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4.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5.xml" ContentType="application/vnd.openxmlformats-officedocument.drawingml.chart+xml"/>
  <Override PartName="/xl/drawings/drawing23.xml" ContentType="application/vnd.openxmlformats-officedocument.drawing+xml"/>
  <Override PartName="/xl/charts/chart6.xml" ContentType="application/vnd.openxmlformats-officedocument.drawingml.chart+xml"/>
  <Override PartName="/xl/drawings/drawing24.xml" ContentType="application/vnd.openxmlformats-officedocument.drawing+xml"/>
  <Override PartName="/xl/charts/chart7.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8.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harts/chart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10.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11.xml" ContentType="application/vnd.openxmlformats-officedocument.drawingml.chart+xml"/>
  <Override PartName="/xl/drawings/drawing35.xml" ContentType="application/vnd.openxmlformats-officedocument.drawing+xml"/>
  <Override PartName="/xl/charts/chart12.xml" ContentType="application/vnd.openxmlformats-officedocument.drawingml.chart+xml"/>
  <Override PartName="/xl/drawings/drawing36.xml" ContentType="application/vnd.openxmlformats-officedocument.drawing+xml"/>
  <Override PartName="/xl/charts/chart13.xml" ContentType="application/vnd.openxmlformats-officedocument.drawingml.chart+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14.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15.xml" ContentType="application/vnd.openxmlformats-officedocument.drawingml.chart+xml"/>
  <Override PartName="/xl/drawings/drawing42.xml" ContentType="application/vnd.openxmlformats-officedocument.drawing+xml"/>
  <Override PartName="/xl/charts/chart16.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17.xml" ContentType="application/vnd.openxmlformats-officedocument.drawingml.chart+xml"/>
  <Override PartName="/xl/drawings/drawing45.xml" ContentType="application/vnd.openxmlformats-officedocument.drawing+xml"/>
  <Override PartName="/xl/charts/chart1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harts/chart19.xml" ContentType="application/vnd.openxmlformats-officedocument.drawingml.chart+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harts/chart20.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charts/chart21.xml" ContentType="application/vnd.openxmlformats-officedocument.drawingml.chart+xml"/>
  <Override PartName="/xl/drawings/drawing55.xml" ContentType="application/vnd.openxmlformats-officedocument.drawingml.chartshapes+xml"/>
  <Override PartName="/xl/drawings/drawing56.xml" ContentType="application/vnd.openxmlformats-officedocument.drawing+xml"/>
  <Override PartName="/xl/charts/chart22.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charts/chart23.xml" ContentType="application/vnd.openxmlformats-officedocument.drawingml.chart+xml"/>
  <Override PartName="/xl/drawings/drawing59.xml" ContentType="application/vnd.openxmlformats-officedocument.drawingml.chartshapes+xml"/>
  <Override PartName="/xl/drawings/drawing60.xml" ContentType="application/vnd.openxmlformats-officedocument.drawing+xml"/>
  <Override PartName="/xl/charts/chart24.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charts/chart2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3.xml" ContentType="application/vnd.openxmlformats-officedocument.drawingml.chartshapes+xml"/>
  <Override PartName="/xl/drawings/drawing64.xml" ContentType="application/vnd.openxmlformats-officedocument.drawing+xml"/>
  <Override PartName="/xl/charts/chart26.xml" ContentType="application/vnd.openxmlformats-officedocument.drawingml.chart+xml"/>
  <Override PartName="/xl/drawings/drawing65.xml" ContentType="application/vnd.openxmlformats-officedocument.drawing+xml"/>
  <Override PartName="/xl/charts/chart27.xml" ContentType="application/vnd.openxmlformats-officedocument.drawingml.chart+xml"/>
  <Override PartName="/xl/drawings/drawing66.xml" ContentType="application/vnd.openxmlformats-officedocument.drawingml.chartshapes+xml"/>
  <Override PartName="/xl/drawings/drawing67.xml" ContentType="application/vnd.openxmlformats-officedocument.drawing+xml"/>
  <Override PartName="/xl/charts/chart28.xml" ContentType="application/vnd.openxmlformats-officedocument.drawingml.chart+xml"/>
  <Override PartName="/xl/drawings/drawing68.xml" ContentType="application/vnd.openxmlformats-officedocument.drawingml.chartshapes+xml"/>
  <Override PartName="/xl/drawings/drawing69.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70.xml" ContentType="application/vnd.openxmlformats-officedocument.drawing+xml"/>
  <Override PartName="/xl/charts/chart31.xml" ContentType="application/vnd.openxmlformats-officedocument.drawingml.chart+xml"/>
  <Override PartName="/xl/drawings/drawing71.xml" ContentType="application/vnd.openxmlformats-officedocument.drawingml.chartshapes+xml"/>
  <Override PartName="/xl/charts/chart32.xml" ContentType="application/vnd.openxmlformats-officedocument.drawingml.chart+xml"/>
  <Override PartName="/xl/drawings/drawing72.xml" ContentType="application/vnd.openxmlformats-officedocument.drawingml.chartshapes+xml"/>
  <Override PartName="/xl/drawings/drawing73.xml" ContentType="application/vnd.openxmlformats-officedocument.drawing+xml"/>
  <Override PartName="/xl/charts/chart33.xml" ContentType="application/vnd.openxmlformats-officedocument.drawingml.chart+xml"/>
  <Override PartName="/xl/drawings/drawing74.xml" ContentType="application/vnd.openxmlformats-officedocument.drawingml.chartshapes+xml"/>
  <Override PartName="/xl/charts/chart34.xml" ContentType="application/vnd.openxmlformats-officedocument.drawingml.chart+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charts/chart35.xml" ContentType="application/vnd.openxmlformats-officedocument.drawingml.chart+xml"/>
  <Override PartName="/xl/drawings/drawing80.xml" ContentType="application/vnd.openxmlformats-officedocument.drawingml.chartshapes+xml"/>
  <Override PartName="/xl/drawings/drawing81.xml" ContentType="application/vnd.openxmlformats-officedocument.drawing+xml"/>
  <Override PartName="/xl/charts/chart36.xml" ContentType="application/vnd.openxmlformats-officedocument.drawingml.chart+xml"/>
  <Override PartName="/xl/drawings/drawing82.xml" ContentType="application/vnd.openxmlformats-officedocument.drawingml.chartshapes+xml"/>
  <Override PartName="/xl/drawings/drawing83.xml" ContentType="application/vnd.openxmlformats-officedocument.drawing+xml"/>
  <Override PartName="/xl/charts/chart37.xml" ContentType="application/vnd.openxmlformats-officedocument.drawingml.chart+xml"/>
  <Override PartName="/xl/drawings/drawing84.xml" ContentType="application/vnd.openxmlformats-officedocument.drawingml.chartshapes+xml"/>
  <Override PartName="/xl/drawings/drawing85.xml" ContentType="application/vnd.openxmlformats-officedocument.drawing+xml"/>
  <Override PartName="/xl/charts/chart38.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charts/chart39.xml" ContentType="application/vnd.openxmlformats-officedocument.drawingml.chart+xml"/>
  <Override PartName="/xl/drawings/drawing92.xml" ContentType="application/vnd.openxmlformats-officedocument.drawingml.chartshapes+xml"/>
  <Override PartName="/xl/drawings/drawing93.xml" ContentType="application/vnd.openxmlformats-officedocument.drawing+xml"/>
  <Override PartName="/xl/charts/chart40.xml" ContentType="application/vnd.openxmlformats-officedocument.drawingml.chart+xml"/>
  <Override PartName="/xl/drawings/drawing94.xml" ContentType="application/vnd.openxmlformats-officedocument.drawingml.chartshapes+xml"/>
  <Override PartName="/xl/drawings/drawing95.xml" ContentType="application/vnd.openxmlformats-officedocument.drawing+xml"/>
  <Override PartName="/xl/charts/chart41.xml" ContentType="application/vnd.openxmlformats-officedocument.drawingml.chart+xml"/>
  <Override PartName="/xl/drawings/drawing96.xml" ContentType="application/vnd.openxmlformats-officedocument.drawing+xml"/>
  <Override PartName="/xl/charts/chart42.xml" ContentType="application/vnd.openxmlformats-officedocument.drawingml.chart+xml"/>
  <Override PartName="/xl/drawings/drawing97.xml" ContentType="application/vnd.openxmlformats-officedocument.drawing+xml"/>
  <Override PartName="/xl/drawings/drawing98.xml" ContentType="application/vnd.openxmlformats-officedocument.drawing+xml"/>
  <Override PartName="/xl/charts/chart4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9.xml" ContentType="application/vnd.openxmlformats-officedocument.drawing+xml"/>
  <Override PartName="/xl/charts/chart4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0.xml" ContentType="application/vnd.openxmlformats-officedocument.drawingml.chartshapes+xml"/>
  <Override PartName="/xl/drawings/drawing101.xml" ContentType="application/vnd.openxmlformats-officedocument.drawing+xml"/>
  <Override PartName="/xl/charts/chart45.xml" ContentType="application/vnd.openxmlformats-officedocument.drawingml.chart+xml"/>
  <Override PartName="/xl/drawings/drawing102.xml" ContentType="application/vnd.openxmlformats-officedocument.drawingml.chartshapes+xml"/>
  <Override PartName="/xl/drawings/drawing103.xml" ContentType="application/vnd.openxmlformats-officedocument.drawing+xml"/>
  <Override PartName="/xl/charts/chart46.xml" ContentType="application/vnd.openxmlformats-officedocument.drawingml.chart+xml"/>
  <Override PartName="/xl/drawings/drawing104.xml" ContentType="application/vnd.openxmlformats-officedocument.drawingml.chartshapes+xml"/>
  <Override PartName="/xl/drawings/drawing105.xml" ContentType="application/vnd.openxmlformats-officedocument.drawing+xml"/>
  <Override PartName="/xl/charts/chart4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6.xml" ContentType="application/vnd.openxmlformats-officedocument.drawing+xml"/>
  <Override PartName="/xl/charts/chart48.xml" ContentType="application/vnd.openxmlformats-officedocument.drawingml.chart+xml"/>
  <Override PartName="/xl/drawings/drawing107.xml" ContentType="application/vnd.openxmlformats-officedocument.drawing+xml"/>
  <Override PartName="/xl/charts/chart49.xml" ContentType="application/vnd.openxmlformats-officedocument.drawingml.chart+xml"/>
  <Override PartName="/xl/drawings/drawing108.xml" ContentType="application/vnd.openxmlformats-officedocument.drawingml.chartshapes+xml"/>
  <Override PartName="/xl/drawings/drawing109.xml" ContentType="application/vnd.openxmlformats-officedocument.drawing+xml"/>
  <Override PartName="/xl/charts/chart50.xml" ContentType="application/vnd.openxmlformats-officedocument.drawingml.chart+xml"/>
  <Override PartName="/xl/drawings/drawing110.xml" ContentType="application/vnd.openxmlformats-officedocument.drawingml.chartshapes+xml"/>
  <Override PartName="/xl/drawings/drawing111.xml" ContentType="application/vnd.openxmlformats-officedocument.drawing+xml"/>
  <Override PartName="/xl/charts/chart51.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2.xml" ContentType="application/vnd.openxmlformats-officedocument.drawingml.chartshapes+xml"/>
  <Override PartName="/xl/drawings/drawing113.xml" ContentType="application/vnd.openxmlformats-officedocument.drawing+xml"/>
  <Override PartName="/xl/charts/chart52.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4.xml" ContentType="application/vnd.openxmlformats-officedocument.drawing+xml"/>
  <Override PartName="/xl/drawings/drawing115.xml" ContentType="application/vnd.openxmlformats-officedocument.drawing+xml"/>
  <Override PartName="/xl/charts/chart53.xml" ContentType="application/vnd.openxmlformats-officedocument.drawingml.chart+xml"/>
  <Override PartName="/xl/drawings/drawing116.xml" ContentType="application/vnd.openxmlformats-officedocument.drawingml.chartshapes+xml"/>
  <Override PartName="/xl/drawings/drawing117.xml" ContentType="application/vnd.openxmlformats-officedocument.drawing+xml"/>
  <Override PartName="/xl/comments1.xml" ContentType="application/vnd.openxmlformats-officedocument.spreadsheetml.comments+xml"/>
  <Override PartName="/xl/charts/chart54.xml" ContentType="application/vnd.openxmlformats-officedocument.drawingml.chart+xml"/>
  <Override PartName="/xl/drawings/drawing118.xml" ContentType="application/vnd.openxmlformats-officedocument.drawingml.chartshapes+xml"/>
  <Override PartName="/xl/drawings/drawing119.xml" ContentType="application/vnd.openxmlformats-officedocument.drawing+xml"/>
  <Override PartName="/xl/charts/chart55.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20.xml" ContentType="application/vnd.openxmlformats-officedocument.drawing+xml"/>
  <Override PartName="/xl/charts/chart56.xml" ContentType="application/vnd.openxmlformats-officedocument.drawingml.chart+xml"/>
  <Override PartName="/xl/drawings/drawing121.xml" ContentType="application/vnd.openxmlformats-officedocument.drawingml.chartshapes+xml"/>
  <Override PartName="/xl/drawings/drawing122.xml" ContentType="application/vnd.openxmlformats-officedocument.drawing+xml"/>
  <Override PartName="/xl/charts/chart57.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3.xml" ContentType="application/vnd.openxmlformats-officedocument.drawing+xml"/>
  <Override PartName="/xl/charts/chart58.xml" ContentType="application/vnd.openxmlformats-officedocument.drawingml.chart+xml"/>
  <Override PartName="/xl/drawings/drawing124.xml" ContentType="application/vnd.openxmlformats-officedocument.drawingml.chartshapes+xml"/>
  <Override PartName="/xl/drawings/drawing125.xml" ContentType="application/vnd.openxmlformats-officedocument.drawing+xml"/>
  <Override PartName="/xl/charts/chart59.xml" ContentType="application/vnd.openxmlformats-officedocument.drawingml.chart+xml"/>
  <Override PartName="/xl/drawings/drawing126.xml" ContentType="application/vnd.openxmlformats-officedocument.drawingml.chartshapes+xml"/>
  <Override PartName="/xl/drawings/drawing127.xml" ContentType="application/vnd.openxmlformats-officedocument.drawing+xml"/>
  <Override PartName="/xl/drawings/drawing128.xml" ContentType="application/vnd.openxmlformats-officedocument.drawing+xml"/>
  <Override PartName="/xl/charts/chart60.xml" ContentType="application/vnd.openxmlformats-officedocument.drawingml.chart+xml"/>
  <Override PartName="/xl/drawings/drawing129.xml" ContentType="application/vnd.openxmlformats-officedocument.drawingml.chartshapes+xml"/>
  <Override PartName="/xl/drawings/drawing130.xml" ContentType="application/vnd.openxmlformats-officedocument.drawing+xml"/>
  <Override PartName="/xl/charts/chart61.xml" ContentType="application/vnd.openxmlformats-officedocument.drawingml.chart+xml"/>
  <Override PartName="/xl/drawings/drawing131.xml" ContentType="application/vnd.openxmlformats-officedocument.drawingml.chartshapes+xml"/>
  <Override PartName="/xl/drawings/drawing132.xml" ContentType="application/vnd.openxmlformats-officedocument.drawing+xml"/>
  <Override PartName="/xl/drawings/drawing133.xml" ContentType="application/vnd.openxmlformats-officedocument.drawing+xml"/>
  <Override PartName="/xl/drawings/drawing134.xml" ContentType="application/vnd.openxmlformats-officedocument.drawing+xml"/>
  <Override PartName="/xl/drawings/drawing135.xml" ContentType="application/vnd.openxmlformats-officedocument.drawing+xml"/>
  <Override PartName="/xl/drawings/drawing136.xml" ContentType="application/vnd.openxmlformats-officedocument.drawing+xml"/>
  <Override PartName="/xl/charts/chart62.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37.xml" ContentType="application/vnd.openxmlformats-officedocument.drawing+xml"/>
  <Override PartName="/xl/charts/chart63.xml" ContentType="application/vnd.openxmlformats-officedocument.drawingml.chart+xml"/>
  <Override PartName="/xl/drawings/drawing138.xml" ContentType="application/vnd.openxmlformats-officedocument.drawing+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charts/chart64.xml" ContentType="application/vnd.openxmlformats-officedocument.drawingml.chart+xml"/>
  <Override PartName="/xl/drawings/drawing142.xml" ContentType="application/vnd.openxmlformats-officedocument.drawing+xml"/>
  <Override PartName="/xl/charts/chart65.xml" ContentType="application/vnd.openxmlformats-officedocument.drawingml.chart+xml"/>
  <Override PartName="/xl/drawings/drawing143.xml" ContentType="application/vnd.openxmlformats-officedocument.drawingml.chartshapes+xml"/>
  <Override PartName="/xl/drawings/drawing144.xml" ContentType="application/vnd.openxmlformats-officedocument.drawing+xml"/>
  <Override PartName="/xl/drawings/drawing145.xml" ContentType="application/vnd.openxmlformats-officedocument.drawing+xml"/>
  <Override PartName="/xl/drawings/drawing146.xml" ContentType="application/vnd.openxmlformats-officedocument.drawing+xml"/>
  <Override PartName="/xl/charts/chart66.xml" ContentType="application/vnd.openxmlformats-officedocument.drawingml.chart+xml"/>
  <Override PartName="/xl/drawings/drawing147.xml" ContentType="application/vnd.openxmlformats-officedocument.drawing+xml"/>
  <Override PartName="/xl/charts/chart67.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48.xml" ContentType="application/vnd.openxmlformats-officedocument.drawing+xml"/>
  <Override PartName="/xl/drawings/drawing149.xml" ContentType="application/vnd.openxmlformats-officedocument.drawing+xml"/>
  <Override PartName="/xl/drawings/drawing150.xml" ContentType="application/vnd.openxmlformats-officedocument.drawing+xml"/>
  <Override PartName="/xl/charts/chart68.xml" ContentType="application/vnd.openxmlformats-officedocument.drawingml.chart+xml"/>
  <Override PartName="/xl/drawings/drawing151.xml" ContentType="application/vnd.openxmlformats-officedocument.drawing+xml"/>
  <Override PartName="/xl/charts/chart69.xml" ContentType="application/vnd.openxmlformats-officedocument.drawingml.chart+xml"/>
  <Override PartName="/xl/drawings/drawing152.xml" ContentType="application/vnd.openxmlformats-officedocument.drawingml.chartshapes+xml"/>
  <Override PartName="/xl/drawings/drawing153.xml" ContentType="application/vnd.openxmlformats-officedocument.drawing+xml"/>
  <Override PartName="/xl/charts/chart70.xml" ContentType="application/vnd.openxmlformats-officedocument.drawingml.chart+xml"/>
  <Override PartName="/xl/drawings/drawing154.xml" ContentType="application/vnd.openxmlformats-officedocument.drawingml.chartshapes+xml"/>
  <Override PartName="/xl/drawings/drawing155.xml" ContentType="application/vnd.openxmlformats-officedocument.drawing+xml"/>
  <Override PartName="/xl/charts/chart71.xml" ContentType="application/vnd.openxmlformats-officedocument.drawingml.chart+xml"/>
  <Override PartName="/xl/drawings/drawing156.xml" ContentType="application/vnd.openxmlformats-officedocument.drawingml.chartshapes+xml"/>
  <Override PartName="/xl/drawings/drawing157.xml" ContentType="application/vnd.openxmlformats-officedocument.drawing+xml"/>
  <Override PartName="/xl/charts/chart72.xml" ContentType="application/vnd.openxmlformats-officedocument.drawingml.chart+xml"/>
  <Override PartName="/xl/drawings/drawing158.xml" ContentType="application/vnd.openxmlformats-officedocument.drawingml.chartshapes+xml"/>
  <Override PartName="/xl/drawings/drawing159.xml" ContentType="application/vnd.openxmlformats-officedocument.drawing+xml"/>
  <Override PartName="/xl/charts/chart73.xml" ContentType="application/vnd.openxmlformats-officedocument.drawingml.chart+xml"/>
  <Override PartName="/xl/drawings/drawing160.xml" ContentType="application/vnd.openxmlformats-officedocument.drawingml.chartshapes+xml"/>
  <Override PartName="/xl/drawings/drawing161.xml" ContentType="application/vnd.openxmlformats-officedocument.drawing+xml"/>
  <Override PartName="/xl/charts/chart74.xml" ContentType="application/vnd.openxmlformats-officedocument.drawingml.chart+xml"/>
  <Override PartName="/xl/drawings/drawing162.xml" ContentType="application/vnd.openxmlformats-officedocument.drawingml.chartshapes+xml"/>
  <Override PartName="/xl/drawings/drawing163.xml" ContentType="application/vnd.openxmlformats-officedocument.drawing+xml"/>
  <Override PartName="/xl/charts/chart75.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64.xml" ContentType="application/vnd.openxmlformats-officedocument.drawingml.chartshapes+xml"/>
  <Override PartName="/xl/drawings/drawing165.xml" ContentType="application/vnd.openxmlformats-officedocument.drawing+xml"/>
  <Override PartName="/xl/charts/chart76.xml" ContentType="application/vnd.openxmlformats-officedocument.drawingml.chart+xml"/>
  <Override PartName="/xl/drawings/drawing166.xml" ContentType="application/vnd.openxmlformats-officedocument.drawingml.chartshapes+xml"/>
  <Override PartName="/xl/drawings/drawing167.xml" ContentType="application/vnd.openxmlformats-officedocument.drawing+xml"/>
  <Override PartName="/xl/charts/chart77.xml" ContentType="application/vnd.openxmlformats-officedocument.drawingml.chart+xml"/>
  <Override PartName="/xl/drawings/drawing168.xml" ContentType="application/vnd.openxmlformats-officedocument.drawingml.chartshapes+xml"/>
  <Override PartName="/xl/drawings/drawing169.xml" ContentType="application/vnd.openxmlformats-officedocument.drawing+xml"/>
  <Override PartName="/xl/charts/chart78.xml" ContentType="application/vnd.openxmlformats-officedocument.drawingml.chart+xml"/>
  <Override PartName="/xl/drawings/drawing170.xml" ContentType="application/vnd.openxmlformats-officedocument.drawingml.chartshapes+xml"/>
  <Override PartName="/xl/drawings/drawing171.xml" ContentType="application/vnd.openxmlformats-officedocument.drawing+xml"/>
  <Override PartName="/xl/charts/chart79.xml" ContentType="application/vnd.openxmlformats-officedocument.drawingml.chart+xml"/>
  <Override PartName="/xl/drawings/drawing172.xml" ContentType="application/vnd.openxmlformats-officedocument.drawingml.chartshapes+xml"/>
  <Override PartName="/xl/drawings/drawing173.xml" ContentType="application/vnd.openxmlformats-officedocument.drawing+xml"/>
  <Override PartName="/xl/charts/chart80.xml" ContentType="application/vnd.openxmlformats-officedocument.drawingml.chart+xml"/>
  <Override PartName="/xl/drawings/drawing174.xml" ContentType="application/vnd.openxmlformats-officedocument.drawingml.chartshapes+xml"/>
  <Override PartName="/xl/drawings/drawing175.xml" ContentType="application/vnd.openxmlformats-officedocument.drawing+xml"/>
  <Override PartName="/xl/charts/chart81.xml" ContentType="application/vnd.openxmlformats-officedocument.drawingml.chart+xml"/>
  <Override PartName="/xl/drawings/drawing176.xml" ContentType="application/vnd.openxmlformats-officedocument.drawingml.chartshapes+xml"/>
  <Override PartName="/xl/drawings/drawing177.xml" ContentType="application/vnd.openxmlformats-officedocument.drawing+xml"/>
  <Override PartName="/xl/charts/chart82.xml" ContentType="application/vnd.openxmlformats-officedocument.drawingml.chart+xml"/>
  <Override PartName="/xl/drawings/drawing178.xml" ContentType="application/vnd.openxmlformats-officedocument.drawingml.chartshapes+xml"/>
  <Override PartName="/xl/drawings/drawing179.xml" ContentType="application/vnd.openxmlformats-officedocument.drawing+xml"/>
  <Override PartName="/xl/charts/chart83.xml" ContentType="application/vnd.openxmlformats-officedocument.drawingml.chart+xml"/>
  <Override PartName="/xl/drawings/drawing180.xml" ContentType="application/vnd.openxmlformats-officedocument.drawingml.chartshapes+xml"/>
  <Override PartName="/xl/drawings/drawing181.xml" ContentType="application/vnd.openxmlformats-officedocument.drawing+xml"/>
  <Override PartName="/xl/charts/chart84.xml" ContentType="application/vnd.openxmlformats-officedocument.drawingml.chart+xml"/>
  <Override PartName="/xl/drawings/drawing182.xml" ContentType="application/vnd.openxmlformats-officedocument.drawingml.chartshapes+xml"/>
  <Override PartName="/xl/drawings/drawing183.xml" ContentType="application/vnd.openxmlformats-officedocument.drawing+xml"/>
  <Override PartName="/xl/charts/chart85.xml" ContentType="application/vnd.openxmlformats-officedocument.drawingml.chart+xml"/>
  <Override PartName="/xl/drawings/drawing184.xml" ContentType="application/vnd.openxmlformats-officedocument.drawingml.chartshapes+xml"/>
  <Override PartName="/xl/drawings/drawing185.xml" ContentType="application/vnd.openxmlformats-officedocument.drawing+xml"/>
  <Override PartName="/xl/charts/chart86.xml" ContentType="application/vnd.openxmlformats-officedocument.drawingml.chart+xml"/>
  <Override PartName="/xl/drawings/drawing186.xml" ContentType="application/vnd.openxmlformats-officedocument.drawingml.chartshapes+xml"/>
  <Override PartName="/xl/drawings/drawing187.xml" ContentType="application/vnd.openxmlformats-officedocument.drawing+xml"/>
  <Override PartName="/xl/charts/chart87.xml" ContentType="application/vnd.openxmlformats-officedocument.drawingml.chart+xml"/>
  <Override PartName="/xl/drawings/drawing188.xml" ContentType="application/vnd.openxmlformats-officedocument.drawing+xml"/>
  <Override PartName="/xl/charts/chart88.xml" ContentType="application/vnd.openxmlformats-officedocument.drawingml.chart+xml"/>
  <Override PartName="/xl/drawings/drawing189.xml" ContentType="application/vnd.openxmlformats-officedocument.drawingml.chartshapes+xml"/>
  <Override PartName="/xl/drawings/drawing190.xml" ContentType="application/vnd.openxmlformats-officedocument.drawing+xml"/>
  <Override PartName="/xl/charts/chart89.xml" ContentType="application/vnd.openxmlformats-officedocument.drawingml.chart+xml"/>
  <Override PartName="/xl/drawings/drawing191.xml" ContentType="application/vnd.openxmlformats-officedocument.drawing+xml"/>
  <Override PartName="/xl/charts/chart90.xml" ContentType="application/vnd.openxmlformats-officedocument.drawingml.chart+xml"/>
  <Override PartName="/xl/drawings/drawing192.xml" ContentType="application/vnd.openxmlformats-officedocument.drawing+xml"/>
  <Override PartName="/xl/charts/chart91.xml" ContentType="application/vnd.openxmlformats-officedocument.drawingml.chart+xml"/>
  <Override PartName="/xl/drawings/drawing193.xml" ContentType="application/vnd.openxmlformats-officedocument.drawing+xml"/>
  <Override PartName="/xl/drawings/drawing194.xml" ContentType="application/vnd.openxmlformats-officedocument.drawing+xml"/>
  <Override PartName="/xl/charts/chart92.xml" ContentType="application/vnd.openxmlformats-officedocument.drawingml.chart+xml"/>
  <Override PartName="/xl/drawings/drawing195.xml" ContentType="application/vnd.openxmlformats-officedocument.drawingml.chartshapes+xml"/>
  <Override PartName="/xl/drawings/drawing196.xml" ContentType="application/vnd.openxmlformats-officedocument.drawing+xml"/>
  <Override PartName="/xl/charts/chart93.xml" ContentType="application/vnd.openxmlformats-officedocument.drawingml.chart+xml"/>
  <Override PartName="/xl/drawings/drawing197.xml" ContentType="application/vnd.openxmlformats-officedocument.drawing+xml"/>
  <Override PartName="/xl/charts/chart94.xml" ContentType="application/vnd.openxmlformats-officedocument.drawingml.chart+xml"/>
  <Override PartName="/xl/drawings/drawing198.xml" ContentType="application/vnd.openxmlformats-officedocument.drawingml.chartshapes+xml"/>
  <Override PartName="/xl/drawings/drawing199.xml" ContentType="application/vnd.openxmlformats-officedocument.drawing+xml"/>
  <Override PartName="/xl/drawings/drawing200.xml" ContentType="application/vnd.openxmlformats-officedocument.drawing+xml"/>
  <Override PartName="/xl/drawings/drawing201.xml" ContentType="application/vnd.openxmlformats-officedocument.drawing+xml"/>
  <Override PartName="/xl/charts/chart95.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02.xml" ContentType="application/vnd.openxmlformats-officedocument.drawing+xml"/>
  <Override PartName="/xl/charts/chart96.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03.xml" ContentType="application/vnd.openxmlformats-officedocument.drawing+xml"/>
  <Override PartName="/xl/charts/chart97.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04.xml" ContentType="application/vnd.openxmlformats-officedocument.drawing+xml"/>
  <Override PartName="/xl/drawings/drawing205.xml" ContentType="application/vnd.openxmlformats-officedocument.drawing+xml"/>
  <Override PartName="/xl/charts/chart98.xml" ContentType="application/vnd.openxmlformats-officedocument.drawingml.chart+xml"/>
  <Override PartName="/xl/drawings/drawing206.xml" ContentType="application/vnd.openxmlformats-officedocument.drawingml.chartshapes+xml"/>
  <Override PartName="/xl/drawings/drawing207.xml" ContentType="application/vnd.openxmlformats-officedocument.drawing+xml"/>
  <Override PartName="/xl/charts/chart99.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08.xml" ContentType="application/vnd.openxmlformats-officedocument.drawing+xml"/>
  <Override PartName="/xl/drawings/drawing209.xml" ContentType="application/vnd.openxmlformats-officedocument.drawing+xml"/>
  <Override PartName="/xl/drawings/drawing210.xml" ContentType="application/vnd.openxmlformats-officedocument.drawing+xml"/>
  <Override PartName="/xl/drawings/drawing2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arch01\sig\02. Estadisticas\02. Boletines Estadisticos del SDSS y Metas\2020\05.Mayo 2020\05. Publicaciones mayo 2020\"/>
    </mc:Choice>
  </mc:AlternateContent>
  <bookViews>
    <workbookView xWindow="-120" yWindow="-120" windowWidth="20730" windowHeight="11160" tabRatio="788" firstSheet="60" activeTab="66"/>
  </bookViews>
  <sheets>
    <sheet name="Present. " sheetId="373" r:id="rId1"/>
    <sheet name="Resumen EEp (2)" sheetId="468" state="hidden" r:id="rId2"/>
    <sheet name="Contenido" sheetId="453" r:id="rId3"/>
    <sheet name="I.1. Ley 87-01 (2)" sheetId="372" r:id="rId4"/>
    <sheet name="I.2. Org. SDSS" sheetId="376" r:id="rId5"/>
    <sheet name="I.3. Reg. y Seg." sheetId="313" r:id="rId6"/>
    <sheet name="I.4. Seg. y Ben." sheetId="314" r:id="rId7"/>
    <sheet name="II.SDSS" sheetId="298" r:id="rId8"/>
    <sheet name="II.1. SDSS.Definición" sheetId="329" r:id="rId9"/>
    <sheet name="II.2.Analisis SDSS" sheetId="404" r:id="rId10"/>
    <sheet name="II.3. Empl x sector " sheetId="335" r:id="rId11"/>
    <sheet name=" II.4.Empr x No. de empl" sheetId="336" r:id="rId12"/>
    <sheet name="II.5 Salario prom." sheetId="337" r:id="rId13"/>
    <sheet name="III.1.SFS" sheetId="327" r:id="rId14"/>
    <sheet name="III.1.1a. Def. Afil. SFS1" sheetId="317" r:id="rId15"/>
    <sheet name="III.1.1b.Def. de Afili. SFS2  " sheetId="330" r:id="rId16"/>
    <sheet name="III.1.2.Analisis SFS" sheetId="405" r:id="rId17"/>
    <sheet name="III.1.3.Afil.SFSPob.Nac." sheetId="333" r:id="rId18"/>
    <sheet name="III.1.4.Afil. SFS" sheetId="287" r:id="rId19"/>
    <sheet name="III.1.5.Cob.Afil. SFS " sheetId="332" r:id="rId20"/>
    <sheet name="III.1.6.Afil. SFS x sexo" sheetId="427" r:id="rId21"/>
    <sheet name="III.1.7.Proy. afil.Vs pobl." sheetId="334" r:id="rId22"/>
    <sheet name="III.2. SFS.RC" sheetId="299" r:id="rId23"/>
    <sheet name="III.2.1.Afil. SFS.RC " sheetId="322" r:id="rId24"/>
    <sheet name="III.2.2. Afil. SFS RC Anual " sheetId="402" r:id="rId25"/>
    <sheet name="III.2.3. Afil. SFS RC Mensual" sheetId="432" r:id="rId26"/>
    <sheet name="III.2.4.Cob.Afil. SFS RC Anual" sheetId="338" r:id="rId27"/>
    <sheet name=" III.2.5.Cob.Afil.SFSRC Mens" sheetId="341" r:id="rId28"/>
    <sheet name="III.2.6.Afil. SFS RC X sex.tipo" sheetId="434" r:id="rId29"/>
    <sheet name="III.3.SFS.RS" sheetId="294" r:id="rId30"/>
    <sheet name="III.3.1.Analis.Afil. SFS.RS1  " sheetId="323" r:id="rId31"/>
    <sheet name="III.3.2. Afil anual SFS RS " sheetId="342" r:id="rId32"/>
    <sheet name=" III.3.3.Afil.mensual SFS RS " sheetId="433" r:id="rId33"/>
    <sheet name="III.3.4.Cob.Afil anual SFS RS" sheetId="431" r:id="rId34"/>
    <sheet name="III.3.5.Cob.Afil.mens.SFS RS " sheetId="345" r:id="rId35"/>
    <sheet name="III.3.6.Afil.SFSRSsex tipo " sheetId="435" r:id="rId36"/>
    <sheet name="III.4.Afil.RET" sheetId="295" r:id="rId37"/>
    <sheet name="III.4.1.Afil.RET1" sheetId="324" r:id="rId38"/>
    <sheet name=" III.4.2.Afil. SFSP Anual." sheetId="377" r:id="rId39"/>
    <sheet name="III.5.SVDS" sheetId="297" r:id="rId40"/>
    <sheet name="III.5.1.Definición Afil. SVDS" sheetId="350" r:id="rId41"/>
    <sheet name="III.5.2.Analisis Afil. SVDS" sheetId="406" r:id="rId42"/>
    <sheet name="III.5.3.Afil. SVDS" sheetId="407" r:id="rId43"/>
    <sheet name="III.5.4.Afil. SVDS mensual" sheetId="375" r:id="rId44"/>
    <sheet name="III.5.5.Afil. cotiz." sheetId="374" r:id="rId45"/>
    <sheet name="III.5.6.Cotiz. x rango de edad" sheetId="272" r:id="rId46"/>
    <sheet name="III.5.7.Cotiz x sal. min. cot." sheetId="273" r:id="rId47"/>
    <sheet name="III.5.8.Cotiz.x AFP y fondos" sheetId="274" r:id="rId48"/>
    <sheet name="III.5.9.PEA_Pensiones_Género" sheetId="379" r:id="rId49"/>
    <sheet name="III.5.10.Cot.Afil X Sexo" sheetId="380" r:id="rId50"/>
    <sheet name="III.5.11.Traspasos anual" sheetId="381" r:id="rId51"/>
    <sheet name="III.5.12.Trasp. recibidos" sheetId="382" r:id="rId52"/>
    <sheet name="III.5.13.Trasp. cedidos" sheetId="383" r:id="rId53"/>
    <sheet name="III.5.14.Trasp. netos" sheetId="384" r:id="rId54"/>
    <sheet name="III.5.15.Afil. SVDSxprov." sheetId="446" r:id="rId55"/>
    <sheet name="III.6.SRL" sheetId="300" r:id="rId56"/>
    <sheet name="III.6.1.Definición Afil. SRL" sheetId="356" r:id="rId57"/>
    <sheet name="III.6.2.Afil. SRL.RC1 " sheetId="355" r:id="rId58"/>
    <sheet name="III.6.3.Afil. SRL" sheetId="385" r:id="rId59"/>
    <sheet name="III.6.4.Afil. SRL x sexoy edad" sheetId="386" r:id="rId60"/>
    <sheet name="III.6.5.Afil. ARL x riesgo" sheetId="387" r:id="rId61"/>
    <sheet name="III.6.6.ID. Accidentabilidad" sheetId="389" r:id="rId62"/>
    <sheet name="IV. ING._ EGR" sheetId="361" r:id="rId63"/>
    <sheet name="IV.1a.Definición Ing.Gastos)" sheetId="363" r:id="rId64"/>
    <sheet name="IV.1b.Definición Ing.Gastos" sheetId="371" r:id="rId65"/>
    <sheet name="IV.1.2. Analisis Ing.Egr" sheetId="408" r:id="rId66"/>
    <sheet name="IV.1.3. Ingr y egr SDSS" sheetId="449" r:id="rId67"/>
    <sheet name="IV.1.4. Recaudo x sector" sheetId="400" r:id="rId68"/>
    <sheet name="IV.1.5 Rec. x origen" sheetId="401" r:id="rId69"/>
    <sheet name="IV.1.6 Aport.Gob.SS" sheetId="445" r:id="rId70"/>
    <sheet name="IV.2.1 AnálisisIng.Egr.Seg" sheetId="441" r:id="rId71"/>
    <sheet name="IV.2.2. Pagos SFS A" sheetId="391" r:id="rId72"/>
    <sheet name="IV.2.3.Pagos_SFS M" sheetId="54" r:id="rId73"/>
    <sheet name="IV.2.4.Pagos x ARS" sheetId="450" r:id="rId74"/>
    <sheet name="IV.2.5.Pagos x ARS" sheetId="451" r:id="rId75"/>
    <sheet name="IV.2.7.INV_SFS x Entidad" sheetId="179" r:id="rId76"/>
    <sheet name="IV.2.8.INV_SFS x cuentas" sheetId="177" r:id="rId77"/>
    <sheet name="IV.2.9.Aport. GOB. y Pagos RS" sheetId="72" r:id="rId78"/>
    <sheet name="IV.2.10.Saldos RS mensual" sheetId="74" r:id="rId79"/>
    <sheet name="IV.2.11 Pagos.SFS Pens." sheetId="447" r:id="rId80"/>
    <sheet name="IV.2.12.Pagos.SFS Pens.Mens." sheetId="448" r:id="rId81"/>
    <sheet name="IV.3.1.AnálisisIng.Eg.SVDS" sheetId="442" r:id="rId82"/>
    <sheet name="IV.3.2.Pagos_ SVDS" sheetId="276" r:id="rId83"/>
    <sheet name="IV.3.3.Pagos anuales x cuentas" sheetId="29" r:id="rId84"/>
    <sheet name="IV.3.4.Pago Entidades" sheetId="444" r:id="rId85"/>
    <sheet name="IV.3.5.Patrim. fp anual" sheetId="283" r:id="rId86"/>
    <sheet name="IV.3.6.Cartera de inv fp" sheetId="392" r:id="rId87"/>
    <sheet name="IV.3.8.Rentab.Real" sheetId="395" r:id="rId88"/>
    <sheet name="IV.3.7. Rent. nom. de los FP" sheetId="394" r:id="rId89"/>
    <sheet name="IV.4.1. Analisis " sheetId="443" r:id="rId90"/>
    <sheet name="IV.4.2.Pagos ARL A" sheetId="78" r:id="rId91"/>
    <sheet name="IV.4.3.Pagos_ARL M" sheetId="79" r:id="rId92"/>
    <sheet name="V.BENEFICIOS" sheetId="362" r:id="rId93"/>
    <sheet name="V.1a SFS_EI" sheetId="296" r:id="rId94"/>
    <sheet name="V.1b. Def. EI" sheetId="326" r:id="rId95"/>
    <sheet name="V.1.2.AnalisEI" sheetId="411" r:id="rId96"/>
    <sheet name="V.1.3.Afil.EI" sheetId="425" r:id="rId97"/>
    <sheet name="V.1.4.Afil.EI" sheetId="412" r:id="rId98"/>
    <sheet name="V.2.SUBSIDIO_SFS" sheetId="364" r:id="rId99"/>
    <sheet name="V.2.1.SUBSIDIO_SFS Def." sheetId="437" r:id="rId100"/>
    <sheet name="V.2.2.Análisis" sheetId="438" r:id="rId101"/>
    <sheet name=" V.2.3.Benef. subsid " sheetId="397" r:id="rId102"/>
    <sheet name="V.2.4. Monto subsid." sheetId="396" r:id="rId103"/>
    <sheet name="V.3.PENSIONES_SVDS" sheetId="365" r:id="rId104"/>
    <sheet name="V.3.1. Def-Análisis pens." sheetId="440" r:id="rId105"/>
    <sheet name="V.3.2 Pensiones por año" sheetId="282" r:id="rId106"/>
    <sheet name="V.3.3.Pens.Disc. AFP" sheetId="308" r:id="rId107"/>
    <sheet name="V.4.SOLIC_BEN_ARL" sheetId="366" r:id="rId108"/>
    <sheet name="V.4.1.Def-Analisis   " sheetId="415" r:id="rId109"/>
    <sheet name="V.4.2.NA. Reportes ARL" sheetId="215" r:id="rId110"/>
    <sheet name="V.4.3. NA.Cant. accid x región" sheetId="217" r:id="rId111"/>
    <sheet name="V.4.4.NA.Cant. accid x Prov" sheetId="452" r:id="rId112"/>
    <sheet name="V.4.5.NA.Cant. accid x Proced." sheetId="219" r:id="rId113"/>
    <sheet name="V.4.6. NA.Cant. accid x sector" sheetId="222" r:id="rId114"/>
    <sheet name="V.4.7. Accid x sexo" sheetId="224" r:id="rId115"/>
    <sheet name="V.4.8. Accid x rango de edad" sheetId="226" r:id="rId116"/>
    <sheet name="V.4.9.Accid x Escolaridad" sheetId="228" r:id="rId117"/>
    <sheet name="V.4.10.Accid x sector " sheetId="223" r:id="rId118"/>
    <sheet name="V.4.11.Accid x sexo" sheetId="225" r:id="rId119"/>
    <sheet name="V.4.12.Accid x edad" sheetId="227" r:id="rId120"/>
    <sheet name="V.4.13.EC. Accid. Lab" sheetId="230" r:id="rId121"/>
    <sheet name="V.4.14.EC. Accid. Lab." sheetId="229" r:id="rId122"/>
    <sheet name="V.4.15.EC. Accid. Lab x tipo" sheetId="231" r:id="rId123"/>
    <sheet name="V.4.16. EC. Accid. Lab x Lesión" sheetId="232" r:id="rId124"/>
    <sheet name="V.4.17. Accid.Lab suceso" sheetId="233" r:id="rId125"/>
    <sheet name="V.4.18. EC. x Agente daño" sheetId="235" r:id="rId126"/>
    <sheet name="V.4.19. EC. x  lugar de accid." sheetId="236" r:id="rId127"/>
    <sheet name="V.4.20.EC. Accid incapac." sheetId="238" r:id="rId128"/>
    <sheet name="V.4.21. EC. Enferm. Prof (R)" sheetId="239" r:id="rId129"/>
    <sheet name="V.4.22.EC. Accid Lab.(R)" sheetId="240" r:id="rId130"/>
    <sheet name="V.4.23. Accid. Aprobxtipo" sheetId="214" r:id="rId131"/>
    <sheet name="V.4.24. Accid. Aprob xLesión " sheetId="241" r:id="rId132"/>
    <sheet name="V.4.25.Accid.Aprob Según suc." sheetId="242" r:id="rId133"/>
    <sheet name="VI.1.Analisis CMNR" sheetId="420" r:id="rId134"/>
    <sheet name="VI.2.Status" sheetId="422" r:id="rId135"/>
    <sheet name="VI.3.Apelaciones1" sheetId="423" r:id="rId136"/>
    <sheet name="VI.4. Entidad Receptora Origen" sheetId="424" r:id="rId137"/>
    <sheet name="VII.CBSS" sheetId="455" r:id="rId138"/>
    <sheet name="VII.1. Analisis CBSS" sheetId="457" r:id="rId139"/>
    <sheet name="VII.2.CBSS Tram." sheetId="466" r:id="rId140"/>
    <sheet name="VII.3.CBSS-Benef" sheetId="465" r:id="rId141"/>
    <sheet name="VII.4.CBSS-Tramit." sheetId="459" r:id="rId142"/>
    <sheet name="VIII.ENFT_BC" sheetId="368" r:id="rId143"/>
    <sheet name="VIII.1 Ocup. formal" sheetId="398" r:id="rId144"/>
    <sheet name="VIII.2 Pob. econ." sheetId="399" r:id="rId145"/>
    <sheet name="IX.1.a SDSS Definiciones" sheetId="246" r:id="rId146"/>
    <sheet name="IX.1.b  SDSS Definiciones " sheetId="245" r:id="rId147"/>
    <sheet name="IX.1.c SDSS Definiciones" sheetId="247" r:id="rId148"/>
    <sheet name="IX.1.d SDSS Definiciones" sheetId="248" r:id="rId149"/>
  </sheets>
  <externalReferences>
    <externalReference r:id="rId150"/>
    <externalReference r:id="rId151"/>
    <externalReference r:id="rId152"/>
  </externalReferences>
  <definedNames>
    <definedName name="_xlnm._FilterDatabase" localSheetId="28" hidden="1">'III.2.6.Afil. SFS RC X sex.tipo'!$A$3:$G$19</definedName>
    <definedName name="_xlnm._FilterDatabase" localSheetId="35" hidden="1">'III.3.6.Afil.SFSRSsex tipo '!$B$3:$G$19</definedName>
    <definedName name="_xlnm._FilterDatabase" localSheetId="54" hidden="1">'III.5.15.Afil. SVDSxprov.'!$A$2:$J$33</definedName>
    <definedName name="_xlnm._FilterDatabase" localSheetId="73" hidden="1">'IV.2.4.Pagos x ARS'!$B$3:$K$58</definedName>
    <definedName name="_xlnm._FilterDatabase" localSheetId="88" hidden="1">'IV.3.7. Rent. nom. de los FP'!$A$4:$C$34</definedName>
    <definedName name="_xlnm._FilterDatabase" localSheetId="111" hidden="1">'V.4.4.NA.Cant. accid x Prov'!$A$3:$L$35</definedName>
    <definedName name="_Toc257211943" localSheetId="144">'VIII.2 Pob. econ.'!#REF!</definedName>
    <definedName name="_xlcn.WorksheetConnection_III.5.15.Afil.SVDSxprov.A3F601" hidden="1">'III.5.15.Afil. SVDSxprov.'!$A$2:$G$32</definedName>
    <definedName name="Afil" localSheetId="3">'[1]7.7.6'!#REF!</definedName>
    <definedName name="Afil" localSheetId="9">'[1]7.7.6'!#REF!</definedName>
    <definedName name="Afil" localSheetId="16">'[1]7.7.6'!#REF!</definedName>
    <definedName name="Afil" localSheetId="20">'[1]7.7.6'!#REF!</definedName>
    <definedName name="Afil" localSheetId="28">'[1]7.7.6'!#REF!</definedName>
    <definedName name="Afil" localSheetId="35">'[1]7.7.6'!#REF!</definedName>
    <definedName name="Afil" localSheetId="41">'[1]7.7.6'!#REF!</definedName>
    <definedName name="Afil" localSheetId="65">'[1]7.7.6'!#REF!</definedName>
    <definedName name="Afil" localSheetId="66">'[1]7.7.6'!#REF!</definedName>
    <definedName name="Afil" localSheetId="64">'[1]7.7.6'!#REF!</definedName>
    <definedName name="Afil" localSheetId="80">'[1]7.7.6'!#REF!</definedName>
    <definedName name="Afil" localSheetId="1">'[1]7.7.6'!#REF!</definedName>
    <definedName name="Afil" localSheetId="99">'[1]7.7.6'!#REF!</definedName>
    <definedName name="Afil" localSheetId="138">'[1]7.7.6'!#REF!</definedName>
    <definedName name="Afil" localSheetId="139">'[1]7.7.6'!#REF!</definedName>
    <definedName name="Afil" localSheetId="140">'[1]7.7.6'!#REF!</definedName>
    <definedName name="Afil" localSheetId="141">'[1]7.7.6'!#REF!</definedName>
    <definedName name="Afil" localSheetId="137">'[1]7.7.6'!#REF!</definedName>
    <definedName name="Afil" localSheetId="142">'[1]7.7.6'!#REF!</definedName>
    <definedName name="Afil">'[1]7.7.6'!#REF!</definedName>
    <definedName name="Afiliacion2" localSheetId="66">'[1]7.7.6'!#REF!</definedName>
    <definedName name="Afiliacion2" localSheetId="80">'[1]7.7.6'!#REF!</definedName>
    <definedName name="Afiliacion2" localSheetId="1">'[1]7.7.6'!#REF!</definedName>
    <definedName name="Afiliacion2" localSheetId="99">'[1]7.7.6'!#REF!</definedName>
    <definedName name="Afiliacion2" localSheetId="138">'[1]7.7.6'!#REF!</definedName>
    <definedName name="Afiliacion2" localSheetId="139">'[1]7.7.6'!#REF!</definedName>
    <definedName name="Afiliacion2" localSheetId="140">'[1]7.7.6'!#REF!</definedName>
    <definedName name="Afiliacion2" localSheetId="141">'[1]7.7.6'!#REF!</definedName>
    <definedName name="Afiliacion2" localSheetId="137">'[1]7.7.6'!#REF!</definedName>
    <definedName name="Afiliacion2">'[1]7.7.6'!#REF!</definedName>
    <definedName name="Analisis" localSheetId="20">'[1]7.7.6'!#REF!</definedName>
    <definedName name="Analisis" localSheetId="28">'[1]7.7.6'!#REF!</definedName>
    <definedName name="Analisis" localSheetId="35">'[1]7.7.6'!#REF!</definedName>
    <definedName name="Analisis" localSheetId="65">'[1]7.7.6'!#REF!</definedName>
    <definedName name="Analisis" localSheetId="66">'[1]7.7.6'!#REF!</definedName>
    <definedName name="Analisis" localSheetId="80">'[1]7.7.6'!#REF!</definedName>
    <definedName name="Analisis" localSheetId="1">'[1]7.7.6'!#REF!</definedName>
    <definedName name="Analisis" localSheetId="99">'[1]7.7.6'!#REF!</definedName>
    <definedName name="Analisis" localSheetId="138">'[1]7.7.6'!#REF!</definedName>
    <definedName name="Analisis" localSheetId="139">'[1]7.7.6'!#REF!</definedName>
    <definedName name="Analisis" localSheetId="140">'[1]7.7.6'!#REF!</definedName>
    <definedName name="Analisis" localSheetId="141">'[1]7.7.6'!#REF!</definedName>
    <definedName name="Analisis" localSheetId="137">'[1]7.7.6'!#REF!</definedName>
    <definedName name="Analisis">'[1]7.7.6'!#REF!</definedName>
    <definedName name="_xlnm.Print_Area" localSheetId="11">' II.4.Empr x No. de empl'!$A$1:$L$78</definedName>
    <definedName name="_xlnm.Print_Area" localSheetId="27">' III.2.5.Cob.Afil.SFSRC Mens'!$A$1:$P$51</definedName>
    <definedName name="_xlnm.Print_Area" localSheetId="32">' III.3.3.Afil.mensual SFS RS '!$A$1:$N$45</definedName>
    <definedName name="_xlnm.Print_Area" localSheetId="38">' III.4.2.Afil. SFSP Anual.'!$A$1:$E$59</definedName>
    <definedName name="_xlnm.Print_Area" localSheetId="101">' V.2.3.Benef. subsid '!$A$1:$R$37</definedName>
    <definedName name="_xlnm.Print_Area" localSheetId="2">Contenido!$A$1:$A$198</definedName>
    <definedName name="_xlnm.Print_Area" localSheetId="3">'I.1. Ley 87-01 (2)'!$A$1:$M$50</definedName>
    <definedName name="_xlnm.Print_Area" localSheetId="4">'I.2. Org. SDSS'!$A$1:$M$64</definedName>
    <definedName name="_xlnm.Print_Area" localSheetId="5">'I.3. Reg. y Seg.'!$A$1:$Q$57</definedName>
    <definedName name="_xlnm.Print_Area" localSheetId="6">'I.4. Seg. y Ben.'!$A$1:$M$45</definedName>
    <definedName name="_xlnm.Print_Area" localSheetId="8">'II.1. SDSS.Definición'!$A$1:$N$53</definedName>
    <definedName name="_xlnm.Print_Area" localSheetId="9">'II.2.Analisis SDSS'!$A$1:$K$44</definedName>
    <definedName name="_xlnm.Print_Area" localSheetId="10">'II.3. Empl x sector '!$A$1:$N$42</definedName>
    <definedName name="_xlnm.Print_Area" localSheetId="12">'II.5 Salario prom.'!$A$1:$N$94</definedName>
    <definedName name="_xlnm.Print_Area" localSheetId="7">II.SDSS!$A$1:$M$45</definedName>
    <definedName name="_xlnm.Print_Area" localSheetId="14">'III.1.1a. Def. Afil. SFS1'!$A$1:$M$43</definedName>
    <definedName name="_xlnm.Print_Area" localSheetId="15">'III.1.1b.Def. de Afili. SFS2  '!$A$1:$M$52</definedName>
    <definedName name="_xlnm.Print_Area" localSheetId="16">'III.1.2.Analisis SFS'!$A$1:$L$49</definedName>
    <definedName name="_xlnm.Print_Area" localSheetId="17">III.1.3.Afil.SFSPob.Nac.!$A$1:$Q$62</definedName>
    <definedName name="_xlnm.Print_Area" localSheetId="18">'III.1.4.Afil. SFS'!$A$1:$I$47</definedName>
    <definedName name="_xlnm.Print_Area" localSheetId="19">'III.1.5.Cob.Afil. SFS '!$A$1:$P$48</definedName>
    <definedName name="_xlnm.Print_Area" localSheetId="20">'III.1.6.Afil. SFS x sexo'!$B$1:$Q$42</definedName>
    <definedName name="_xlnm.Print_Area" localSheetId="21">'III.1.7.Proy. afil.Vs pobl.'!$A$1:$P$65</definedName>
    <definedName name="_xlnm.Print_Area" localSheetId="13">III.1.SFS!$A$1:$M$45</definedName>
    <definedName name="_xlnm.Print_Area" localSheetId="22">'III.2. SFS.RC'!$A$1:$K$45</definedName>
    <definedName name="_xlnm.Print_Area" localSheetId="23">'III.2.1.Afil. SFS.RC '!$A$1:$L$49</definedName>
    <definedName name="_xlnm.Print_Area" localSheetId="24">'III.2.2. Afil. SFS RC Anual '!$A$1:$P$46</definedName>
    <definedName name="_xlnm.Print_Area" localSheetId="25">'III.2.3. Afil. SFS RC Mensual'!$A$1:$P$42</definedName>
    <definedName name="_xlnm.Print_Area" localSheetId="26">'III.2.4.Cob.Afil. SFS RC Anual'!$A$1:$M$53</definedName>
    <definedName name="_xlnm.Print_Area" localSheetId="28">'III.2.6.Afil. SFS RC X sex.tipo'!$A$1:$N$45</definedName>
    <definedName name="_xlnm.Print_Area" localSheetId="30">'III.3.1.Analis.Afil. SFS.RS1  '!$A$1:$M$45</definedName>
    <definedName name="_xlnm.Print_Area" localSheetId="31">'III.3.2. Afil anual SFS RS '!$B$1:$O$77</definedName>
    <definedName name="_xlnm.Print_Area" localSheetId="33">'III.3.4.Cob.Afil anual SFS RS'!$A$1:$N$58</definedName>
    <definedName name="_xlnm.Print_Area" localSheetId="34">'III.3.5.Cob.Afil.mens.SFS RS '!$A$1:$N$65</definedName>
    <definedName name="_xlnm.Print_Area" localSheetId="35">'III.3.6.Afil.SFSRSsex tipo '!$B$1:$O$42</definedName>
    <definedName name="_xlnm.Print_Area" localSheetId="29">III.3.SFS.RS!$A$1:$M$39</definedName>
    <definedName name="_xlnm.Print_Area" localSheetId="37">III.4.1.Afil.RET1!$A$1:$L$33</definedName>
    <definedName name="_xlnm.Print_Area" localSheetId="36">III.4.Afil.RET!$A$1:$M$45</definedName>
    <definedName name="_xlnm.Print_Area" localSheetId="40">'III.5.1.Definición Afil. SVDS'!$A$1:$M$46</definedName>
    <definedName name="_xlnm.Print_Area" localSheetId="49">'III.5.10.Cot.Afil X Sexo'!$A$1:$O$66</definedName>
    <definedName name="_xlnm.Print_Area" localSheetId="50">'III.5.11.Traspasos anual'!$A$1:$Q$67</definedName>
    <definedName name="_xlnm.Print_Area" localSheetId="51">'III.5.12.Trasp. recibidos'!$A$1:$S$68</definedName>
    <definedName name="_xlnm.Print_Area" localSheetId="52">'III.5.13.Trasp. cedidos'!$A$1:$S$58</definedName>
    <definedName name="_xlnm.Print_Area" localSheetId="53">'III.5.14.Trasp. netos'!$A$1:$T$62</definedName>
    <definedName name="_xlnm.Print_Area" localSheetId="54">'III.5.15.Afil. SVDSxprov.'!$A$1:$M$42</definedName>
    <definedName name="_xlnm.Print_Area" localSheetId="41">'III.5.2.Analisis Afil. SVDS'!$A$1:$M$43</definedName>
    <definedName name="_xlnm.Print_Area" localSheetId="42">'III.5.3.Afil. SVDS'!$A$1:$M$66</definedName>
    <definedName name="_xlnm.Print_Area" localSheetId="43">'III.5.4.Afil. SVDS mensual'!$A$1:$N$58</definedName>
    <definedName name="_xlnm.Print_Area" localSheetId="44">'III.5.5.Afil. cotiz.'!$A$1:$O$56</definedName>
    <definedName name="_xlnm.Print_Area" localSheetId="45">'III.5.6.Cotiz. x rango de edad'!$A$1:$L$39</definedName>
    <definedName name="_xlnm.Print_Area" localSheetId="46">'III.5.7.Cotiz x sal. min. cot.'!$A$1:$L$38</definedName>
    <definedName name="_xlnm.Print_Area" localSheetId="47">'III.5.8.Cotiz.x AFP y fondos'!$A$1:$N$51</definedName>
    <definedName name="_xlnm.Print_Area" localSheetId="48">III.5.9.PEA_Pensiones_Género!$A$1:$M$51</definedName>
    <definedName name="_xlnm.Print_Area" localSheetId="39">III.5.SVDS!$A$1:$P$53</definedName>
    <definedName name="_xlnm.Print_Area" localSheetId="56">'III.6.1.Definición Afil. SRL'!$A$1:$M$49</definedName>
    <definedName name="_xlnm.Print_Area" localSheetId="57">'III.6.2.Afil. SRL.RC1 '!$A$1:$I$29</definedName>
    <definedName name="_xlnm.Print_Area" localSheetId="58">'III.6.3.Afil. SRL'!$A$1:$O$68</definedName>
    <definedName name="_xlnm.Print_Area" localSheetId="59">'III.6.4.Afil. SRL x sexoy edad'!$A$1:$M$90</definedName>
    <definedName name="_xlnm.Print_Area" localSheetId="60">'III.6.5.Afil. ARL x riesgo'!$A$1:$N$59</definedName>
    <definedName name="_xlnm.Print_Area" localSheetId="61">'III.6.6.ID. Accidentabilidad'!$A$1:$J$59</definedName>
    <definedName name="_xlnm.Print_Area" localSheetId="55">III.6.SRL!$A$1:$L$34</definedName>
    <definedName name="_xlnm.Print_Area" localSheetId="62">'IV. ING._ EGR'!$A$1:$L$34</definedName>
    <definedName name="_xlnm.Print_Area" localSheetId="65">'IV.1.2. Analisis Ing.Egr'!$A$1:$L$39</definedName>
    <definedName name="_xlnm.Print_Area" localSheetId="66">'IV.1.3. Ingr y egr SDSS'!$A$1:$N$78</definedName>
    <definedName name="_xlnm.Print_Area" localSheetId="67">'IV.1.4. Recaudo x sector'!$A$1:$J$61</definedName>
    <definedName name="_xlnm.Print_Area" localSheetId="68">'IV.1.5 Rec. x origen'!$A$1:$K$67</definedName>
    <definedName name="_xlnm.Print_Area" localSheetId="69">'IV.1.6 Aport.Gob.SS'!$A$1:$L$54</definedName>
    <definedName name="_xlnm.Print_Area" localSheetId="63">'IV.1a.Definición Ing.Gastos)'!$A$1:$N$53</definedName>
    <definedName name="_xlnm.Print_Area" localSheetId="64">'IV.1b.Definición Ing.Gastos'!$A$1:$N$49</definedName>
    <definedName name="_xlnm.Print_Area" localSheetId="70">'IV.2.1 AnálisisIng.Egr.Seg'!$A$1:$L$57</definedName>
    <definedName name="_xlnm.Print_Area" localSheetId="78">'IV.2.10.Saldos RS mensual'!$A$1:$L$61</definedName>
    <definedName name="_xlnm.Print_Area" localSheetId="79">'IV.2.11 Pagos.SFS Pens.'!$A$1:$J$57</definedName>
    <definedName name="_xlnm.Print_Area" localSheetId="80">'IV.2.12.Pagos.SFS Pens.Mens.'!$A$1:$M$59</definedName>
    <definedName name="_xlnm.Print_Area" localSheetId="71">'IV.2.2. Pagos SFS A'!$A$1:$L$58</definedName>
    <definedName name="_xlnm.Print_Area" localSheetId="72">'IV.2.3.Pagos_SFS M'!$A$1:$J$55</definedName>
    <definedName name="_xlnm.Print_Area" localSheetId="73">'IV.2.4.Pagos x ARS'!$A$1:$K$82</definedName>
    <definedName name="_xlnm.Print_Area" localSheetId="74">'IV.2.5.Pagos x ARS'!$A$1:$N$60</definedName>
    <definedName name="_xlnm.Print_Area" localSheetId="75">'IV.2.7.INV_SFS x Entidad'!$A$1:$H$52</definedName>
    <definedName name="_xlnm.Print_Area" localSheetId="76">'IV.2.8.INV_SFS x cuentas'!$A$1:$G$45</definedName>
    <definedName name="_xlnm.Print_Area" localSheetId="77">'IV.2.9.Aport. GOB. y Pagos RS'!$A$1:$L$75</definedName>
    <definedName name="_xlnm.Print_Area" localSheetId="81">'IV.3.1.AnálisisIng.Eg.SVDS'!$A$1:$L$65</definedName>
    <definedName name="_xlnm.Print_Area" localSheetId="82">'IV.3.2.Pagos_ SVDS'!$A$1:$L$71</definedName>
    <definedName name="_xlnm.Print_Area" localSheetId="83">'IV.3.3.Pagos anuales x cuentas'!$A$1:$L$41</definedName>
    <definedName name="_xlnm.Print_Area" localSheetId="84">'IV.3.4.Pago Entidades'!$A$1:$J$73</definedName>
    <definedName name="_xlnm.Print_Area" localSheetId="85">'IV.3.5.Patrim. fp anual'!$A$1:$J$42</definedName>
    <definedName name="_xlnm.Print_Area" localSheetId="86">'IV.3.6.Cartera de inv fp'!$A$1:$G$57</definedName>
    <definedName name="_xlnm.Print_Area" localSheetId="88">'IV.3.7. Rent. nom. de los FP'!$A$1:$S$88</definedName>
    <definedName name="_xlnm.Print_Area" localSheetId="87">'IV.3.8.Rentab.Real'!$A$1:$Q$70</definedName>
    <definedName name="_xlnm.Print_Area" localSheetId="89">'IV.4.1. Analisis '!$A$1:$H$29</definedName>
    <definedName name="_xlnm.Print_Area" localSheetId="90">'IV.4.2.Pagos ARL A'!$A$1:$L$55</definedName>
    <definedName name="_xlnm.Print_Area" localSheetId="91">'IV.4.3.Pagos_ARL M'!$A$1:$L$50</definedName>
    <definedName name="_xlnm.Print_Area" localSheetId="145">'IX.1.a SDSS Definiciones'!$A$1:$P$4</definedName>
    <definedName name="_xlnm.Print_Area" localSheetId="146">'IX.1.b  SDSS Definiciones '!$A$1:$P$4</definedName>
    <definedName name="_xlnm.Print_Area" localSheetId="147">'IX.1.c SDSS Definiciones'!$A$1:$P$5</definedName>
    <definedName name="_xlnm.Print_Area" localSheetId="148">'IX.1.d SDSS Definiciones'!$A$1:$P$4</definedName>
    <definedName name="_xlnm.Print_Area" localSheetId="0">'Present. '!$A$1:$M$97</definedName>
    <definedName name="_xlnm.Print_Area" localSheetId="1">'Resumen EEp (2)'!$A$1:$M$66</definedName>
    <definedName name="_xlnm.Print_Area" localSheetId="95">'V.1.2.AnalisEI'!$A$1:$I$22</definedName>
    <definedName name="_xlnm.Print_Area" localSheetId="96">'V.1.3.Afil.EI'!$A$1:$I$45</definedName>
    <definedName name="_xlnm.Print_Area" localSheetId="97">'V.1.4.Afil.EI'!$A$1:$L$54</definedName>
    <definedName name="_xlnm.Print_Area" localSheetId="93">'V.1a SFS_EI'!$A$1:$N$38</definedName>
    <definedName name="_xlnm.Print_Area" localSheetId="94">'V.1b. Def. EI'!$A$1:$N$38</definedName>
    <definedName name="_xlnm.Print_Area" localSheetId="100">'V.2.2.Análisis'!$A$1:$L$31</definedName>
    <definedName name="_xlnm.Print_Area" localSheetId="102">'V.2.4. Monto subsid.'!$A$1:$J$42</definedName>
    <definedName name="_xlnm.Print_Area" localSheetId="98">'V.2.SUBSIDIO_SFS'!$A$1:$P$42</definedName>
    <definedName name="_xlnm.Print_Area" localSheetId="104">'V.3.1. Def-Análisis pens.'!$A$1:$L$28</definedName>
    <definedName name="_xlnm.Print_Area" localSheetId="105">'V.3.2 Pensiones por año'!$A$1:$L$70</definedName>
    <definedName name="_xlnm.Print_Area" localSheetId="106">'V.3.3.Pens.Disc. AFP'!$A$1:$L$49</definedName>
    <definedName name="_xlnm.Print_Area" localSheetId="103">'V.3.PENSIONES_SVDS'!$A$1:$L$38</definedName>
    <definedName name="_xlnm.Print_Area" localSheetId="108">'V.4.1.Def-Analisis   '!$A$1:$N$50</definedName>
    <definedName name="_xlnm.Print_Area" localSheetId="117">'V.4.10.Accid x sector '!$A$1:$L$52</definedName>
    <definedName name="_xlnm.Print_Area" localSheetId="118">'V.4.11.Accid x sexo'!$A$1:$L$52</definedName>
    <definedName name="_xlnm.Print_Area" localSheetId="119">'V.4.12.Accid x edad'!$A$1:$U$85</definedName>
    <definedName name="_xlnm.Print_Area" localSheetId="120">'V.4.13.EC. Accid. Lab'!$A$1:$I$57</definedName>
    <definedName name="_xlnm.Print_Area" localSheetId="121">'V.4.14.EC. Accid. Lab.'!$A$1:$L$52</definedName>
    <definedName name="_xlnm.Print_Area" localSheetId="122">'V.4.15.EC. Accid. Lab x tipo'!$A$1:$L$50</definedName>
    <definedName name="_xlnm.Print_Area" localSheetId="123">'V.4.16. EC. Accid. Lab x Lesión'!$A$1:$N$48</definedName>
    <definedName name="_xlnm.Print_Area" localSheetId="124">'V.4.17. Accid.Lab suceso'!$A$1:$O$54</definedName>
    <definedName name="_xlnm.Print_Area" localSheetId="125">'V.4.18. EC. x Agente daño'!$A$1:$N$51</definedName>
    <definedName name="_xlnm.Print_Area" localSheetId="126">'V.4.19. EC. x  lugar de accid.'!$A$1:$M$57</definedName>
    <definedName name="_xlnm.Print_Area" localSheetId="109">'V.4.2.NA. Reportes ARL'!$A$1:$J$52</definedName>
    <definedName name="_xlnm.Print_Area" localSheetId="127">'V.4.20.EC. Accid incapac.'!$A$1:$O$56</definedName>
    <definedName name="_xlnm.Print_Area" localSheetId="128">'V.4.21. EC. Enferm. Prof (R)'!$A$1:$L$51</definedName>
    <definedName name="_xlnm.Print_Area" localSheetId="129">'V.4.22.EC. Accid Lab.(R)'!$A$1:$L$54</definedName>
    <definedName name="_xlnm.Print_Area" localSheetId="130">'V.4.23. Accid. Aprobxtipo'!$A$1:$M$48</definedName>
    <definedName name="_xlnm.Print_Area" localSheetId="131">'V.4.24. Accid. Aprob xLesión '!$A$1:$M$48</definedName>
    <definedName name="_xlnm.Print_Area" localSheetId="132">'V.4.25.Accid.Aprob Según suc.'!$A$1:$N$49</definedName>
    <definedName name="_xlnm.Print_Area" localSheetId="110">'V.4.3. NA.Cant. accid x región'!$A$1:$T$70</definedName>
    <definedName name="_xlnm.Print_Area" localSheetId="111">'V.4.4.NA.Cant. accid x Prov'!$A$1:$M$70</definedName>
    <definedName name="_xlnm.Print_Area" localSheetId="112">'V.4.5.NA.Cant. accid x Proced.'!$A$1:$L$55</definedName>
    <definedName name="_xlnm.Print_Area" localSheetId="113">'V.4.6. NA.Cant. accid x sector'!$A$1:$L$54</definedName>
    <definedName name="_xlnm.Print_Area" localSheetId="114">'V.4.7. Accid x sexo'!$A$1:$J$52</definedName>
    <definedName name="_xlnm.Print_Area" localSheetId="115">'V.4.8. Accid x rango de edad'!$A$1:$N$68</definedName>
    <definedName name="_xlnm.Print_Area" localSheetId="116">'V.4.9.Accid x Escolaridad'!$A$1:$M$53</definedName>
    <definedName name="_xlnm.Print_Area" localSheetId="107">'V.4.SOLIC_BEN_ARL'!$A$1:$M$41</definedName>
    <definedName name="_xlnm.Print_Area" localSheetId="92">V.BENEFICIOS!$A$1:$L$34</definedName>
    <definedName name="_xlnm.Print_Area" localSheetId="133">'VI.1.Analisis CMNR'!$A$1:$L$33</definedName>
    <definedName name="_xlnm.Print_Area" localSheetId="134">'VI.2.Status'!$A$1:$N$50</definedName>
    <definedName name="_xlnm.Print_Area" localSheetId="135">'VI.3.Apelaciones1'!$A$1:$M$50</definedName>
    <definedName name="_xlnm.Print_Area" localSheetId="136">'VI.4. Entidad Receptora Origen'!$A$1:$M$37</definedName>
    <definedName name="_xlnm.Print_Area" localSheetId="138">'VII.1. Analisis CBSS'!$A$1:$J$31</definedName>
    <definedName name="_xlnm.Print_Area" localSheetId="139">'VII.2.CBSS Tram.'!$A$1:$J$48</definedName>
    <definedName name="_xlnm.Print_Area" localSheetId="140">'VII.3.CBSS-Benef'!$A$1:$J$57</definedName>
    <definedName name="_xlnm.Print_Area" localSheetId="141">'VII.4.CBSS-Tramit.'!$A$1:$H$30</definedName>
    <definedName name="_xlnm.Print_Area" localSheetId="137">VII.CBSS!$A$1:$H$26</definedName>
    <definedName name="_xlnm.Print_Area" localSheetId="143">'VIII.1 Ocup. formal'!$A$1:$M$57</definedName>
    <definedName name="_xlnm.Print_Area" localSheetId="144">'VIII.2 Pob. econ.'!$A$1:$N$58</definedName>
    <definedName name="_xlnm.Print_Area" localSheetId="142">VIII.ENFT_BC!$A$1:$H$26</definedName>
    <definedName name="Área_de_impresión1">'[1]7.7.6'!$A$1:$AQ$58</definedName>
    <definedName name="Área_de_impresión2" localSheetId="27">'[1]7.7.6'!#REF!</definedName>
    <definedName name="Área_de_impresión2" localSheetId="32">'[1]7.7.6'!#REF!</definedName>
    <definedName name="Área_de_impresión2" localSheetId="3">'[1]7.7.6'!#REF!</definedName>
    <definedName name="Área_de_impresión2" localSheetId="9">'[1]7.7.6'!#REF!</definedName>
    <definedName name="Área_de_impresión2" localSheetId="16">'[1]7.7.6'!#REF!</definedName>
    <definedName name="Área_de_impresión2" localSheetId="20">'[1]7.7.6'!#REF!</definedName>
    <definedName name="Área_de_impresión2" localSheetId="25">'[1]7.7.6'!#REF!</definedName>
    <definedName name="Área_de_impresión2" localSheetId="26">'[1]7.7.6'!#REF!</definedName>
    <definedName name="Área_de_impresión2" localSheetId="28">'[1]7.7.6'!#REF!</definedName>
    <definedName name="Área_de_impresión2" localSheetId="33">'[1]7.7.6'!#REF!</definedName>
    <definedName name="Área_de_impresión2" localSheetId="34">'[1]7.7.6'!#REF!</definedName>
    <definedName name="Área_de_impresión2" localSheetId="35">'[1]7.7.6'!#REF!</definedName>
    <definedName name="Área_de_impresión2" localSheetId="40">'[1]7.7.6'!#REF!</definedName>
    <definedName name="Área_de_impresión2" localSheetId="41">'[1]7.7.6'!#REF!</definedName>
    <definedName name="Área_de_impresión2" localSheetId="56">'[1]7.7.6'!#REF!</definedName>
    <definedName name="Área_de_impresión2" localSheetId="57">'[1]7.7.6'!#REF!</definedName>
    <definedName name="Área_de_impresión2" localSheetId="62">'[1]7.7.6'!#REF!</definedName>
    <definedName name="Área_de_impresión2" localSheetId="65">'[1]7.7.6'!#REF!</definedName>
    <definedName name="Área_de_impresión2" localSheetId="66">'[1]7.7.6'!#REF!</definedName>
    <definedName name="Área_de_impresión2" localSheetId="69">'[1]7.7.6'!#REF!</definedName>
    <definedName name="Área_de_impresión2" localSheetId="63">'[1]7.7.6'!#REF!</definedName>
    <definedName name="Área_de_impresión2" localSheetId="64">'[1]7.7.6'!#REF!</definedName>
    <definedName name="Área_de_impresión2" localSheetId="80">'[1]7.7.6'!#REF!</definedName>
    <definedName name="Área_de_impresión2" localSheetId="84">'[1]7.7.6'!#REF!</definedName>
    <definedName name="Área_de_impresión2" localSheetId="1">'[1]7.7.6'!#REF!</definedName>
    <definedName name="Área_de_impresión2" localSheetId="96">'[1]7.7.6'!#REF!</definedName>
    <definedName name="Área_de_impresión2" localSheetId="97">'[1]7.7.6'!#REF!</definedName>
    <definedName name="Área_de_impresión2" localSheetId="99">'[1]7.7.6'!#REF!</definedName>
    <definedName name="Área_de_impresión2" localSheetId="98">'[1]7.7.6'!#REF!</definedName>
    <definedName name="Área_de_impresión2" localSheetId="103">'[1]7.7.6'!#REF!</definedName>
    <definedName name="Área_de_impresión2" localSheetId="107">'[1]7.7.6'!#REF!</definedName>
    <definedName name="Área_de_impresión2" localSheetId="92">'[1]7.7.6'!#REF!</definedName>
    <definedName name="Área_de_impresión2" localSheetId="138">'[1]7.7.6'!#REF!</definedName>
    <definedName name="Área_de_impresión2" localSheetId="139">'[1]7.7.6'!#REF!</definedName>
    <definedName name="Área_de_impresión2" localSheetId="140">'[1]7.7.6'!#REF!</definedName>
    <definedName name="Área_de_impresión2" localSheetId="141">'[1]7.7.6'!#REF!</definedName>
    <definedName name="Área_de_impresión2" localSheetId="137">'[1]7.7.6'!#REF!</definedName>
    <definedName name="Área_de_impresión2" localSheetId="144">'[1]7.7.6'!#REF!</definedName>
    <definedName name="Área_de_impresión2" localSheetId="142">'[1]7.7.6'!#REF!</definedName>
    <definedName name="Área_de_impresión2">'[1]7.7.6'!#REF!</definedName>
    <definedName name="BEN" localSheetId="3">'[1]7.7.6'!#REF!</definedName>
    <definedName name="BEN" localSheetId="9">'[1]7.7.6'!#REF!</definedName>
    <definedName name="BEN" localSheetId="16">'[1]7.7.6'!#REF!</definedName>
    <definedName name="BEN" localSheetId="20">'[1]7.7.6'!#REF!</definedName>
    <definedName name="BEN" localSheetId="28">'[1]7.7.6'!#REF!</definedName>
    <definedName name="BEN" localSheetId="35">'[1]7.7.6'!#REF!</definedName>
    <definedName name="BEN" localSheetId="41">'[1]7.7.6'!#REF!</definedName>
    <definedName name="BEN" localSheetId="65">'[1]7.7.6'!#REF!</definedName>
    <definedName name="BEN" localSheetId="66">'[1]7.7.6'!#REF!</definedName>
    <definedName name="BEN" localSheetId="64">'[1]7.7.6'!#REF!</definedName>
    <definedName name="BEN" localSheetId="80">'[1]7.7.6'!#REF!</definedName>
    <definedName name="BEN" localSheetId="1">'[1]7.7.6'!#REF!</definedName>
    <definedName name="BEN" localSheetId="99">'[1]7.7.6'!#REF!</definedName>
    <definedName name="BEN" localSheetId="138">'[1]7.7.6'!#REF!</definedName>
    <definedName name="BEN" localSheetId="139">'[1]7.7.6'!#REF!</definedName>
    <definedName name="BEN" localSheetId="140">'[1]7.7.6'!#REF!</definedName>
    <definedName name="BEN" localSheetId="141">'[1]7.7.6'!#REF!</definedName>
    <definedName name="BEN" localSheetId="137">'[1]7.7.6'!#REF!</definedName>
    <definedName name="BEN" localSheetId="142">'[1]7.7.6'!#REF!</definedName>
    <definedName name="BEN">'[1]7.7.6'!#REF!</definedName>
    <definedName name="Beneficios" localSheetId="3">'[1]7.7.6'!#REF!</definedName>
    <definedName name="Beneficios" localSheetId="9">'[1]7.7.6'!#REF!</definedName>
    <definedName name="Beneficios" localSheetId="16">'[1]7.7.6'!#REF!</definedName>
    <definedName name="Beneficios" localSheetId="20">'[1]7.7.6'!#REF!</definedName>
    <definedName name="Beneficios" localSheetId="28">'[1]7.7.6'!#REF!</definedName>
    <definedName name="Beneficios" localSheetId="35">'[1]7.7.6'!#REF!</definedName>
    <definedName name="Beneficios" localSheetId="41">'[1]7.7.6'!#REF!</definedName>
    <definedName name="Beneficios" localSheetId="65">'[1]7.7.6'!#REF!</definedName>
    <definedName name="Beneficios" localSheetId="66">'[1]7.7.6'!#REF!</definedName>
    <definedName name="Beneficios" localSheetId="63">'[1]7.7.6'!#REF!</definedName>
    <definedName name="Beneficios" localSheetId="64">'[1]7.7.6'!#REF!</definedName>
    <definedName name="Beneficios" localSheetId="80">'[1]7.7.6'!#REF!</definedName>
    <definedName name="Beneficios" localSheetId="1">'[1]7.7.6'!#REF!</definedName>
    <definedName name="Beneficios" localSheetId="99">'[1]7.7.6'!#REF!</definedName>
    <definedName name="Beneficios" localSheetId="98">'[1]7.7.6'!#REF!</definedName>
    <definedName name="Beneficios" localSheetId="103">'[1]7.7.6'!#REF!</definedName>
    <definedName name="Beneficios" localSheetId="107">'[1]7.7.6'!#REF!</definedName>
    <definedName name="Beneficios" localSheetId="138">'[1]7.7.6'!#REF!</definedName>
    <definedName name="Beneficios" localSheetId="139">'[1]7.7.6'!#REF!</definedName>
    <definedName name="Beneficios" localSheetId="140">'[1]7.7.6'!#REF!</definedName>
    <definedName name="Beneficios" localSheetId="141">'[1]7.7.6'!#REF!</definedName>
    <definedName name="Beneficios" localSheetId="137">'[1]7.7.6'!#REF!</definedName>
    <definedName name="Beneficios" localSheetId="142">'[1]7.7.6'!#REF!</definedName>
    <definedName name="Beneficios">'[1]7.7.6'!#REF!</definedName>
    <definedName name="CCI">'[1]7.7.6'!$A$1:$R$57</definedName>
    <definedName name="CompCartraEntid" localSheetId="54">'[1]7.7.6'!#REF!</definedName>
    <definedName name="CompCartraEntid" localSheetId="66">'[1]7.7.6'!#REF!</definedName>
    <definedName name="CompCartraEntid" localSheetId="80">'[1]7.7.6'!#REF!</definedName>
    <definedName name="CompCartraEntid" localSheetId="1">'[1]7.7.6'!#REF!</definedName>
    <definedName name="CompCartraEntid" localSheetId="111">'[1]7.7.6'!#REF!</definedName>
    <definedName name="CompCartraEntid" localSheetId="138">'[1]7.7.6'!#REF!</definedName>
    <definedName name="CompCartraEntid" localSheetId="139">'[1]7.7.6'!#REF!</definedName>
    <definedName name="CompCartraEntid" localSheetId="140">'[1]7.7.6'!#REF!</definedName>
    <definedName name="CompCartraEntid" localSheetId="141">'[1]7.7.6'!#REF!</definedName>
    <definedName name="CompCartraEntid" localSheetId="137">'[1]7.7.6'!#REF!</definedName>
    <definedName name="CompCartraEntid">'[1]7.7.6'!#REF!</definedName>
    <definedName name="Compl">'[1]7.7.6'!$AA$1:$AJ$57</definedName>
    <definedName name="cualquiercosa" localSheetId="54">'[1]7.7.6'!#REF!</definedName>
    <definedName name="cualquiercosa" localSheetId="66">'[1]7.7.6'!#REF!</definedName>
    <definedName name="cualquiercosa" localSheetId="80">'[1]7.7.6'!#REF!</definedName>
    <definedName name="cualquiercosa" localSheetId="1">'[1]7.7.6'!#REF!</definedName>
    <definedName name="cualquiercosa" localSheetId="111">'[1]7.7.6'!#REF!</definedName>
    <definedName name="cualquiercosa" localSheetId="138">'[1]7.7.6'!#REF!</definedName>
    <definedName name="cualquiercosa" localSheetId="139">'[1]7.7.6'!#REF!</definedName>
    <definedName name="cualquiercosa" localSheetId="140">'[1]7.7.6'!#REF!</definedName>
    <definedName name="cualquiercosa" localSheetId="141">'[1]7.7.6'!#REF!</definedName>
    <definedName name="cualquiercosa" localSheetId="137">'[1]7.7.6'!#REF!</definedName>
    <definedName name="cualquiercosa">'[1]7.7.6'!#REF!</definedName>
    <definedName name="cualquiercosa3" localSheetId="54">'[1]7.7.6'!#REF!</definedName>
    <definedName name="cualquiercosa3" localSheetId="66">'[1]7.7.6'!#REF!</definedName>
    <definedName name="cualquiercosa3" localSheetId="80">'[1]7.7.6'!#REF!</definedName>
    <definedName name="cualquiercosa3" localSheetId="1">'[1]7.7.6'!#REF!</definedName>
    <definedName name="cualquiercosa3" localSheetId="138">'[1]7.7.6'!#REF!</definedName>
    <definedName name="cualquiercosa3" localSheetId="139">'[1]7.7.6'!#REF!</definedName>
    <definedName name="cualquiercosa3" localSheetId="140">'[1]7.7.6'!#REF!</definedName>
    <definedName name="cualquiercosa3" localSheetId="141">'[1]7.7.6'!#REF!</definedName>
    <definedName name="cualquiercosa3" localSheetId="137">'[1]7.7.6'!#REF!</definedName>
    <definedName name="cualquiercosa3">'[1]7.7.6'!#REF!</definedName>
    <definedName name="cualquiercosa5" localSheetId="54">'[1]7.7.6'!#REF!</definedName>
    <definedName name="cualquiercosa5" localSheetId="66">'[1]7.7.6'!#REF!</definedName>
    <definedName name="cualquiercosa5" localSheetId="80">'[1]7.7.6'!#REF!</definedName>
    <definedName name="cualquiercosa5" localSheetId="1">'[1]7.7.6'!#REF!</definedName>
    <definedName name="cualquiercosa5" localSheetId="138">'[1]7.7.6'!#REF!</definedName>
    <definedName name="cualquiercosa5" localSheetId="139">'[1]7.7.6'!#REF!</definedName>
    <definedName name="cualquiercosa5" localSheetId="140">'[1]7.7.6'!#REF!</definedName>
    <definedName name="cualquiercosa5" localSheetId="141">'[1]7.7.6'!#REF!</definedName>
    <definedName name="cualquiercosa5" localSheetId="137">'[1]7.7.6'!#REF!</definedName>
    <definedName name="cualquiercosa5">'[1]7.7.6'!#REF!</definedName>
    <definedName name="cualquiercosa6" localSheetId="54">'[1]7.7.6'!#REF!</definedName>
    <definedName name="cualquiercosa6" localSheetId="66">'[1]7.7.6'!#REF!</definedName>
    <definedName name="cualquiercosa6" localSheetId="80">'[1]7.7.6'!#REF!</definedName>
    <definedName name="cualquiercosa6" localSheetId="1">'[1]7.7.6'!#REF!</definedName>
    <definedName name="cualquiercosa6" localSheetId="138">'[1]7.7.6'!#REF!</definedName>
    <definedName name="cualquiercosa6" localSheetId="139">'[1]7.7.6'!#REF!</definedName>
    <definedName name="cualquiercosa6" localSheetId="140">'[1]7.7.6'!#REF!</definedName>
    <definedName name="cualquiercosa6" localSheetId="141">'[1]7.7.6'!#REF!</definedName>
    <definedName name="cualquiercosa6" localSheetId="137">'[1]7.7.6'!#REF!</definedName>
    <definedName name="cualquiercosa6">'[1]7.7.6'!#REF!</definedName>
    <definedName name="Egresos" localSheetId="32">'[1]7.7.6'!#REF!</definedName>
    <definedName name="Egresos" localSheetId="3">'[1]7.7.6'!#REF!</definedName>
    <definedName name="Egresos" localSheetId="9">'[1]7.7.6'!#REF!</definedName>
    <definedName name="Egresos" localSheetId="16">'[1]7.7.6'!#REF!</definedName>
    <definedName name="Egresos" localSheetId="20">'[1]7.7.6'!#REF!</definedName>
    <definedName name="Egresos" localSheetId="25">'[1]7.7.6'!#REF!</definedName>
    <definedName name="Egresos" localSheetId="28">'[1]7.7.6'!#REF!</definedName>
    <definedName name="Egresos" localSheetId="33">'[1]7.7.6'!#REF!</definedName>
    <definedName name="Egresos" localSheetId="35">'[1]7.7.6'!#REF!</definedName>
    <definedName name="Egresos" localSheetId="41">'[1]7.7.6'!#REF!</definedName>
    <definedName name="Egresos" localSheetId="65">'[1]7.7.6'!#REF!</definedName>
    <definedName name="Egresos" localSheetId="66">'[1]7.7.6'!#REF!</definedName>
    <definedName name="Egresos" localSheetId="80">'[1]7.7.6'!#REF!</definedName>
    <definedName name="Egresos" localSheetId="1">'[1]7.7.6'!#REF!</definedName>
    <definedName name="Egresos" localSheetId="99">'[1]7.7.6'!#REF!</definedName>
    <definedName name="Egresos" localSheetId="138">'[1]7.7.6'!#REF!</definedName>
    <definedName name="Egresos" localSheetId="139">'[1]7.7.6'!#REF!</definedName>
    <definedName name="Egresos" localSheetId="140">'[1]7.7.6'!#REF!</definedName>
    <definedName name="Egresos" localSheetId="141">'[1]7.7.6'!#REF!</definedName>
    <definedName name="Egresos" localSheetId="137">'[1]7.7.6'!#REF!</definedName>
    <definedName name="Egresos">'[1]7.7.6'!#REF!</definedName>
    <definedName name="Exceso1" localSheetId="27">'[1]7.7.6'!#REF!</definedName>
    <definedName name="Exceso1" localSheetId="32">'[1]7.7.6'!#REF!</definedName>
    <definedName name="Exceso1" localSheetId="3">'[1]7.7.6'!#REF!</definedName>
    <definedName name="Exceso1" localSheetId="9">'[1]7.7.6'!#REF!</definedName>
    <definedName name="Exceso1" localSheetId="16">'[1]7.7.6'!#REF!</definedName>
    <definedName name="Exceso1" localSheetId="20">'[1]7.7.6'!#REF!</definedName>
    <definedName name="Exceso1" localSheetId="25">'[1]7.7.6'!#REF!</definedName>
    <definedName name="Exceso1" localSheetId="26">'[1]7.7.6'!#REF!</definedName>
    <definedName name="Exceso1" localSheetId="28">'[1]7.7.6'!#REF!</definedName>
    <definedName name="Exceso1" localSheetId="33">'[1]7.7.6'!#REF!</definedName>
    <definedName name="Exceso1" localSheetId="34">'[1]7.7.6'!#REF!</definedName>
    <definedName name="Exceso1" localSheetId="35">'[1]7.7.6'!#REF!</definedName>
    <definedName name="Exceso1" localSheetId="40">'[1]7.7.6'!#REF!</definedName>
    <definedName name="Exceso1" localSheetId="41">'[1]7.7.6'!#REF!</definedName>
    <definedName name="Exceso1" localSheetId="56">'[1]7.7.6'!#REF!</definedName>
    <definedName name="Exceso1" localSheetId="57">'[1]7.7.6'!#REF!</definedName>
    <definedName name="Exceso1" localSheetId="62">'[1]7.7.6'!#REF!</definedName>
    <definedName name="Exceso1" localSheetId="65">'[1]7.7.6'!#REF!</definedName>
    <definedName name="Exceso1" localSheetId="66">'[1]7.7.6'!#REF!</definedName>
    <definedName name="Exceso1" localSheetId="69">'[1]7.7.6'!#REF!</definedName>
    <definedName name="Exceso1" localSheetId="63">'[1]7.7.6'!#REF!</definedName>
    <definedName name="Exceso1" localSheetId="64">'[1]7.7.6'!#REF!</definedName>
    <definedName name="Exceso1" localSheetId="80">'[1]7.7.6'!#REF!</definedName>
    <definedName name="Exceso1" localSheetId="84">'[1]7.7.6'!#REF!</definedName>
    <definedName name="Exceso1" localSheetId="1">'[1]7.7.6'!#REF!</definedName>
    <definedName name="Exceso1" localSheetId="96">'[1]7.7.6'!#REF!</definedName>
    <definedName name="Exceso1" localSheetId="97">'[1]7.7.6'!#REF!</definedName>
    <definedName name="Exceso1" localSheetId="99">'[1]7.7.6'!#REF!</definedName>
    <definedName name="Exceso1" localSheetId="98">'[1]7.7.6'!#REF!</definedName>
    <definedName name="Exceso1" localSheetId="103">'[1]7.7.6'!#REF!</definedName>
    <definedName name="Exceso1" localSheetId="107">'[1]7.7.6'!#REF!</definedName>
    <definedName name="Exceso1" localSheetId="92">'[1]7.7.6'!#REF!</definedName>
    <definedName name="Exceso1" localSheetId="138">'[1]7.7.6'!#REF!</definedName>
    <definedName name="Exceso1" localSheetId="139">'[1]7.7.6'!#REF!</definedName>
    <definedName name="Exceso1" localSheetId="140">'[1]7.7.6'!#REF!</definedName>
    <definedName name="Exceso1" localSheetId="141">'[1]7.7.6'!#REF!</definedName>
    <definedName name="Exceso1" localSheetId="137">'[1]7.7.6'!#REF!</definedName>
    <definedName name="Exceso1" localSheetId="144">'[1]7.7.6'!#REF!</definedName>
    <definedName name="Exceso1" localSheetId="142">'[1]7.7.6'!#REF!</definedName>
    <definedName name="Exceso1">'[1]7.7.6'!#REF!</definedName>
    <definedName name="Exceso2" localSheetId="27">'[1]7.7.6'!#REF!</definedName>
    <definedName name="Exceso2" localSheetId="32">'[1]7.7.6'!#REF!</definedName>
    <definedName name="Exceso2" localSheetId="3">'[1]7.7.6'!#REF!</definedName>
    <definedName name="Exceso2" localSheetId="9">'[1]7.7.6'!#REF!</definedName>
    <definedName name="Exceso2" localSheetId="16">'[1]7.7.6'!#REF!</definedName>
    <definedName name="Exceso2" localSheetId="20">'[1]7.7.6'!#REF!</definedName>
    <definedName name="Exceso2" localSheetId="25">'[1]7.7.6'!#REF!</definedName>
    <definedName name="Exceso2" localSheetId="26">'[1]7.7.6'!#REF!</definedName>
    <definedName name="Exceso2" localSheetId="28">'[1]7.7.6'!#REF!</definedName>
    <definedName name="Exceso2" localSheetId="33">'[1]7.7.6'!#REF!</definedName>
    <definedName name="Exceso2" localSheetId="34">'[1]7.7.6'!#REF!</definedName>
    <definedName name="Exceso2" localSheetId="35">'[1]7.7.6'!#REF!</definedName>
    <definedName name="Exceso2" localSheetId="40">'[1]7.7.6'!#REF!</definedName>
    <definedName name="Exceso2" localSheetId="41">'[1]7.7.6'!#REF!</definedName>
    <definedName name="Exceso2" localSheetId="56">'[1]7.7.6'!#REF!</definedName>
    <definedName name="Exceso2" localSheetId="57">'[1]7.7.6'!#REF!</definedName>
    <definedName name="Exceso2" localSheetId="62">'[1]7.7.6'!#REF!</definedName>
    <definedName name="Exceso2" localSheetId="65">'[1]7.7.6'!#REF!</definedName>
    <definedName name="Exceso2" localSheetId="66">'[1]7.7.6'!#REF!</definedName>
    <definedName name="Exceso2" localSheetId="69">'[1]7.7.6'!#REF!</definedName>
    <definedName name="Exceso2" localSheetId="63">'[1]7.7.6'!#REF!</definedName>
    <definedName name="Exceso2" localSheetId="64">'[1]7.7.6'!#REF!</definedName>
    <definedName name="Exceso2" localSheetId="80">'[1]7.7.6'!#REF!</definedName>
    <definedName name="Exceso2" localSheetId="84">'[1]7.7.6'!#REF!</definedName>
    <definedName name="Exceso2" localSheetId="1">'[1]7.7.6'!#REF!</definedName>
    <definedName name="Exceso2" localSheetId="97">'[1]7.7.6'!#REF!</definedName>
    <definedName name="Exceso2" localSheetId="99">'[1]7.7.6'!#REF!</definedName>
    <definedName name="Exceso2" localSheetId="98">'[1]7.7.6'!#REF!</definedName>
    <definedName name="Exceso2" localSheetId="103">'[1]7.7.6'!#REF!</definedName>
    <definedName name="Exceso2" localSheetId="107">'[1]7.7.6'!#REF!</definedName>
    <definedName name="Exceso2" localSheetId="92">'[1]7.7.6'!#REF!</definedName>
    <definedName name="Exceso2" localSheetId="138">'[1]7.7.6'!#REF!</definedName>
    <definedName name="Exceso2" localSheetId="139">'[1]7.7.6'!#REF!</definedName>
    <definedName name="Exceso2" localSheetId="140">'[1]7.7.6'!#REF!</definedName>
    <definedName name="Exceso2" localSheetId="141">'[1]7.7.6'!#REF!</definedName>
    <definedName name="Exceso2" localSheetId="137">'[1]7.7.6'!#REF!</definedName>
    <definedName name="Exceso2" localSheetId="144">'[1]7.7.6'!#REF!</definedName>
    <definedName name="Exceso2" localSheetId="142">'[1]7.7.6'!#REF!</definedName>
    <definedName name="Exceso2">'[1]7.7.6'!#REF!</definedName>
    <definedName name="h">'[1]7.7.6'!$A$1:$AQ$58</definedName>
    <definedName name="Mapa2" localSheetId="2">'[1]7.7.6'!#REF!</definedName>
    <definedName name="Mapa2" localSheetId="66">'[1]7.7.6'!#REF!</definedName>
    <definedName name="Mapa2" localSheetId="1">'[1]7.7.6'!#REF!</definedName>
    <definedName name="Mapa2" localSheetId="138">'[1]7.7.6'!#REF!</definedName>
    <definedName name="Mapa2" localSheetId="139">'[1]7.7.6'!#REF!</definedName>
    <definedName name="Mapa2" localSheetId="140">'[1]7.7.6'!#REF!</definedName>
    <definedName name="Mapa2" localSheetId="141">'[1]7.7.6'!#REF!</definedName>
    <definedName name="Mapa2" localSheetId="137">'[1]7.7.6'!#REF!</definedName>
    <definedName name="Mapa2">'[1]7.7.6'!#REF!</definedName>
    <definedName name="ocho" localSheetId="32">'[1]7.7.6'!#REF!</definedName>
    <definedName name="ocho" localSheetId="3">'[1]7.7.6'!#REF!</definedName>
    <definedName name="ocho" localSheetId="9">'[1]7.7.6'!#REF!</definedName>
    <definedName name="ocho" localSheetId="16">'[1]7.7.6'!#REF!</definedName>
    <definedName name="ocho" localSheetId="20">'[1]7.7.6'!#REF!</definedName>
    <definedName name="ocho" localSheetId="25">'[1]7.7.6'!#REF!</definedName>
    <definedName name="ocho" localSheetId="28">'[1]7.7.6'!#REF!</definedName>
    <definedName name="ocho" localSheetId="33">'[1]7.7.6'!#REF!</definedName>
    <definedName name="ocho" localSheetId="35">'[1]7.7.6'!#REF!</definedName>
    <definedName name="ocho" localSheetId="41">'[1]7.7.6'!#REF!</definedName>
    <definedName name="ocho" localSheetId="65">'[1]7.7.6'!#REF!</definedName>
    <definedName name="ocho" localSheetId="66">'[1]7.7.6'!#REF!</definedName>
    <definedName name="ocho" localSheetId="64">'[1]7.7.6'!#REF!</definedName>
    <definedName name="ocho" localSheetId="80">'[1]7.7.6'!#REF!</definedName>
    <definedName name="ocho" localSheetId="1">'[1]7.7.6'!#REF!</definedName>
    <definedName name="ocho" localSheetId="99">'[1]7.7.6'!#REF!</definedName>
    <definedName name="ocho" localSheetId="138">'[1]7.7.6'!#REF!</definedName>
    <definedName name="ocho" localSheetId="139">'[1]7.7.6'!#REF!</definedName>
    <definedName name="ocho" localSheetId="140">'[1]7.7.6'!#REF!</definedName>
    <definedName name="ocho" localSheetId="141">'[1]7.7.6'!#REF!</definedName>
    <definedName name="ocho" localSheetId="137">'[1]7.7.6'!#REF!</definedName>
    <definedName name="ocho" localSheetId="142">'[1]7.7.6'!#REF!</definedName>
    <definedName name="ocho">'[1]7.7.6'!#REF!</definedName>
    <definedName name="Print1">'[1]7.7.6'!$A$1:$AQ$58</definedName>
    <definedName name="Print2" localSheetId="27">'[1]7.7.6'!#REF!</definedName>
    <definedName name="Print2" localSheetId="32">'[1]7.7.6'!#REF!</definedName>
    <definedName name="Print2" localSheetId="3">'[1]7.7.6'!#REF!</definedName>
    <definedName name="Print2" localSheetId="9">'[1]7.7.6'!#REF!</definedName>
    <definedName name="Print2" localSheetId="16">'[1]7.7.6'!#REF!</definedName>
    <definedName name="Print2" localSheetId="20">'[1]7.7.6'!#REF!</definedName>
    <definedName name="Print2" localSheetId="25">'[1]7.7.6'!#REF!</definedName>
    <definedName name="Print2" localSheetId="26">'[1]7.7.6'!#REF!</definedName>
    <definedName name="Print2" localSheetId="28">'[1]7.7.6'!#REF!</definedName>
    <definedName name="Print2" localSheetId="33">'[1]7.7.6'!#REF!</definedName>
    <definedName name="Print2" localSheetId="34">'[1]7.7.6'!#REF!</definedName>
    <definedName name="Print2" localSheetId="35">'[1]7.7.6'!#REF!</definedName>
    <definedName name="Print2" localSheetId="40">'[1]7.7.6'!#REF!</definedName>
    <definedName name="Print2" localSheetId="41">'[1]7.7.6'!#REF!</definedName>
    <definedName name="Print2" localSheetId="56">'[1]7.7.6'!#REF!</definedName>
    <definedName name="Print2" localSheetId="57">'[1]7.7.6'!#REF!</definedName>
    <definedName name="Print2" localSheetId="62">'[1]7.7.6'!#REF!</definedName>
    <definedName name="Print2" localSheetId="65">'[1]7.7.6'!#REF!</definedName>
    <definedName name="Print2" localSheetId="66">'[1]7.7.6'!#REF!</definedName>
    <definedName name="Print2" localSheetId="69">'[1]7.7.6'!#REF!</definedName>
    <definedName name="Print2" localSheetId="63">'[1]7.7.6'!#REF!</definedName>
    <definedName name="Print2" localSheetId="64">'[1]7.7.6'!#REF!</definedName>
    <definedName name="Print2" localSheetId="80">'[1]7.7.6'!#REF!</definedName>
    <definedName name="Print2" localSheetId="84">'[1]7.7.6'!#REF!</definedName>
    <definedName name="Print2" localSheetId="1">'[1]7.7.6'!#REF!</definedName>
    <definedName name="Print2" localSheetId="96">'[1]7.7.6'!#REF!</definedName>
    <definedName name="Print2" localSheetId="97">'[1]7.7.6'!#REF!</definedName>
    <definedName name="Print2" localSheetId="99">'[1]7.7.6'!#REF!</definedName>
    <definedName name="Print2" localSheetId="98">'[1]7.7.6'!#REF!</definedName>
    <definedName name="Print2" localSheetId="103">'[1]7.7.6'!#REF!</definedName>
    <definedName name="Print2" localSheetId="107">'[1]7.7.6'!#REF!</definedName>
    <definedName name="Print2" localSheetId="92">'[1]7.7.6'!#REF!</definedName>
    <definedName name="Print2" localSheetId="138">'[1]7.7.6'!#REF!</definedName>
    <definedName name="Print2" localSheetId="139">'[1]7.7.6'!#REF!</definedName>
    <definedName name="Print2" localSheetId="140">'[1]7.7.6'!#REF!</definedName>
    <definedName name="Print2" localSheetId="141">'[1]7.7.6'!#REF!</definedName>
    <definedName name="Print2" localSheetId="137">'[1]7.7.6'!#REF!</definedName>
    <definedName name="Print2" localSheetId="144">'[1]7.7.6'!#REF!</definedName>
    <definedName name="Print2" localSheetId="142">'[1]7.7.6'!#REF!</definedName>
    <definedName name="Print2">'[1]7.7.6'!#REF!</definedName>
    <definedName name="Print3" localSheetId="66">'[1]7.7.6'!#REF!</definedName>
    <definedName name="Print3" localSheetId="80">'[1]7.7.6'!#REF!</definedName>
    <definedName name="Print3" localSheetId="1">'[1]7.7.6'!#REF!</definedName>
    <definedName name="Print3" localSheetId="99">'[1]7.7.6'!#REF!</definedName>
    <definedName name="Print3" localSheetId="138">'[1]7.7.6'!#REF!</definedName>
    <definedName name="Print3" localSheetId="139">'[1]7.7.6'!#REF!</definedName>
    <definedName name="Print3" localSheetId="140">'[1]7.7.6'!#REF!</definedName>
    <definedName name="Print3" localSheetId="141">'[1]7.7.6'!#REF!</definedName>
    <definedName name="Print3" localSheetId="137">'[1]7.7.6'!#REF!</definedName>
    <definedName name="Print3">'[1]7.7.6'!#REF!</definedName>
    <definedName name="RepFSS">'[1]7.7.6'!$T$1:$Y$57</definedName>
    <definedName name="s">'[1]7.7.6'!$A$1:$AQ$58</definedName>
    <definedName name="srl" localSheetId="3">'[1]7.7.6'!#REF!</definedName>
    <definedName name="srl" localSheetId="9">'[1]7.7.6'!#REF!</definedName>
    <definedName name="srl" localSheetId="16">'[1]7.7.6'!#REF!</definedName>
    <definedName name="srl" localSheetId="20">'[1]7.7.6'!#REF!</definedName>
    <definedName name="srl" localSheetId="28">'[1]7.7.6'!#REF!</definedName>
    <definedName name="srl" localSheetId="35">'[1]7.7.6'!#REF!</definedName>
    <definedName name="srl" localSheetId="41">'[1]7.7.6'!#REF!</definedName>
    <definedName name="srl" localSheetId="65">'[1]7.7.6'!#REF!</definedName>
    <definedName name="srl" localSheetId="66">'[1]7.7.6'!#REF!</definedName>
    <definedName name="srl" localSheetId="64">'[1]7.7.6'!#REF!</definedName>
    <definedName name="srl" localSheetId="80">'[1]7.7.6'!#REF!</definedName>
    <definedName name="srl" localSheetId="1">'[1]7.7.6'!#REF!</definedName>
    <definedName name="srl" localSheetId="99">'[1]7.7.6'!#REF!</definedName>
    <definedName name="srl" localSheetId="138">'[1]7.7.6'!#REF!</definedName>
    <definedName name="srl" localSheetId="139">'[1]7.7.6'!#REF!</definedName>
    <definedName name="srl" localSheetId="140">'[1]7.7.6'!#REF!</definedName>
    <definedName name="srl" localSheetId="141">'[1]7.7.6'!#REF!</definedName>
    <definedName name="srl" localSheetId="137">'[1]7.7.6'!#REF!</definedName>
    <definedName name="srl" localSheetId="142">'[1]7.7.6'!#REF!</definedName>
    <definedName name="srl">'[1]7.7.6'!#REF!</definedName>
    <definedName name="SVDS" localSheetId="3">'[1]7.7.6'!#REF!</definedName>
    <definedName name="SVDS" localSheetId="9">'[1]7.7.6'!#REF!</definedName>
    <definedName name="SVDS" localSheetId="16">'[1]7.7.6'!#REF!</definedName>
    <definedName name="SVDS" localSheetId="20">'[1]7.7.6'!#REF!</definedName>
    <definedName name="SVDS" localSheetId="28">'[1]7.7.6'!#REF!</definedName>
    <definedName name="SVDS" localSheetId="35">'[1]7.7.6'!#REF!</definedName>
    <definedName name="SVDS" localSheetId="41">'[1]7.7.6'!#REF!</definedName>
    <definedName name="SVDS" localSheetId="65">'[1]7.7.6'!#REF!</definedName>
    <definedName name="SVDS" localSheetId="66">'[1]7.7.6'!#REF!</definedName>
    <definedName name="SVDS" localSheetId="64">'[1]7.7.6'!#REF!</definedName>
    <definedName name="SVDS" localSheetId="80">'[1]7.7.6'!#REF!</definedName>
    <definedName name="SVDS" localSheetId="1">'[1]7.7.6'!#REF!</definedName>
    <definedName name="SVDS" localSheetId="99">'[1]7.7.6'!#REF!</definedName>
    <definedName name="SVDS" localSheetId="107">'[1]7.7.6'!#REF!</definedName>
    <definedName name="SVDS" localSheetId="138">'[1]7.7.6'!#REF!</definedName>
    <definedName name="SVDS" localSheetId="139">'[1]7.7.6'!#REF!</definedName>
    <definedName name="SVDS" localSheetId="140">'[1]7.7.6'!#REF!</definedName>
    <definedName name="SVDS" localSheetId="141">'[1]7.7.6'!#REF!</definedName>
    <definedName name="SVDS" localSheetId="137">'[1]7.7.6'!#REF!</definedName>
    <definedName name="SVDS" localSheetId="142">'[1]7.7.6'!#REF!</definedName>
    <definedName name="SVDS">'[1]7.7.6'!#REF!</definedName>
    <definedName name="Totales">'[1]7.7.6'!$A$1:$AP$58</definedName>
  </definedNames>
  <calcPr calcId="162913"/>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K9" i="399" l="1"/>
  <c r="K10" i="399"/>
  <c r="G16" i="398" l="1"/>
  <c r="H16" i="398"/>
  <c r="G15" i="232"/>
  <c r="G16" i="223" l="1"/>
  <c r="G19" i="228"/>
  <c r="C22" i="282"/>
  <c r="B22" i="282"/>
  <c r="I7" i="396"/>
  <c r="G15" i="412"/>
  <c r="G16" i="412"/>
  <c r="B57" i="468" l="1"/>
  <c r="D19" i="283"/>
  <c r="D18" i="283"/>
  <c r="I21" i="444"/>
  <c r="D14" i="29"/>
  <c r="E14" i="29"/>
  <c r="F14" i="29"/>
  <c r="G14" i="29"/>
  <c r="H14" i="29"/>
  <c r="I14" i="29"/>
  <c r="J14" i="29"/>
  <c r="K14" i="29"/>
  <c r="C14" i="29"/>
  <c r="B14" i="29"/>
  <c r="I3" i="391" l="1"/>
  <c r="B10" i="447"/>
  <c r="B11" i="447"/>
  <c r="B12" i="447"/>
  <c r="C21" i="72"/>
  <c r="B21" i="72"/>
  <c r="B6" i="177"/>
  <c r="B3" i="177"/>
  <c r="G16" i="54"/>
  <c r="B16" i="54"/>
  <c r="F17" i="387"/>
  <c r="D5" i="385"/>
  <c r="B16" i="385"/>
  <c r="C18" i="374"/>
  <c r="C19" i="334" l="1"/>
  <c r="C20" i="334" s="1"/>
  <c r="C21" i="334" s="1"/>
  <c r="F18" i="427"/>
  <c r="E18" i="427"/>
  <c r="H40" i="468"/>
  <c r="I40" i="468"/>
  <c r="J38" i="468"/>
  <c r="J39" i="468"/>
  <c r="D19" i="332"/>
  <c r="B19" i="332"/>
  <c r="L57" i="468"/>
  <c r="D6" i="468"/>
  <c r="J40" i="468" l="1"/>
  <c r="C19" i="332" s="1"/>
  <c r="F19" i="332" s="1"/>
  <c r="G19" i="332" s="1"/>
  <c r="C22" i="334"/>
  <c r="C23" i="334" s="1"/>
  <c r="B13" i="392"/>
  <c r="C12" i="392" s="1"/>
  <c r="D21" i="400"/>
  <c r="C11" i="392" l="1"/>
  <c r="J6" i="396"/>
  <c r="J5" i="396"/>
  <c r="J4" i="396"/>
  <c r="O6" i="397"/>
  <c r="O5" i="397"/>
  <c r="O4" i="397"/>
  <c r="N7" i="397"/>
  <c r="E16" i="412"/>
  <c r="C34" i="394"/>
  <c r="B34" i="394"/>
  <c r="D15" i="74"/>
  <c r="M6" i="451" l="1"/>
  <c r="M7" i="451"/>
  <c r="M8" i="451"/>
  <c r="M10" i="451"/>
  <c r="M11" i="451"/>
  <c r="M12" i="451"/>
  <c r="M13" i="451"/>
  <c r="M14" i="451"/>
  <c r="M15" i="451"/>
  <c r="M16" i="451"/>
  <c r="M9" i="451"/>
  <c r="M17" i="451"/>
  <c r="M18" i="451"/>
  <c r="M19" i="451"/>
  <c r="M20" i="451"/>
  <c r="M21" i="451"/>
  <c r="M22" i="451"/>
  <c r="M5" i="451"/>
  <c r="M4" i="451"/>
  <c r="L23" i="451"/>
  <c r="K23" i="451"/>
  <c r="D3" i="386"/>
  <c r="I16" i="446"/>
  <c r="I27" i="446"/>
  <c r="I14" i="446"/>
  <c r="I31" i="446"/>
  <c r="I11" i="446"/>
  <c r="I23" i="446"/>
  <c r="I28" i="446"/>
  <c r="I12" i="446"/>
  <c r="I25" i="446"/>
  <c r="I24" i="446"/>
  <c r="I33" i="446"/>
  <c r="I17" i="446"/>
  <c r="I13" i="446"/>
  <c r="I7" i="446"/>
  <c r="I20" i="446"/>
  <c r="I19" i="446"/>
  <c r="I15" i="446"/>
  <c r="I26" i="446"/>
  <c r="I34" i="446"/>
  <c r="I22" i="446"/>
  <c r="I9" i="446"/>
  <c r="I29" i="446"/>
  <c r="I6" i="446"/>
  <c r="I32" i="446"/>
  <c r="I8" i="446"/>
  <c r="I10" i="446"/>
  <c r="I18" i="446"/>
  <c r="I4" i="446"/>
  <c r="I30" i="446"/>
  <c r="I5" i="446"/>
  <c r="I21" i="446"/>
  <c r="I35" i="446"/>
  <c r="I3" i="446"/>
  <c r="M23" i="451" l="1"/>
  <c r="C19" i="333" l="1"/>
  <c r="M73" i="468"/>
  <c r="I10" i="235" l="1"/>
  <c r="C16" i="227"/>
  <c r="D16" i="227"/>
  <c r="E16" i="227"/>
  <c r="F16" i="227"/>
  <c r="G16" i="227"/>
  <c r="B16" i="227"/>
  <c r="H16" i="223"/>
  <c r="F15" i="412" l="1"/>
  <c r="I9" i="391"/>
  <c r="F23" i="380"/>
  <c r="E23" i="380"/>
  <c r="C23" i="380"/>
  <c r="B23" i="380"/>
  <c r="H19" i="379" l="1"/>
  <c r="H16" i="335" l="1"/>
  <c r="G16" i="335"/>
  <c r="F16" i="335"/>
  <c r="D16" i="335"/>
  <c r="C16" i="335"/>
  <c r="B16" i="335"/>
  <c r="I91" i="468"/>
  <c r="I16" i="335" l="1"/>
  <c r="B6" i="466"/>
  <c r="D15" i="240" l="1"/>
  <c r="E15" i="240" s="1"/>
  <c r="F15" i="214"/>
  <c r="G15" i="214" s="1"/>
  <c r="I7" i="236"/>
  <c r="H12" i="235"/>
  <c r="H15" i="233"/>
  <c r="B16" i="232"/>
  <c r="C16" i="233"/>
  <c r="E16" i="233"/>
  <c r="F16" i="233"/>
  <c r="G16" i="233"/>
  <c r="B16" i="233"/>
  <c r="I5" i="235"/>
  <c r="I6" i="235"/>
  <c r="I7" i="235"/>
  <c r="I8" i="235"/>
  <c r="I9" i="235"/>
  <c r="I11" i="235"/>
  <c r="I4" i="235"/>
  <c r="H13" i="236"/>
  <c r="I5" i="236"/>
  <c r="I6" i="236"/>
  <c r="I8" i="236"/>
  <c r="I9" i="236"/>
  <c r="I10" i="236"/>
  <c r="I11" i="236"/>
  <c r="I12" i="236"/>
  <c r="I4" i="236"/>
  <c r="B16" i="238"/>
  <c r="C16" i="239"/>
  <c r="B16" i="239"/>
  <c r="D15" i="239"/>
  <c r="E15" i="239" s="1"/>
  <c r="C16" i="240"/>
  <c r="B16" i="240"/>
  <c r="D16" i="214"/>
  <c r="C16" i="214"/>
  <c r="B16" i="214"/>
  <c r="D16" i="241"/>
  <c r="E16" i="241"/>
  <c r="F16" i="241"/>
  <c r="C16" i="241"/>
  <c r="B16" i="241"/>
  <c r="G15" i="241"/>
  <c r="H15" i="241" s="1"/>
  <c r="H15" i="242"/>
  <c r="I15" i="242" s="1"/>
  <c r="D16" i="242"/>
  <c r="E16" i="242"/>
  <c r="F16" i="242"/>
  <c r="G16" i="242"/>
  <c r="C16" i="242"/>
  <c r="B16" i="242"/>
  <c r="H15" i="232"/>
  <c r="I15" i="232" s="1"/>
  <c r="D16" i="232"/>
  <c r="E16" i="232"/>
  <c r="F16" i="232"/>
  <c r="G16" i="232"/>
  <c r="C16" i="232"/>
  <c r="L15" i="242" l="1"/>
  <c r="N15" i="242"/>
  <c r="J15" i="242"/>
  <c r="K15" i="241"/>
  <c r="I15" i="241"/>
  <c r="J15" i="241"/>
  <c r="J15" i="214"/>
  <c r="H15" i="214"/>
  <c r="I15" i="214"/>
  <c r="F15" i="240"/>
  <c r="F15" i="239"/>
  <c r="I15" i="233"/>
  <c r="C15" i="238"/>
  <c r="D15" i="238" s="1"/>
  <c r="D16" i="233"/>
  <c r="L15" i="233"/>
  <c r="N15" i="233"/>
  <c r="J15" i="233"/>
  <c r="M15" i="233"/>
  <c r="K15" i="233"/>
  <c r="L15" i="232"/>
  <c r="N15" i="232"/>
  <c r="J15" i="232"/>
  <c r="M15" i="242"/>
  <c r="K15" i="242"/>
  <c r="M15" i="232"/>
  <c r="K15" i="232"/>
  <c r="F10" i="412"/>
  <c r="D16" i="412"/>
  <c r="C21" i="395"/>
  <c r="B21" i="395"/>
  <c r="B19" i="283" l="1"/>
  <c r="J6" i="444"/>
  <c r="J15" i="444"/>
  <c r="J16" i="444"/>
  <c r="J17" i="444"/>
  <c r="J18" i="444"/>
  <c r="L5" i="29"/>
  <c r="L6" i="29"/>
  <c r="L7" i="29"/>
  <c r="L8" i="29"/>
  <c r="L9" i="29"/>
  <c r="L10" i="29"/>
  <c r="L11" i="29"/>
  <c r="L12" i="29"/>
  <c r="L13" i="29"/>
  <c r="L4" i="29"/>
  <c r="L14" i="29" s="1"/>
  <c r="B21" i="276"/>
  <c r="D33" i="450"/>
  <c r="F33" i="450"/>
  <c r="G33" i="450"/>
  <c r="G6" i="54"/>
  <c r="G7" i="54"/>
  <c r="G8" i="54"/>
  <c r="G9" i="54"/>
  <c r="G10" i="54"/>
  <c r="G11" i="54"/>
  <c r="G12" i="54"/>
  <c r="G13" i="54"/>
  <c r="G14" i="54"/>
  <c r="G15" i="54"/>
  <c r="G5" i="54"/>
  <c r="G4" i="54"/>
  <c r="D16" i="231" l="1"/>
  <c r="E16" i="231"/>
  <c r="C16" i="231"/>
  <c r="B16" i="231"/>
  <c r="F15" i="231"/>
  <c r="C16" i="229"/>
  <c r="B16" i="229"/>
  <c r="D15" i="229"/>
  <c r="N15" i="227"/>
  <c r="M15" i="227"/>
  <c r="L15" i="227"/>
  <c r="K15" i="227"/>
  <c r="J15" i="227"/>
  <c r="R15" i="227"/>
  <c r="P15" i="227"/>
  <c r="T15" i="227"/>
  <c r="U15" i="227"/>
  <c r="I16" i="225"/>
  <c r="I15" i="225"/>
  <c r="I16" i="223"/>
  <c r="B16" i="223"/>
  <c r="C16" i="223"/>
  <c r="K16" i="223" s="1"/>
  <c r="C20" i="228"/>
  <c r="D20" i="228"/>
  <c r="E20" i="228"/>
  <c r="F20" i="228"/>
  <c r="B20" i="228"/>
  <c r="H19" i="226"/>
  <c r="I19" i="226" s="1"/>
  <c r="D20" i="226"/>
  <c r="E20" i="226"/>
  <c r="F20" i="226"/>
  <c r="C20" i="226"/>
  <c r="B20" i="226"/>
  <c r="C20" i="224"/>
  <c r="B20" i="224"/>
  <c r="D19" i="224"/>
  <c r="F19" i="224" s="1"/>
  <c r="J36" i="452"/>
  <c r="E19" i="222"/>
  <c r="F19" i="222" s="1"/>
  <c r="C20" i="222"/>
  <c r="D20" i="222"/>
  <c r="B20" i="222"/>
  <c r="D20" i="219"/>
  <c r="E19" i="219"/>
  <c r="C20" i="219"/>
  <c r="B20" i="219"/>
  <c r="K5" i="452"/>
  <c r="K6" i="452"/>
  <c r="K7" i="452"/>
  <c r="K8" i="452"/>
  <c r="K9" i="452"/>
  <c r="K10" i="452"/>
  <c r="K11" i="452"/>
  <c r="K12" i="452"/>
  <c r="K13" i="452"/>
  <c r="K14" i="452"/>
  <c r="K15" i="452"/>
  <c r="K16" i="452"/>
  <c r="K17" i="452"/>
  <c r="K18" i="452"/>
  <c r="K19" i="452"/>
  <c r="K20" i="452"/>
  <c r="K21" i="452"/>
  <c r="K22" i="452"/>
  <c r="K23" i="452"/>
  <c r="K24" i="452"/>
  <c r="K25" i="452"/>
  <c r="K26" i="452"/>
  <c r="K27" i="452"/>
  <c r="K28" i="452"/>
  <c r="K29" i="452"/>
  <c r="K30" i="452"/>
  <c r="K31" i="452"/>
  <c r="K32" i="452"/>
  <c r="K33" i="452"/>
  <c r="K34" i="452"/>
  <c r="K35" i="452"/>
  <c r="K4" i="452"/>
  <c r="K19" i="217"/>
  <c r="L19" i="217" s="1"/>
  <c r="C20" i="217"/>
  <c r="D20" i="217"/>
  <c r="E20" i="217"/>
  <c r="F20" i="217"/>
  <c r="G20" i="217"/>
  <c r="H20" i="217"/>
  <c r="I20" i="217"/>
  <c r="J20" i="217"/>
  <c r="B20" i="217"/>
  <c r="C19" i="215"/>
  <c r="B19" i="215"/>
  <c r="D18" i="215"/>
  <c r="F15" i="229" l="1"/>
  <c r="B14" i="230"/>
  <c r="B15" i="230" s="1"/>
  <c r="I19" i="228"/>
  <c r="F19" i="219"/>
  <c r="E18" i="215"/>
  <c r="H15" i="231"/>
  <c r="B16" i="225"/>
  <c r="C14" i="230"/>
  <c r="D14" i="230" s="1"/>
  <c r="D16" i="223"/>
  <c r="C16" i="225"/>
  <c r="K16" i="225" s="1"/>
  <c r="E15" i="229"/>
  <c r="J15" i="231"/>
  <c r="G15" i="231"/>
  <c r="I15" i="231"/>
  <c r="O15" i="227"/>
  <c r="S15" i="227"/>
  <c r="H15" i="227"/>
  <c r="Q15" i="227"/>
  <c r="H16" i="227"/>
  <c r="H19" i="228"/>
  <c r="K19" i="228"/>
  <c r="J19" i="228"/>
  <c r="L19" i="228"/>
  <c r="N19" i="226"/>
  <c r="M19" i="226"/>
  <c r="K19" i="226"/>
  <c r="J19" i="226"/>
  <c r="L19" i="226"/>
  <c r="E19" i="224"/>
  <c r="G19" i="222"/>
  <c r="H19" i="219"/>
  <c r="G19" i="219"/>
  <c r="R19" i="217"/>
  <c r="S19" i="217"/>
  <c r="O19" i="217"/>
  <c r="P19" i="217"/>
  <c r="N19" i="217"/>
  <c r="M19" i="217"/>
  <c r="Q19" i="217"/>
  <c r="T19" i="217"/>
  <c r="F18" i="215"/>
  <c r="D16" i="225" l="1"/>
  <c r="J16" i="225"/>
  <c r="E16" i="223"/>
  <c r="F16" i="223"/>
  <c r="E16" i="225" l="1"/>
  <c r="F16" i="225"/>
  <c r="F16" i="387"/>
  <c r="Q20" i="384"/>
  <c r="P20" i="384"/>
  <c r="O20" i="384"/>
  <c r="N20" i="384"/>
  <c r="R7" i="384"/>
  <c r="R8" i="384"/>
  <c r="R9" i="384"/>
  <c r="R10" i="384"/>
  <c r="R11" i="384"/>
  <c r="R12" i="384"/>
  <c r="R13" i="384"/>
  <c r="R14" i="384"/>
  <c r="R15" i="384"/>
  <c r="R16" i="384"/>
  <c r="R17" i="384"/>
  <c r="R18" i="384"/>
  <c r="R19" i="384"/>
  <c r="M7" i="384"/>
  <c r="M8" i="384"/>
  <c r="M9" i="384"/>
  <c r="M10" i="384"/>
  <c r="M11" i="384"/>
  <c r="M12" i="384"/>
  <c r="M13" i="384"/>
  <c r="M14" i="384"/>
  <c r="M15" i="384"/>
  <c r="M16" i="384"/>
  <c r="M17" i="384"/>
  <c r="M18" i="384"/>
  <c r="M19" i="384"/>
  <c r="L20" i="384"/>
  <c r="K20" i="384"/>
  <c r="J20" i="384"/>
  <c r="H20" i="384"/>
  <c r="D20" i="384"/>
  <c r="C20" i="384"/>
  <c r="B20" i="384"/>
  <c r="B13" i="273"/>
  <c r="B12" i="273"/>
  <c r="B11" i="273"/>
  <c r="B10" i="273"/>
  <c r="B9" i="273"/>
  <c r="B8" i="273"/>
  <c r="B7" i="273"/>
  <c r="B6" i="273"/>
  <c r="B5" i="273"/>
  <c r="D15" i="345"/>
  <c r="E15" i="345"/>
  <c r="D4" i="345"/>
  <c r="E4" i="345"/>
  <c r="E15" i="433"/>
  <c r="C15" i="341"/>
  <c r="F15" i="432"/>
  <c r="G15" i="432"/>
  <c r="M57" i="468"/>
  <c r="F15" i="341" l="1"/>
  <c r="G15" i="341"/>
  <c r="M20" i="384"/>
  <c r="R20" i="384"/>
  <c r="B20" i="445" l="1"/>
  <c r="D23" i="282" l="1"/>
  <c r="E22" i="282"/>
  <c r="F22" i="282" s="1"/>
  <c r="B16" i="412"/>
  <c r="C16" i="412"/>
  <c r="B21" i="78"/>
  <c r="D21" i="78"/>
  <c r="F21" i="78"/>
  <c r="H20" i="78"/>
  <c r="B18" i="283"/>
  <c r="E18" i="283" s="1"/>
  <c r="J5" i="444"/>
  <c r="J7" i="444"/>
  <c r="J8" i="444"/>
  <c r="J9" i="444"/>
  <c r="J10" i="444"/>
  <c r="J11" i="444"/>
  <c r="J12" i="444"/>
  <c r="J13" i="444"/>
  <c r="J19" i="444"/>
  <c r="J20" i="444"/>
  <c r="J4" i="444"/>
  <c r="B16" i="447"/>
  <c r="B17" i="447"/>
  <c r="C20" i="72"/>
  <c r="B20" i="72"/>
  <c r="C6" i="450"/>
  <c r="C7" i="450"/>
  <c r="C8" i="450"/>
  <c r="C9" i="450"/>
  <c r="C10" i="450"/>
  <c r="C11" i="450"/>
  <c r="C12" i="450"/>
  <c r="C13" i="450"/>
  <c r="C14" i="450"/>
  <c r="C15" i="450"/>
  <c r="C16" i="450"/>
  <c r="C17" i="450"/>
  <c r="C18" i="450"/>
  <c r="C19" i="450"/>
  <c r="C20" i="450"/>
  <c r="C21" i="450"/>
  <c r="C22" i="450"/>
  <c r="C23" i="450"/>
  <c r="C24" i="450"/>
  <c r="C25" i="450"/>
  <c r="C26" i="450"/>
  <c r="C27" i="450"/>
  <c r="C28" i="450"/>
  <c r="C29" i="450"/>
  <c r="C30" i="450"/>
  <c r="C31" i="450"/>
  <c r="C32" i="450"/>
  <c r="C5" i="450"/>
  <c r="C4" i="450"/>
  <c r="J5" i="391"/>
  <c r="J6" i="391"/>
  <c r="J7" i="391"/>
  <c r="J8" i="391"/>
  <c r="J4" i="391"/>
  <c r="C21" i="445"/>
  <c r="E19" i="445"/>
  <c r="E20" i="445"/>
  <c r="D19" i="445"/>
  <c r="D20" i="445"/>
  <c r="B19" i="445"/>
  <c r="F21" i="401"/>
  <c r="F20" i="401"/>
  <c r="C22" i="401"/>
  <c r="D22" i="401"/>
  <c r="E22" i="401"/>
  <c r="B22" i="401"/>
  <c r="C22" i="400"/>
  <c r="B22" i="400"/>
  <c r="L22" i="449"/>
  <c r="N22" i="449"/>
  <c r="L21" i="449"/>
  <c r="N21" i="449"/>
  <c r="G20" i="78" l="1"/>
  <c r="D21" i="72"/>
  <c r="F20" i="445"/>
  <c r="G22" i="282"/>
  <c r="E20" i="78"/>
  <c r="C20" i="78"/>
  <c r="C18" i="283"/>
  <c r="H20" i="445" l="1"/>
  <c r="K21" i="449"/>
  <c r="G21" i="449"/>
  <c r="F15" i="387"/>
  <c r="F4" i="386"/>
  <c r="F5" i="386"/>
  <c r="F6" i="386"/>
  <c r="F7" i="386"/>
  <c r="F8" i="386"/>
  <c r="F9" i="386"/>
  <c r="F10" i="386"/>
  <c r="F11" i="386"/>
  <c r="F12" i="386"/>
  <c r="F13" i="386"/>
  <c r="F14" i="386"/>
  <c r="F15" i="386"/>
  <c r="F16" i="386"/>
  <c r="F17" i="386"/>
  <c r="F3" i="386"/>
  <c r="D5" i="386"/>
  <c r="D6" i="386"/>
  <c r="D7" i="386"/>
  <c r="D8" i="386"/>
  <c r="D9" i="386"/>
  <c r="D10" i="386"/>
  <c r="D11" i="386"/>
  <c r="D12" i="386"/>
  <c r="D13" i="386"/>
  <c r="D14" i="386"/>
  <c r="D15" i="386"/>
  <c r="D16" i="386"/>
  <c r="D17" i="386"/>
  <c r="D18" i="386"/>
  <c r="D4" i="386"/>
  <c r="B15" i="385"/>
  <c r="E15" i="385" s="1"/>
  <c r="D15" i="385"/>
  <c r="Q21" i="384"/>
  <c r="P21" i="384"/>
  <c r="N21" i="384"/>
  <c r="R6" i="384"/>
  <c r="M6" i="384"/>
  <c r="M5" i="384"/>
  <c r="L21" i="384"/>
  <c r="K21" i="384"/>
  <c r="J21" i="384"/>
  <c r="H21" i="384"/>
  <c r="D21" i="384"/>
  <c r="C21" i="384"/>
  <c r="B21" i="384"/>
  <c r="E21" i="384"/>
  <c r="F21" i="384"/>
  <c r="G21" i="384"/>
  <c r="I21" i="384"/>
  <c r="O21" i="384"/>
  <c r="M20" i="382"/>
  <c r="Q5" i="382"/>
  <c r="Q6" i="382"/>
  <c r="Q7" i="382"/>
  <c r="Q8" i="382"/>
  <c r="Q9" i="382"/>
  <c r="Q10" i="382"/>
  <c r="Q11" i="382"/>
  <c r="Q12" i="382"/>
  <c r="Q13" i="382"/>
  <c r="Q14" i="382"/>
  <c r="Q15" i="382"/>
  <c r="Q16" i="382"/>
  <c r="Q17" i="382"/>
  <c r="Q18" i="382"/>
  <c r="Q19" i="382"/>
  <c r="L5" i="382"/>
  <c r="L6" i="382"/>
  <c r="L7" i="382"/>
  <c r="L8" i="382"/>
  <c r="L9" i="382"/>
  <c r="L10" i="382"/>
  <c r="L11" i="382"/>
  <c r="L12" i="382"/>
  <c r="L13" i="382"/>
  <c r="L14" i="382"/>
  <c r="L15" i="382"/>
  <c r="L16" i="382"/>
  <c r="L17" i="382"/>
  <c r="L18" i="382"/>
  <c r="L19" i="382"/>
  <c r="L4" i="382"/>
  <c r="B21" i="383"/>
  <c r="R5" i="383"/>
  <c r="R6" i="383"/>
  <c r="R7" i="383"/>
  <c r="R8" i="383"/>
  <c r="R9" i="383"/>
  <c r="R10" i="383"/>
  <c r="R11" i="383"/>
  <c r="R12" i="383"/>
  <c r="R13" i="383"/>
  <c r="R14" i="383"/>
  <c r="R15" i="383"/>
  <c r="R16" i="383"/>
  <c r="R17" i="383"/>
  <c r="R18" i="383"/>
  <c r="R19" i="383"/>
  <c r="R20" i="383"/>
  <c r="M5" i="383"/>
  <c r="M6" i="383"/>
  <c r="M7" i="383"/>
  <c r="M8" i="383"/>
  <c r="M9" i="383"/>
  <c r="M10" i="383"/>
  <c r="M11" i="383"/>
  <c r="M12" i="383"/>
  <c r="M13" i="383"/>
  <c r="M14" i="383"/>
  <c r="M15" i="383"/>
  <c r="M16" i="383"/>
  <c r="M17" i="383"/>
  <c r="M18" i="383"/>
  <c r="M19" i="383"/>
  <c r="E20" i="383"/>
  <c r="M20" i="383" s="1"/>
  <c r="M21" i="383" s="1"/>
  <c r="F20" i="383"/>
  <c r="C21" i="383"/>
  <c r="D21" i="383"/>
  <c r="E21" i="383"/>
  <c r="F21" i="383"/>
  <c r="G21" i="383"/>
  <c r="H21" i="383"/>
  <c r="I21" i="383"/>
  <c r="J21" i="383"/>
  <c r="K21" i="383"/>
  <c r="L21" i="383"/>
  <c r="N21" i="383"/>
  <c r="O21" i="383"/>
  <c r="P21" i="383"/>
  <c r="Q21" i="383"/>
  <c r="R18" i="382" l="1"/>
  <c r="R16" i="382"/>
  <c r="R14" i="382"/>
  <c r="R12" i="382"/>
  <c r="R10" i="382"/>
  <c r="R8" i="382"/>
  <c r="R6" i="382"/>
  <c r="R17" i="382"/>
  <c r="R15" i="382"/>
  <c r="R13" i="382"/>
  <c r="R11" i="382"/>
  <c r="R9" i="382"/>
  <c r="R7" i="382"/>
  <c r="R5" i="382"/>
  <c r="M21" i="449"/>
  <c r="R19" i="382"/>
  <c r="B20" i="381" s="1"/>
  <c r="S20" i="383"/>
  <c r="R21" i="383"/>
  <c r="L20" i="382"/>
  <c r="O20" i="382"/>
  <c r="P20" i="382"/>
  <c r="N20" i="382"/>
  <c r="D20" i="382"/>
  <c r="E20" i="382"/>
  <c r="F20" i="382"/>
  <c r="G20" i="382"/>
  <c r="H20" i="382"/>
  <c r="I20" i="382"/>
  <c r="J20" i="382"/>
  <c r="K20" i="382"/>
  <c r="C20" i="382"/>
  <c r="B20" i="382"/>
  <c r="G22" i="380"/>
  <c r="L18" i="379"/>
  <c r="M18" i="379"/>
  <c r="I19" i="379"/>
  <c r="D19" i="379"/>
  <c r="C19" i="379"/>
  <c r="G18" i="379"/>
  <c r="K4" i="274"/>
  <c r="J4" i="274"/>
  <c r="H4" i="274"/>
  <c r="G4" i="274"/>
  <c r="F4" i="274"/>
  <c r="E4" i="274"/>
  <c r="D4" i="274"/>
  <c r="C4" i="274"/>
  <c r="B4" i="274"/>
  <c r="B13" i="272"/>
  <c r="B12" i="272"/>
  <c r="B11" i="272"/>
  <c r="B10" i="272"/>
  <c r="B9" i="272"/>
  <c r="B8" i="272"/>
  <c r="B7" i="272"/>
  <c r="B6" i="272"/>
  <c r="B5" i="272"/>
  <c r="B4" i="272"/>
  <c r="D18" i="374"/>
  <c r="E17" i="374"/>
  <c r="D20" i="407"/>
  <c r="G18" i="435"/>
  <c r="F18" i="435"/>
  <c r="H18" i="435" s="1"/>
  <c r="D18" i="435"/>
  <c r="C18" i="435"/>
  <c r="H17" i="435"/>
  <c r="H16" i="435"/>
  <c r="E17" i="435"/>
  <c r="I17" i="435" s="1"/>
  <c r="E14" i="345"/>
  <c r="D14" i="345"/>
  <c r="D16" i="345"/>
  <c r="E18" i="431"/>
  <c r="C19" i="431"/>
  <c r="B19" i="431"/>
  <c r="D18" i="431"/>
  <c r="E14" i="433"/>
  <c r="B14" i="272" l="1"/>
  <c r="K18" i="379"/>
  <c r="E19" i="431"/>
  <c r="J18" i="379"/>
  <c r="B14" i="273"/>
  <c r="E17" i="342"/>
  <c r="E18" i="342"/>
  <c r="F18" i="342" s="1"/>
  <c r="H18" i="342"/>
  <c r="H18" i="434"/>
  <c r="G18" i="434"/>
  <c r="F18" i="434"/>
  <c r="D18" i="434"/>
  <c r="C18" i="434"/>
  <c r="B18" i="434"/>
  <c r="I17" i="434"/>
  <c r="I16" i="434"/>
  <c r="E17" i="434"/>
  <c r="E16" i="434"/>
  <c r="E17" i="338"/>
  <c r="D17" i="338"/>
  <c r="B17" i="338"/>
  <c r="C16" i="338"/>
  <c r="G16" i="338" s="1"/>
  <c r="C16" i="432"/>
  <c r="F6" i="402"/>
  <c r="G6" i="402" s="1"/>
  <c r="F7" i="402"/>
  <c r="F8" i="402"/>
  <c r="G8" i="402" s="1"/>
  <c r="F9" i="402"/>
  <c r="F10" i="402"/>
  <c r="G10" i="402" s="1"/>
  <c r="F11" i="402"/>
  <c r="G11" i="402" s="1"/>
  <c r="F12" i="402"/>
  <c r="G12" i="402" s="1"/>
  <c r="F13" i="402"/>
  <c r="G13" i="402" s="1"/>
  <c r="F14" i="402"/>
  <c r="G14" i="402" s="1"/>
  <c r="F15" i="402"/>
  <c r="G7" i="402"/>
  <c r="G9" i="402"/>
  <c r="G15" i="402"/>
  <c r="C5" i="402"/>
  <c r="I5" i="402" s="1"/>
  <c r="C6" i="402"/>
  <c r="I6" i="402" s="1"/>
  <c r="C7" i="402"/>
  <c r="I7" i="402" s="1"/>
  <c r="C8" i="402"/>
  <c r="I8" i="402" s="1"/>
  <c r="C9" i="402"/>
  <c r="I9" i="402" s="1"/>
  <c r="C10" i="402"/>
  <c r="I10" i="402" s="1"/>
  <c r="C11" i="402"/>
  <c r="I11" i="402" s="1"/>
  <c r="C12" i="402"/>
  <c r="I12" i="402" s="1"/>
  <c r="C13" i="402"/>
  <c r="I13" i="402" s="1"/>
  <c r="C14" i="402"/>
  <c r="I14" i="402" s="1"/>
  <c r="C15" i="402"/>
  <c r="I15" i="402" s="1"/>
  <c r="G7" i="427"/>
  <c r="H7" i="427"/>
  <c r="G8" i="427"/>
  <c r="H8" i="427"/>
  <c r="G9" i="427"/>
  <c r="H9" i="427"/>
  <c r="G10" i="427"/>
  <c r="H10" i="427"/>
  <c r="G11" i="427"/>
  <c r="H11" i="427"/>
  <c r="G12" i="427"/>
  <c r="H12" i="427"/>
  <c r="G13" i="427"/>
  <c r="H13" i="427"/>
  <c r="G14" i="427"/>
  <c r="H14" i="427"/>
  <c r="G15" i="427"/>
  <c r="H15" i="427"/>
  <c r="G16" i="427"/>
  <c r="H16" i="427"/>
  <c r="G17" i="427"/>
  <c r="I17" i="427" s="1"/>
  <c r="J17" i="427" s="1"/>
  <c r="H17" i="427"/>
  <c r="F18" i="332"/>
  <c r="G18" i="332" s="1"/>
  <c r="E17" i="287"/>
  <c r="H17" i="287" s="1"/>
  <c r="D18" i="333"/>
  <c r="D16" i="337"/>
  <c r="C16" i="337"/>
  <c r="B16" i="337"/>
  <c r="D6" i="336"/>
  <c r="D7" i="336"/>
  <c r="D8" i="336"/>
  <c r="D9" i="336"/>
  <c r="D10" i="336"/>
  <c r="D11" i="336"/>
  <c r="D12" i="336"/>
  <c r="D13" i="336"/>
  <c r="D5" i="336"/>
  <c r="B7" i="336"/>
  <c r="B8" i="336"/>
  <c r="B9" i="336"/>
  <c r="B10" i="336"/>
  <c r="B11" i="336"/>
  <c r="B12" i="336"/>
  <c r="B13" i="336"/>
  <c r="B6" i="336"/>
  <c r="B5" i="336"/>
  <c r="C16" i="341" l="1"/>
  <c r="G18" i="342"/>
  <c r="K17" i="427"/>
  <c r="H14" i="402"/>
  <c r="H12" i="402"/>
  <c r="H10" i="402"/>
  <c r="H8" i="402"/>
  <c r="H9" i="402"/>
  <c r="F16" i="338"/>
  <c r="J17" i="434"/>
  <c r="H6" i="402"/>
  <c r="H15" i="402"/>
  <c r="H13" i="402"/>
  <c r="H11" i="402"/>
  <c r="H7" i="402"/>
  <c r="E18" i="434"/>
  <c r="I18" i="434"/>
  <c r="I18" i="332"/>
  <c r="H18" i="332"/>
  <c r="G17" i="287"/>
  <c r="F17" i="287"/>
  <c r="G16" i="341" l="1"/>
  <c r="F16" i="341"/>
  <c r="E15" i="335"/>
  <c r="I15" i="335"/>
  <c r="M91" i="468"/>
  <c r="I4" i="274" s="1"/>
  <c r="L85" i="468"/>
  <c r="K78" i="468"/>
  <c r="I73" i="468"/>
  <c r="O73" i="468" s="1"/>
  <c r="E61" i="468"/>
  <c r="E60" i="468"/>
  <c r="E59" i="468"/>
  <c r="E58" i="468"/>
  <c r="E57" i="468"/>
  <c r="E56" i="468"/>
  <c r="E55" i="468"/>
  <c r="E54" i="468"/>
  <c r="E53" i="468"/>
  <c r="M16" i="227" s="1"/>
  <c r="E52" i="468"/>
  <c r="E51" i="468"/>
  <c r="E50" i="468"/>
  <c r="E49" i="468"/>
  <c r="K16" i="227" s="1"/>
  <c r="E48" i="468"/>
  <c r="E47" i="468"/>
  <c r="E46" i="468"/>
  <c r="I16" i="227" s="1"/>
  <c r="G45" i="468"/>
  <c r="F45" i="468"/>
  <c r="D42" i="468"/>
  <c r="B21" i="407" s="1"/>
  <c r="B42" i="468"/>
  <c r="C21" i="407" s="1"/>
  <c r="E36" i="468"/>
  <c r="D18" i="427" s="1"/>
  <c r="D36" i="468"/>
  <c r="C18" i="427" s="1"/>
  <c r="B36" i="468"/>
  <c r="C35" i="468"/>
  <c r="C34" i="468"/>
  <c r="C19" i="342" s="1"/>
  <c r="E27" i="468"/>
  <c r="D27" i="468"/>
  <c r="B27" i="468"/>
  <c r="C26" i="468"/>
  <c r="E16" i="402" s="1"/>
  <c r="C25" i="468"/>
  <c r="D16" i="402" s="1"/>
  <c r="C24" i="468"/>
  <c r="D19" i="468"/>
  <c r="B19" i="468"/>
  <c r="D12" i="468"/>
  <c r="C16" i="385" s="1"/>
  <c r="D16" i="385" s="1"/>
  <c r="B12" i="468"/>
  <c r="C19" i="389"/>
  <c r="B19" i="389" l="1"/>
  <c r="M58" i="468"/>
  <c r="J16" i="227"/>
  <c r="L16" i="227"/>
  <c r="M85" i="468"/>
  <c r="N16" i="227"/>
  <c r="J15" i="335"/>
  <c r="H30" i="468"/>
  <c r="E45" i="468"/>
  <c r="D21" i="407"/>
  <c r="C36" i="468"/>
  <c r="C18" i="287" s="1"/>
  <c r="D19" i="342"/>
  <c r="C16" i="402"/>
  <c r="C27" i="468"/>
  <c r="B18" i="287" s="1"/>
  <c r="B16" i="402"/>
  <c r="H23" i="468"/>
  <c r="P91" i="468"/>
  <c r="H26" i="468" l="1"/>
  <c r="H31" i="468"/>
  <c r="H24" i="468"/>
  <c r="D19" i="389"/>
  <c r="E19" i="389"/>
  <c r="H3" i="391"/>
  <c r="J3" i="391" s="1"/>
  <c r="G9" i="391"/>
  <c r="H34" i="468" l="1"/>
  <c r="G14" i="432" l="1"/>
  <c r="F14" i="432"/>
  <c r="H17" i="79" l="1"/>
  <c r="G17" i="79" s="1"/>
  <c r="H16" i="79"/>
  <c r="C16" i="79" s="1"/>
  <c r="E6" i="396"/>
  <c r="E5" i="396"/>
  <c r="E4" i="396"/>
  <c r="F6" i="396"/>
  <c r="F5" i="396"/>
  <c r="F4" i="396"/>
  <c r="B23" i="282"/>
  <c r="G15" i="223"/>
  <c r="E16" i="79" l="1"/>
  <c r="G16" i="79"/>
  <c r="C17" i="79"/>
  <c r="E17" i="79"/>
  <c r="B7" i="459" l="1"/>
  <c r="R5" i="384" l="1"/>
  <c r="R21" i="384" s="1"/>
  <c r="Q4" i="382"/>
  <c r="R4" i="382" l="1"/>
  <c r="Q20" i="382"/>
  <c r="M21" i="384"/>
  <c r="E8" i="448"/>
  <c r="J8" i="448"/>
  <c r="D14" i="375"/>
  <c r="D5" i="345"/>
  <c r="D6" i="345"/>
  <c r="D7" i="345"/>
  <c r="D8" i="345"/>
  <c r="D9" i="345"/>
  <c r="D10" i="345"/>
  <c r="D11" i="345"/>
  <c r="D12" i="345"/>
  <c r="D13" i="345"/>
  <c r="E13" i="345"/>
  <c r="E16" i="345"/>
  <c r="D16" i="433"/>
  <c r="E16" i="433"/>
  <c r="C4" i="341"/>
  <c r="C5" i="341"/>
  <c r="C6" i="341"/>
  <c r="C7" i="341"/>
  <c r="C8" i="341"/>
  <c r="C9" i="341"/>
  <c r="C10" i="341"/>
  <c r="C11" i="341"/>
  <c r="C12" i="341"/>
  <c r="C13" i="341"/>
  <c r="C14" i="341"/>
  <c r="C13" i="432"/>
  <c r="G13" i="432" s="1"/>
  <c r="F8" i="341" l="1"/>
  <c r="G8" i="341"/>
  <c r="G14" i="341"/>
  <c r="F14" i="341"/>
  <c r="G5" i="341"/>
  <c r="F5" i="341"/>
  <c r="F10" i="341"/>
  <c r="G10" i="341"/>
  <c r="G7" i="341"/>
  <c r="F7" i="341"/>
  <c r="G6" i="341"/>
  <c r="F6" i="341"/>
  <c r="G13" i="341"/>
  <c r="F13" i="341"/>
  <c r="G12" i="341"/>
  <c r="F12" i="341"/>
  <c r="F11" i="341"/>
  <c r="G11" i="341"/>
  <c r="G9" i="341"/>
  <c r="F9" i="341"/>
  <c r="G4" i="341"/>
  <c r="F4" i="341"/>
  <c r="G16" i="432"/>
  <c r="K8" i="448"/>
  <c r="F13" i="432"/>
  <c r="I36" i="446" l="1"/>
  <c r="J3" i="446" s="1"/>
  <c r="B10" i="465"/>
  <c r="C9" i="465" s="1"/>
  <c r="J17" i="446" l="1"/>
  <c r="J28" i="446"/>
  <c r="J10" i="446"/>
  <c r="J23" i="446"/>
  <c r="J8" i="446"/>
  <c r="J25" i="446"/>
  <c r="J11" i="446"/>
  <c r="J13" i="446"/>
  <c r="J18" i="446"/>
  <c r="J4" i="446"/>
  <c r="J5" i="446"/>
  <c r="J16" i="446"/>
  <c r="J14" i="446"/>
  <c r="J32" i="446"/>
  <c r="J21" i="446"/>
  <c r="J24" i="446"/>
  <c r="J19" i="446"/>
  <c r="J31" i="446"/>
  <c r="J15" i="446"/>
  <c r="J30" i="446"/>
  <c r="J7" i="446"/>
  <c r="J33" i="446"/>
  <c r="J34" i="446"/>
  <c r="J22" i="446"/>
  <c r="J29" i="446"/>
  <c r="J20" i="446"/>
  <c r="J26" i="446"/>
  <c r="J27" i="446"/>
  <c r="J9" i="446"/>
  <c r="J6" i="446"/>
  <c r="J12" i="446"/>
  <c r="J35" i="446"/>
  <c r="G13" i="236"/>
  <c r="F13" i="236"/>
  <c r="H7" i="78" l="1"/>
  <c r="H8" i="78"/>
  <c r="H9" i="78"/>
  <c r="H10" i="78"/>
  <c r="H11" i="78"/>
  <c r="H12" i="78"/>
  <c r="H13" i="78"/>
  <c r="H14" i="78"/>
  <c r="H15" i="78"/>
  <c r="H16" i="78"/>
  <c r="H17" i="78"/>
  <c r="H18" i="78"/>
  <c r="H19" i="78"/>
  <c r="H6" i="78"/>
  <c r="H5" i="78"/>
  <c r="H21" i="78" l="1"/>
  <c r="G21" i="78"/>
  <c r="H9" i="391" l="1"/>
  <c r="C23" i="282" l="1"/>
  <c r="C5" i="396"/>
  <c r="C4" i="396"/>
  <c r="F7" i="396"/>
  <c r="H14" i="79"/>
  <c r="C14" i="79" s="1"/>
  <c r="H15" i="79"/>
  <c r="G15" i="79" s="1"/>
  <c r="J19" i="448"/>
  <c r="E19" i="448"/>
  <c r="E33" i="450"/>
  <c r="K19" i="448" l="1"/>
  <c r="E15" i="79"/>
  <c r="E14" i="79"/>
  <c r="C15" i="79"/>
  <c r="G8" i="449"/>
  <c r="G9" i="449"/>
  <c r="G10" i="449"/>
  <c r="G11" i="449"/>
  <c r="G12" i="449"/>
  <c r="G13" i="449"/>
  <c r="G14" i="449"/>
  <c r="G15" i="449"/>
  <c r="G16" i="449"/>
  <c r="G17" i="449"/>
  <c r="G18" i="449"/>
  <c r="G19" i="449"/>
  <c r="G20" i="449"/>
  <c r="G22" i="449"/>
  <c r="K8" i="449"/>
  <c r="K9" i="449"/>
  <c r="K10" i="449"/>
  <c r="K11" i="449"/>
  <c r="K12" i="449"/>
  <c r="K13" i="449"/>
  <c r="K14" i="449"/>
  <c r="K15" i="449"/>
  <c r="K16" i="449"/>
  <c r="K17" i="449"/>
  <c r="K18" i="449"/>
  <c r="K19" i="449"/>
  <c r="K20" i="449"/>
  <c r="K22" i="449"/>
  <c r="K7" i="449"/>
  <c r="M22" i="449" l="1"/>
  <c r="U47" i="383" l="1"/>
  <c r="U48" i="383" s="1"/>
  <c r="U49" i="383" s="1"/>
  <c r="C12" i="432" l="1"/>
  <c r="G12" i="432" s="1"/>
  <c r="F12" i="432" l="1"/>
  <c r="C5" i="459" l="1"/>
  <c r="C6" i="459" l="1"/>
  <c r="J18" i="448" l="1"/>
  <c r="E18" i="448"/>
  <c r="E20" i="448"/>
  <c r="D3" i="74"/>
  <c r="D4" i="74"/>
  <c r="D5" i="74"/>
  <c r="D6" i="74"/>
  <c r="D7" i="74"/>
  <c r="D8" i="74"/>
  <c r="D9" i="74"/>
  <c r="D10" i="74"/>
  <c r="D11" i="74"/>
  <c r="D12" i="74"/>
  <c r="D13" i="74"/>
  <c r="D14" i="74"/>
  <c r="K18" i="448" l="1"/>
  <c r="L4" i="274"/>
  <c r="B15" i="225" l="1"/>
  <c r="J15" i="225" l="1"/>
  <c r="H5" i="79"/>
  <c r="H6" i="79"/>
  <c r="G6" i="79" s="1"/>
  <c r="H7" i="79"/>
  <c r="G7" i="79" s="1"/>
  <c r="H8" i="79"/>
  <c r="G8" i="79" s="1"/>
  <c r="H9" i="79"/>
  <c r="E9" i="79" s="1"/>
  <c r="H10" i="79"/>
  <c r="G10" i="79" s="1"/>
  <c r="H11" i="79"/>
  <c r="G11" i="79" s="1"/>
  <c r="H12" i="79"/>
  <c r="G12" i="79" s="1"/>
  <c r="H13" i="79"/>
  <c r="E13" i="79" s="1"/>
  <c r="G14" i="79"/>
  <c r="C6" i="79" l="1"/>
  <c r="E6" i="79"/>
  <c r="G5" i="79"/>
  <c r="C5" i="79"/>
  <c r="C10" i="79"/>
  <c r="C12" i="79"/>
  <c r="C7" i="79"/>
  <c r="E12" i="79"/>
  <c r="C11" i="79"/>
  <c r="E10" i="79"/>
  <c r="E11" i="79"/>
  <c r="E8" i="79"/>
  <c r="G13" i="79"/>
  <c r="C13" i="79"/>
  <c r="E7" i="79"/>
  <c r="E5" i="79"/>
  <c r="C9" i="79"/>
  <c r="C8" i="79"/>
  <c r="G9" i="79"/>
  <c r="E9" i="448" l="1"/>
  <c r="E10" i="448"/>
  <c r="E11" i="448"/>
  <c r="E12" i="448"/>
  <c r="E13" i="448"/>
  <c r="E14" i="448"/>
  <c r="E15" i="448"/>
  <c r="E16" i="448"/>
  <c r="E17" i="448"/>
  <c r="D13" i="375" l="1"/>
  <c r="D16" i="375"/>
  <c r="D12" i="375"/>
  <c r="D11" i="375"/>
  <c r="D10" i="375"/>
  <c r="D9" i="375"/>
  <c r="D8" i="375"/>
  <c r="D7" i="375"/>
  <c r="D6" i="375"/>
  <c r="D5" i="375"/>
  <c r="D4" i="375"/>
  <c r="E5" i="345"/>
  <c r="E6" i="345"/>
  <c r="E7" i="345"/>
  <c r="E8" i="345"/>
  <c r="E9" i="345"/>
  <c r="E10" i="345"/>
  <c r="E11" i="345"/>
  <c r="E12" i="345"/>
  <c r="D4" i="433"/>
  <c r="D5" i="433"/>
  <c r="D6" i="433"/>
  <c r="D7" i="433"/>
  <c r="D8" i="433"/>
  <c r="D9" i="433"/>
  <c r="D10" i="433"/>
  <c r="D11" i="433"/>
  <c r="D12" i="433"/>
  <c r="F8" i="338"/>
  <c r="C4" i="338"/>
  <c r="F4" i="338" s="1"/>
  <c r="C5" i="338"/>
  <c r="F5" i="338" s="1"/>
  <c r="C6" i="338"/>
  <c r="F6" i="338" s="1"/>
  <c r="C7" i="338"/>
  <c r="F7" i="338" s="1"/>
  <c r="C8" i="338"/>
  <c r="C9" i="338"/>
  <c r="F9" i="338" s="1"/>
  <c r="C10" i="338"/>
  <c r="F10" i="338" s="1"/>
  <c r="C11" i="338"/>
  <c r="F11" i="338" s="1"/>
  <c r="C12" i="338"/>
  <c r="F12" i="338" s="1"/>
  <c r="C13" i="338"/>
  <c r="F13" i="338" s="1"/>
  <c r="C14" i="338"/>
  <c r="F14" i="338" s="1"/>
  <c r="C15" i="338"/>
  <c r="F15" i="338" s="1"/>
  <c r="C4" i="432"/>
  <c r="C5" i="432"/>
  <c r="C6" i="432"/>
  <c r="G6" i="432" s="1"/>
  <c r="C7" i="432"/>
  <c r="G7" i="432" s="1"/>
  <c r="C8" i="432"/>
  <c r="G8" i="432" s="1"/>
  <c r="C9" i="432"/>
  <c r="C10" i="432"/>
  <c r="C11" i="432"/>
  <c r="F16" i="432"/>
  <c r="F6" i="432" l="1"/>
  <c r="F4" i="432"/>
  <c r="G4" i="432"/>
  <c r="F5" i="432"/>
  <c r="G5" i="432"/>
  <c r="F11" i="432"/>
  <c r="G11" i="432"/>
  <c r="F10" i="432"/>
  <c r="G10" i="432"/>
  <c r="F9" i="432"/>
  <c r="G9" i="432"/>
  <c r="F8" i="432"/>
  <c r="F7" i="432"/>
  <c r="G18" i="427"/>
  <c r="I12" i="235" l="1"/>
  <c r="J12" i="235" s="1"/>
  <c r="J10" i="235" l="1"/>
  <c r="J5" i="235"/>
  <c r="J6" i="235"/>
  <c r="J9" i="235"/>
  <c r="J4" i="235"/>
  <c r="J7" i="235"/>
  <c r="J8" i="235"/>
  <c r="J11" i="235"/>
  <c r="I36" i="452"/>
  <c r="E21" i="282"/>
  <c r="E7" i="282"/>
  <c r="E8" i="282"/>
  <c r="E9" i="282"/>
  <c r="E10" i="282"/>
  <c r="E11" i="282"/>
  <c r="E12" i="282"/>
  <c r="E13" i="282"/>
  <c r="E14" i="282"/>
  <c r="E15" i="282"/>
  <c r="E16" i="282"/>
  <c r="E17" i="282"/>
  <c r="E18" i="282"/>
  <c r="E19" i="282"/>
  <c r="E20" i="282"/>
  <c r="E6" i="282"/>
  <c r="G14" i="412" l="1"/>
  <c r="F5" i="387" l="1"/>
  <c r="F6" i="387"/>
  <c r="F7" i="387"/>
  <c r="F8" i="387"/>
  <c r="F9" i="387"/>
  <c r="F10" i="387"/>
  <c r="F11" i="387"/>
  <c r="F12" i="387"/>
  <c r="F13" i="387"/>
  <c r="F14" i="387"/>
  <c r="E4" i="433" l="1"/>
  <c r="E5" i="433"/>
  <c r="E6" i="433"/>
  <c r="E7" i="433"/>
  <c r="E8" i="433"/>
  <c r="E9" i="433"/>
  <c r="E10" i="433"/>
  <c r="E11" i="433"/>
  <c r="E12" i="433"/>
  <c r="G5" i="241" l="1"/>
  <c r="G4" i="241"/>
  <c r="C4" i="466" l="1"/>
  <c r="C5" i="466" l="1"/>
  <c r="C3" i="466"/>
  <c r="B10" i="179" l="1"/>
  <c r="G18" i="228" l="1"/>
  <c r="J9" i="448" l="1"/>
  <c r="K9" i="448" s="1"/>
  <c r="J10" i="448"/>
  <c r="K10" i="448" s="1"/>
  <c r="J11" i="448"/>
  <c r="K11" i="448" s="1"/>
  <c r="J12" i="448"/>
  <c r="K12" i="448" s="1"/>
  <c r="J13" i="448"/>
  <c r="K13" i="448" s="1"/>
  <c r="J14" i="448"/>
  <c r="K14" i="448" s="1"/>
  <c r="J15" i="448"/>
  <c r="K15" i="448" s="1"/>
  <c r="J16" i="448"/>
  <c r="K16" i="448" s="1"/>
  <c r="J17" i="448"/>
  <c r="K17" i="448" s="1"/>
  <c r="J20" i="448"/>
  <c r="K20" i="448" s="1"/>
  <c r="E16" i="385" l="1"/>
  <c r="C36" i="446" l="1"/>
  <c r="D36" i="446"/>
  <c r="E36" i="446"/>
  <c r="F36" i="446"/>
  <c r="G36" i="446"/>
  <c r="H36" i="446"/>
  <c r="B36" i="446"/>
  <c r="G12" i="235" l="1"/>
  <c r="F19" i="386" l="1"/>
  <c r="B18" i="386"/>
  <c r="G18" i="386" s="1"/>
  <c r="D19" i="386"/>
  <c r="E18" i="386" l="1"/>
  <c r="M7" i="397"/>
  <c r="D23" i="449" l="1"/>
  <c r="E23" i="449"/>
  <c r="F23" i="449"/>
  <c r="C6" i="179" l="1"/>
  <c r="C4" i="179"/>
  <c r="B7" i="381"/>
  <c r="B8" i="381"/>
  <c r="B9" i="381"/>
  <c r="B10" i="381"/>
  <c r="B11" i="381"/>
  <c r="B12" i="381"/>
  <c r="B13" i="381"/>
  <c r="B16" i="381"/>
  <c r="B17" i="381"/>
  <c r="B18" i="381"/>
  <c r="S7" i="383"/>
  <c r="S12" i="383"/>
  <c r="S13" i="383"/>
  <c r="S16" i="383"/>
  <c r="S11" i="383"/>
  <c r="S10" i="383" l="1"/>
  <c r="S9" i="383"/>
  <c r="S18" i="383"/>
  <c r="S8" i="383"/>
  <c r="S17" i="383"/>
  <c r="B19" i="381"/>
  <c r="S19" i="383"/>
  <c r="B6" i="381" l="1"/>
  <c r="E6" i="332"/>
  <c r="F6" i="332" s="1"/>
  <c r="E7" i="332"/>
  <c r="F7" i="332" s="1"/>
  <c r="I7" i="332" s="1"/>
  <c r="E8" i="332"/>
  <c r="F8" i="332" s="1"/>
  <c r="E9" i="332"/>
  <c r="F9" i="332" s="1"/>
  <c r="E10" i="332"/>
  <c r="F10" i="332" s="1"/>
  <c r="E11" i="332"/>
  <c r="F11" i="332" s="1"/>
  <c r="E12" i="332"/>
  <c r="E13" i="332"/>
  <c r="F13" i="332" s="1"/>
  <c r="I13" i="332" s="1"/>
  <c r="E14" i="332"/>
  <c r="F14" i="332" s="1"/>
  <c r="E15" i="332"/>
  <c r="F15" i="332" s="1"/>
  <c r="E16" i="332"/>
  <c r="F16" i="332" s="1"/>
  <c r="E17" i="332"/>
  <c r="F17" i="332" s="1"/>
  <c r="E5" i="332"/>
  <c r="F5" i="332" s="1"/>
  <c r="E4" i="332"/>
  <c r="F4" i="332" s="1"/>
  <c r="I4" i="332" s="1"/>
  <c r="E13" i="287"/>
  <c r="H13" i="287" s="1"/>
  <c r="E14" i="287"/>
  <c r="H14" i="287" s="1"/>
  <c r="E15" i="287"/>
  <c r="H15" i="287" s="1"/>
  <c r="E16" i="287"/>
  <c r="B17" i="333" s="1"/>
  <c r="C18" i="334" s="1"/>
  <c r="E18" i="287"/>
  <c r="B19" i="333" s="1"/>
  <c r="D14" i="336"/>
  <c r="H16" i="287" l="1"/>
  <c r="H18" i="287"/>
  <c r="F12" i="332"/>
  <c r="I12" i="332" s="1"/>
  <c r="I11" i="332"/>
  <c r="I10" i="332"/>
  <c r="I9" i="332"/>
  <c r="I8" i="332"/>
  <c r="I17" i="332"/>
  <c r="I16" i="332"/>
  <c r="I15" i="332"/>
  <c r="I14" i="332"/>
  <c r="I6" i="332"/>
  <c r="I5" i="332"/>
  <c r="I19" i="332" l="1"/>
  <c r="E4" i="385" l="1"/>
  <c r="E5" i="385"/>
  <c r="E6" i="385"/>
  <c r="E7" i="385"/>
  <c r="E8" i="385"/>
  <c r="E9" i="385"/>
  <c r="E12" i="385"/>
  <c r="E13" i="385"/>
  <c r="E14" i="385"/>
  <c r="H14" i="242" l="1"/>
  <c r="G14" i="241"/>
  <c r="I14" i="241" s="1"/>
  <c r="E16" i="214"/>
  <c r="F14" i="214"/>
  <c r="G14" i="214" s="1"/>
  <c r="D14" i="240"/>
  <c r="E14" i="240" s="1"/>
  <c r="D14" i="239"/>
  <c r="E14" i="239" s="1"/>
  <c r="H14" i="233"/>
  <c r="H14" i="232"/>
  <c r="F14" i="231"/>
  <c r="H14" i="231" s="1"/>
  <c r="D14" i="229"/>
  <c r="F14" i="229" s="1"/>
  <c r="N14" i="227"/>
  <c r="M14" i="227"/>
  <c r="L14" i="227"/>
  <c r="K14" i="227"/>
  <c r="J14" i="227"/>
  <c r="P14" i="227"/>
  <c r="C15" i="225"/>
  <c r="C15" i="223"/>
  <c r="K15" i="223" s="1"/>
  <c r="B15" i="223"/>
  <c r="J16" i="223" s="1"/>
  <c r="I15" i="223"/>
  <c r="I18" i="228"/>
  <c r="H18" i="226"/>
  <c r="I18" i="226" s="1"/>
  <c r="D18" i="224"/>
  <c r="C13" i="230" s="1"/>
  <c r="E18" i="222"/>
  <c r="E18" i="219"/>
  <c r="G18" i="219" s="1"/>
  <c r="K18" i="217"/>
  <c r="K15" i="225" l="1"/>
  <c r="F18" i="224"/>
  <c r="D15" i="225"/>
  <c r="E15" i="225" s="1"/>
  <c r="G18" i="222"/>
  <c r="J14" i="232"/>
  <c r="C6" i="465"/>
  <c r="C5" i="465"/>
  <c r="C7" i="465"/>
  <c r="C8" i="465"/>
  <c r="C10" i="465"/>
  <c r="C4" i="465"/>
  <c r="S14" i="227"/>
  <c r="H14" i="227"/>
  <c r="U14" i="227"/>
  <c r="I14" i="242"/>
  <c r="K14" i="241"/>
  <c r="J14" i="241"/>
  <c r="H14" i="241"/>
  <c r="C14" i="238"/>
  <c r="D14" i="238" s="1"/>
  <c r="I14" i="233"/>
  <c r="Q14" i="227"/>
  <c r="R14" i="227"/>
  <c r="T14" i="227"/>
  <c r="N14" i="242"/>
  <c r="M14" i="242"/>
  <c r="L14" i="242"/>
  <c r="K14" i="242"/>
  <c r="J14" i="242"/>
  <c r="J14" i="214"/>
  <c r="I14" i="214"/>
  <c r="H14" i="214"/>
  <c r="F14" i="240"/>
  <c r="F14" i="239"/>
  <c r="N14" i="233"/>
  <c r="M14" i="233"/>
  <c r="L14" i="233"/>
  <c r="K14" i="233"/>
  <c r="J14" i="233"/>
  <c r="I14" i="232"/>
  <c r="N14" i="232"/>
  <c r="M14" i="232"/>
  <c r="L14" i="232"/>
  <c r="K14" i="232"/>
  <c r="G14" i="231"/>
  <c r="J14" i="231"/>
  <c r="I14" i="231"/>
  <c r="E14" i="229"/>
  <c r="O14" i="227"/>
  <c r="D15" i="223"/>
  <c r="H18" i="228"/>
  <c r="L18" i="228"/>
  <c r="K18" i="228"/>
  <c r="J18" i="228"/>
  <c r="N18" i="226"/>
  <c r="M18" i="226"/>
  <c r="L18" i="226"/>
  <c r="K18" i="226"/>
  <c r="J18" i="226"/>
  <c r="E18" i="224"/>
  <c r="F18" i="222"/>
  <c r="F18" i="219"/>
  <c r="H18" i="219"/>
  <c r="L18" i="217"/>
  <c r="M18" i="217"/>
  <c r="N18" i="217"/>
  <c r="O18" i="217"/>
  <c r="P18" i="217"/>
  <c r="Q18" i="217"/>
  <c r="R18" i="217"/>
  <c r="S18" i="217"/>
  <c r="T18" i="217"/>
  <c r="D17" i="215"/>
  <c r="F21" i="282"/>
  <c r="D20" i="395"/>
  <c r="D17" i="283"/>
  <c r="E17" i="283" s="1"/>
  <c r="E19" i="283"/>
  <c r="C17" i="283"/>
  <c r="G21" i="444"/>
  <c r="H21" i="444"/>
  <c r="B20" i="276"/>
  <c r="B22" i="276" s="1"/>
  <c r="F15" i="225" l="1"/>
  <c r="D13" i="230"/>
  <c r="E15" i="223"/>
  <c r="E19" i="78"/>
  <c r="D20" i="72"/>
  <c r="F15" i="223"/>
  <c r="E17" i="215"/>
  <c r="F17" i="215"/>
  <c r="G21" i="282"/>
  <c r="G19" i="78"/>
  <c r="C19" i="78"/>
  <c r="J9" i="391" l="1"/>
  <c r="C33" i="450"/>
  <c r="D19" i="400" l="1"/>
  <c r="D20" i="400"/>
  <c r="F19" i="445" l="1"/>
  <c r="H19" i="445" s="1"/>
  <c r="H23" i="449"/>
  <c r="I23" i="449"/>
  <c r="J23" i="449"/>
  <c r="C23" i="449"/>
  <c r="B23" i="449"/>
  <c r="E18" i="389"/>
  <c r="D18" i="389"/>
  <c r="D9" i="385" l="1"/>
  <c r="D13" i="385"/>
  <c r="D14" i="385"/>
  <c r="D21" i="380" l="1"/>
  <c r="G21" i="380"/>
  <c r="L17" i="379"/>
  <c r="M17" i="379"/>
  <c r="G17" i="379"/>
  <c r="J17" i="379" s="1"/>
  <c r="B17" i="379"/>
  <c r="F17" i="379" s="1"/>
  <c r="C16" i="374"/>
  <c r="E16" i="374" s="1"/>
  <c r="K17" i="379" l="1"/>
  <c r="E17" i="379"/>
  <c r="D19" i="407"/>
  <c r="E16" i="435"/>
  <c r="I16" i="435" s="1"/>
  <c r="E15" i="435"/>
  <c r="D19" i="431"/>
  <c r="E17" i="431"/>
  <c r="D17" i="431"/>
  <c r="F17" i="342"/>
  <c r="H17" i="342"/>
  <c r="G17" i="342"/>
  <c r="J16" i="434" l="1"/>
  <c r="G15" i="338"/>
  <c r="I16" i="427"/>
  <c r="J16" i="427" s="1"/>
  <c r="H17" i="332"/>
  <c r="K16" i="427" l="1"/>
  <c r="G17" i="332"/>
  <c r="F16" i="287"/>
  <c r="G16" i="287" l="1"/>
  <c r="I14" i="335" l="1"/>
  <c r="E14" i="335"/>
  <c r="J14" i="335" l="1"/>
  <c r="C17" i="334"/>
  <c r="C14" i="225" l="1"/>
  <c r="B14" i="225"/>
  <c r="G14" i="223"/>
  <c r="J23" i="451" l="1"/>
  <c r="C14" i="223" l="1"/>
  <c r="B14" i="223"/>
  <c r="J15" i="223" s="1"/>
  <c r="B15" i="447" l="1"/>
  <c r="G13" i="241" l="1"/>
  <c r="C19" i="72" l="1"/>
  <c r="B19" i="72"/>
  <c r="B7" i="396" l="1"/>
  <c r="J36" i="446" l="1"/>
  <c r="G17" i="228" l="1"/>
  <c r="J17" i="228" s="1"/>
  <c r="B5" i="386" l="1"/>
  <c r="B6" i="386"/>
  <c r="B7" i="386"/>
  <c r="B8" i="386"/>
  <c r="B9" i="386"/>
  <c r="B10" i="386"/>
  <c r="B11" i="386"/>
  <c r="B12" i="386"/>
  <c r="B13" i="386"/>
  <c r="B14" i="386"/>
  <c r="B15" i="386"/>
  <c r="B16" i="386"/>
  <c r="B17" i="386"/>
  <c r="U16" i="227" l="1"/>
  <c r="S16" i="227"/>
  <c r="R16" i="227"/>
  <c r="T16" i="227" l="1"/>
  <c r="I14" i="225"/>
  <c r="E5" i="78" l="1"/>
  <c r="E21" i="444"/>
  <c r="G5" i="78" l="1"/>
  <c r="C5" i="78"/>
  <c r="A19" i="72"/>
  <c r="D19" i="72" l="1"/>
  <c r="D9" i="391"/>
  <c r="E9" i="391"/>
  <c r="F9" i="391"/>
  <c r="C9" i="391"/>
  <c r="F19" i="401"/>
  <c r="E19" i="342" l="1"/>
  <c r="B14" i="336" l="1"/>
  <c r="C5" i="392" l="1"/>
  <c r="C8" i="392"/>
  <c r="C7" i="392"/>
  <c r="B7" i="177" l="1"/>
  <c r="C4" i="177" s="1"/>
  <c r="B21" i="444" l="1"/>
  <c r="G17" i="445"/>
  <c r="H13" i="242" l="1"/>
  <c r="J13" i="242" s="1"/>
  <c r="I13" i="241"/>
  <c r="F13" i="214"/>
  <c r="D13" i="240"/>
  <c r="F13" i="240" s="1"/>
  <c r="D13" i="239"/>
  <c r="F13" i="239" s="1"/>
  <c r="D12" i="238"/>
  <c r="H12" i="233"/>
  <c r="I12" i="233" s="1"/>
  <c r="H13" i="232"/>
  <c r="S6" i="227"/>
  <c r="T6" i="227"/>
  <c r="S7" i="227"/>
  <c r="T7" i="227"/>
  <c r="S8" i="227"/>
  <c r="T8" i="227"/>
  <c r="S9" i="227"/>
  <c r="T9" i="227"/>
  <c r="R7" i="227"/>
  <c r="R8" i="227"/>
  <c r="R9" i="227"/>
  <c r="P7" i="227"/>
  <c r="P8" i="227"/>
  <c r="P9" i="227"/>
  <c r="P10" i="227"/>
  <c r="Q7" i="227"/>
  <c r="Q8" i="227"/>
  <c r="Q9" i="227"/>
  <c r="F13" i="231"/>
  <c r="D13" i="229"/>
  <c r="O13" i="227"/>
  <c r="I13" i="225"/>
  <c r="B13" i="225"/>
  <c r="J13" i="225" s="1"/>
  <c r="C13" i="225"/>
  <c r="K13" i="225" s="1"/>
  <c r="K13" i="223"/>
  <c r="J13" i="223"/>
  <c r="I13" i="223"/>
  <c r="I17" i="228"/>
  <c r="H17" i="226"/>
  <c r="D17" i="224"/>
  <c r="C12" i="230" s="1"/>
  <c r="E17" i="222"/>
  <c r="E17" i="219"/>
  <c r="K17" i="217"/>
  <c r="H13" i="214" l="1"/>
  <c r="J13" i="232"/>
  <c r="H13" i="231"/>
  <c r="M17" i="217"/>
  <c r="E13" i="229"/>
  <c r="J17" i="226"/>
  <c r="F17" i="224"/>
  <c r="L12" i="233"/>
  <c r="K12" i="233"/>
  <c r="G17" i="222"/>
  <c r="I13" i="242"/>
  <c r="G13" i="214"/>
  <c r="E13" i="240"/>
  <c r="G17" i="219"/>
  <c r="S17" i="217"/>
  <c r="T17" i="217"/>
  <c r="L17" i="217"/>
  <c r="R17" i="217"/>
  <c r="Q17" i="217"/>
  <c r="P17" i="217"/>
  <c r="O17" i="217"/>
  <c r="N17" i="217"/>
  <c r="N13" i="242"/>
  <c r="L13" i="242"/>
  <c r="K13" i="242"/>
  <c r="M13" i="242"/>
  <c r="K13" i="241"/>
  <c r="J13" i="241"/>
  <c r="H13" i="241"/>
  <c r="J13" i="214"/>
  <c r="I13" i="214"/>
  <c r="E13" i="239"/>
  <c r="N12" i="233"/>
  <c r="M12" i="233"/>
  <c r="J12" i="233"/>
  <c r="I13" i="232"/>
  <c r="N13" i="232"/>
  <c r="L13" i="232"/>
  <c r="K13" i="232"/>
  <c r="M13" i="232"/>
  <c r="G13" i="231"/>
  <c r="F13" i="229"/>
  <c r="J13" i="231"/>
  <c r="I13" i="231"/>
  <c r="D13" i="225"/>
  <c r="F13" i="225" s="1"/>
  <c r="K14" i="223"/>
  <c r="D14" i="223"/>
  <c r="H17" i="228"/>
  <c r="L17" i="228"/>
  <c r="K17" i="228"/>
  <c r="I17" i="226"/>
  <c r="N17" i="226"/>
  <c r="M17" i="226"/>
  <c r="K17" i="226"/>
  <c r="L17" i="226"/>
  <c r="E17" i="224"/>
  <c r="F17" i="222"/>
  <c r="H17" i="219"/>
  <c r="F17" i="219"/>
  <c r="D16" i="215"/>
  <c r="J7" i="396"/>
  <c r="L7" i="397"/>
  <c r="G13" i="412"/>
  <c r="D19" i="395"/>
  <c r="B16" i="283"/>
  <c r="B18" i="445"/>
  <c r="D18" i="445"/>
  <c r="E18" i="445"/>
  <c r="F18" i="401"/>
  <c r="N20" i="449"/>
  <c r="L20" i="449"/>
  <c r="C16" i="283" l="1"/>
  <c r="E16" i="283"/>
  <c r="F18" i="445"/>
  <c r="H18" i="445" s="1"/>
  <c r="E14" i="223"/>
  <c r="D12" i="230"/>
  <c r="F16" i="215"/>
  <c r="E18" i="78"/>
  <c r="M20" i="449"/>
  <c r="E13" i="225"/>
  <c r="F14" i="223"/>
  <c r="E16" i="215"/>
  <c r="G20" i="282"/>
  <c r="F20" i="282"/>
  <c r="G18" i="78"/>
  <c r="C18" i="78"/>
  <c r="E17" i="389" l="1"/>
  <c r="D17" i="389"/>
  <c r="G20" i="380"/>
  <c r="G23" i="380"/>
  <c r="D20" i="380"/>
  <c r="D23" i="380"/>
  <c r="L19" i="379"/>
  <c r="M19" i="379"/>
  <c r="E19" i="379"/>
  <c r="G19" i="379"/>
  <c r="J19" i="379" s="1"/>
  <c r="H19" i="342"/>
  <c r="K19" i="379" l="1"/>
  <c r="F19" i="379"/>
  <c r="E15" i="374" l="1"/>
  <c r="D18" i="407"/>
  <c r="H15" i="435"/>
  <c r="I15" i="435" s="1"/>
  <c r="E16" i="431"/>
  <c r="D16" i="431"/>
  <c r="H16" i="342"/>
  <c r="E5" i="342"/>
  <c r="C4" i="287" s="1"/>
  <c r="E4" i="287" s="1"/>
  <c r="H4" i="287" s="1"/>
  <c r="E6" i="342"/>
  <c r="C5" i="287" s="1"/>
  <c r="E5" i="287" s="1"/>
  <c r="H5" i="287" s="1"/>
  <c r="E7" i="342"/>
  <c r="C6" i="287" s="1"/>
  <c r="E6" i="287" s="1"/>
  <c r="H6" i="287" s="1"/>
  <c r="E8" i="342"/>
  <c r="C7" i="287" s="1"/>
  <c r="E7" i="287" s="1"/>
  <c r="H7" i="287" s="1"/>
  <c r="E9" i="342"/>
  <c r="C8" i="287" s="1"/>
  <c r="E8" i="287" s="1"/>
  <c r="H8" i="287" s="1"/>
  <c r="E10" i="342"/>
  <c r="C9" i="287" s="1"/>
  <c r="E9" i="287" s="1"/>
  <c r="H9" i="287" s="1"/>
  <c r="E11" i="342"/>
  <c r="C10" i="287" s="1"/>
  <c r="E10" i="287" s="1"/>
  <c r="H10" i="287" s="1"/>
  <c r="E12" i="342"/>
  <c r="C11" i="287" s="1"/>
  <c r="E11" i="287" s="1"/>
  <c r="H11" i="287" s="1"/>
  <c r="E13" i="342"/>
  <c r="C12" i="287" s="1"/>
  <c r="E12" i="287" s="1"/>
  <c r="H12" i="287" s="1"/>
  <c r="E14" i="342"/>
  <c r="E15" i="342"/>
  <c r="F15" i="342" s="1"/>
  <c r="E16" i="342"/>
  <c r="F16" i="342" s="1"/>
  <c r="G12" i="338"/>
  <c r="G13" i="338"/>
  <c r="G14" i="338"/>
  <c r="F5" i="402"/>
  <c r="F16" i="402"/>
  <c r="F4" i="402"/>
  <c r="F3" i="402"/>
  <c r="C4" i="402"/>
  <c r="I15" i="434"/>
  <c r="E15" i="434"/>
  <c r="I15" i="427"/>
  <c r="K15" i="427" s="1"/>
  <c r="G16" i="332"/>
  <c r="D16" i="333"/>
  <c r="I13" i="335"/>
  <c r="E13" i="335"/>
  <c r="J13" i="335" l="1"/>
  <c r="G5" i="402"/>
  <c r="H5" i="402"/>
  <c r="J15" i="434"/>
  <c r="G16" i="342"/>
  <c r="F15" i="287"/>
  <c r="G15" i="287"/>
  <c r="H16" i="332"/>
  <c r="J15" i="427"/>
  <c r="B14" i="447" l="1"/>
  <c r="B13" i="447"/>
  <c r="O7" i="397" l="1"/>
  <c r="B18" i="72" l="1"/>
  <c r="C18" i="72"/>
  <c r="G16" i="379"/>
  <c r="B14" i="379"/>
  <c r="B15" i="379"/>
  <c r="B16" i="379"/>
  <c r="B13" i="379"/>
  <c r="D17" i="333" l="1"/>
  <c r="D19" i="333"/>
  <c r="D13" i="433" l="1"/>
  <c r="D20" i="334" l="1"/>
  <c r="D21" i="334"/>
  <c r="G12" i="241"/>
  <c r="C13" i="227"/>
  <c r="Q13" i="227" s="1"/>
  <c r="D13" i="227"/>
  <c r="R13" i="227" s="1"/>
  <c r="E13" i="227"/>
  <c r="S13" i="227" s="1"/>
  <c r="F13" i="227"/>
  <c r="T13" i="227" s="1"/>
  <c r="G13" i="227"/>
  <c r="U13" i="227" s="1"/>
  <c r="B13" i="227"/>
  <c r="P13" i="227" s="1"/>
  <c r="D22" i="334" l="1"/>
  <c r="D23" i="334"/>
  <c r="B14" i="333" l="1"/>
  <c r="C15" i="334" s="1"/>
  <c r="B15" i="333"/>
  <c r="D15" i="333" l="1"/>
  <c r="C16" i="334"/>
  <c r="H19" i="332"/>
  <c r="E13" i="433" l="1"/>
  <c r="B5" i="274" l="1"/>
  <c r="G6" i="412" l="1"/>
  <c r="G7" i="412"/>
  <c r="G8" i="412"/>
  <c r="G9" i="412"/>
  <c r="G10" i="412"/>
  <c r="G11" i="412"/>
  <c r="G12" i="412"/>
  <c r="G5" i="412"/>
  <c r="N20" i="451" l="1"/>
  <c r="N21" i="451" l="1"/>
  <c r="N17" i="451"/>
  <c r="N8" i="451"/>
  <c r="E17" i="445" l="1"/>
  <c r="D17" i="445"/>
  <c r="B17" i="445"/>
  <c r="E16" i="222" l="1"/>
  <c r="C12" i="235" l="1"/>
  <c r="B12" i="235"/>
  <c r="E12" i="235"/>
  <c r="F12" i="235" l="1"/>
  <c r="C8" i="179" l="1"/>
  <c r="C7" i="179"/>
  <c r="C9" i="179"/>
  <c r="C5" i="177" l="1"/>
  <c r="C6" i="177"/>
  <c r="J7" i="397" l="1"/>
  <c r="E16" i="335" l="1"/>
  <c r="F17" i="445" l="1"/>
  <c r="F16" i="398" l="1"/>
  <c r="E16" i="398"/>
  <c r="D16" i="398"/>
  <c r="C16" i="398"/>
  <c r="B16" i="398"/>
  <c r="K10" i="424"/>
  <c r="J10" i="424"/>
  <c r="I10" i="424"/>
  <c r="H10" i="424"/>
  <c r="G10" i="424"/>
  <c r="F10" i="424"/>
  <c r="E10" i="424"/>
  <c r="D10" i="424"/>
  <c r="C10" i="424"/>
  <c r="L9" i="424"/>
  <c r="L8" i="424"/>
  <c r="L7" i="424"/>
  <c r="L6" i="424"/>
  <c r="L5" i="424"/>
  <c r="L4" i="424"/>
  <c r="D14" i="423"/>
  <c r="B14" i="423"/>
  <c r="E13" i="423"/>
  <c r="C12" i="423"/>
  <c r="E11" i="423"/>
  <c r="E10" i="423"/>
  <c r="E9" i="423"/>
  <c r="E8" i="423"/>
  <c r="E7" i="423"/>
  <c r="E6" i="423"/>
  <c r="E5" i="423"/>
  <c r="C14" i="422"/>
  <c r="B14" i="422"/>
  <c r="D13" i="422"/>
  <c r="D12" i="422"/>
  <c r="D11" i="422"/>
  <c r="D10" i="422"/>
  <c r="D9" i="422"/>
  <c r="D8" i="422"/>
  <c r="D7" i="422"/>
  <c r="D6" i="422"/>
  <c r="D5" i="422"/>
  <c r="D4" i="422"/>
  <c r="H12" i="242"/>
  <c r="H11" i="242"/>
  <c r="N11" i="242" s="1"/>
  <c r="H10" i="242"/>
  <c r="K10" i="242" s="1"/>
  <c r="H9" i="242"/>
  <c r="N9" i="242" s="1"/>
  <c r="H8" i="242"/>
  <c r="I8" i="242" s="1"/>
  <c r="H7" i="242"/>
  <c r="K7" i="242" s="1"/>
  <c r="H6" i="242"/>
  <c r="J6" i="242" s="1"/>
  <c r="H5" i="242"/>
  <c r="H4" i="242"/>
  <c r="K12" i="241"/>
  <c r="G11" i="241"/>
  <c r="H11" i="241" s="1"/>
  <c r="G10" i="241"/>
  <c r="J10" i="241" s="1"/>
  <c r="G9" i="241"/>
  <c r="J9" i="241" s="1"/>
  <c r="G8" i="241"/>
  <c r="K8" i="241" s="1"/>
  <c r="G7" i="241"/>
  <c r="J7" i="241" s="1"/>
  <c r="G6" i="241"/>
  <c r="J5" i="241"/>
  <c r="F12" i="214"/>
  <c r="F11" i="214"/>
  <c r="F10" i="214"/>
  <c r="H10" i="214" s="1"/>
  <c r="F9" i="214"/>
  <c r="I9" i="214" s="1"/>
  <c r="F8" i="214"/>
  <c r="J8" i="214" s="1"/>
  <c r="F7" i="214"/>
  <c r="I7" i="214" s="1"/>
  <c r="F6" i="214"/>
  <c r="J6" i="214" s="1"/>
  <c r="F5" i="214"/>
  <c r="F4" i="214"/>
  <c r="D12" i="240"/>
  <c r="F12" i="240" s="1"/>
  <c r="D11" i="240"/>
  <c r="E11" i="240" s="1"/>
  <c r="D10" i="240"/>
  <c r="E10" i="240" s="1"/>
  <c r="D9" i="240"/>
  <c r="E9" i="240" s="1"/>
  <c r="D8" i="240"/>
  <c r="D7" i="240"/>
  <c r="D6" i="240"/>
  <c r="F6" i="240" s="1"/>
  <c r="D5" i="240"/>
  <c r="F5" i="240" s="1"/>
  <c r="D4" i="240"/>
  <c r="D12" i="239"/>
  <c r="E12" i="239" s="1"/>
  <c r="D11" i="239"/>
  <c r="D10" i="239"/>
  <c r="D9" i="239"/>
  <c r="D8" i="239"/>
  <c r="F8" i="239" s="1"/>
  <c r="D7" i="239"/>
  <c r="F7" i="239" s="1"/>
  <c r="D6" i="239"/>
  <c r="F6" i="239" s="1"/>
  <c r="D5" i="239"/>
  <c r="E5" i="239" s="1"/>
  <c r="D4" i="239"/>
  <c r="D9" i="238"/>
  <c r="D8" i="238"/>
  <c r="D7" i="238"/>
  <c r="D6" i="238"/>
  <c r="D5" i="238"/>
  <c r="D4" i="238"/>
  <c r="E13" i="236"/>
  <c r="D13" i="236"/>
  <c r="C13" i="236"/>
  <c r="B13" i="236"/>
  <c r="D12" i="235"/>
  <c r="H13" i="233"/>
  <c r="H11" i="233"/>
  <c r="H10" i="233"/>
  <c r="C10" i="238" s="1"/>
  <c r="H9" i="233"/>
  <c r="K9" i="233" s="1"/>
  <c r="H8" i="233"/>
  <c r="N8" i="233" s="1"/>
  <c r="H7" i="233"/>
  <c r="I7" i="233" s="1"/>
  <c r="H6" i="233"/>
  <c r="M6" i="233" s="1"/>
  <c r="H5" i="233"/>
  <c r="M5" i="233" s="1"/>
  <c r="H4" i="233"/>
  <c r="H12" i="232"/>
  <c r="H11" i="232"/>
  <c r="H10" i="232"/>
  <c r="K10" i="232" s="1"/>
  <c r="H9" i="232"/>
  <c r="H8" i="232"/>
  <c r="I8" i="232" s="1"/>
  <c r="H7" i="232"/>
  <c r="M7" i="232" s="1"/>
  <c r="H6" i="232"/>
  <c r="M6" i="232" s="1"/>
  <c r="H5" i="232"/>
  <c r="L5" i="232" s="1"/>
  <c r="H4" i="232"/>
  <c r="F12" i="231"/>
  <c r="H12" i="231" s="1"/>
  <c r="F11" i="231"/>
  <c r="I11" i="231" s="1"/>
  <c r="F10" i="231"/>
  <c r="F9" i="231"/>
  <c r="G9" i="231" s="1"/>
  <c r="F8" i="231"/>
  <c r="H8" i="231" s="1"/>
  <c r="F7" i="231"/>
  <c r="I7" i="231" s="1"/>
  <c r="F6" i="231"/>
  <c r="J6" i="231" s="1"/>
  <c r="F5" i="231"/>
  <c r="I5" i="231" s="1"/>
  <c r="F4" i="231"/>
  <c r="D12" i="229"/>
  <c r="D11" i="229"/>
  <c r="F11" i="229" s="1"/>
  <c r="D10" i="229"/>
  <c r="F10" i="229" s="1"/>
  <c r="D9" i="229"/>
  <c r="D8" i="229"/>
  <c r="E8" i="229" s="1"/>
  <c r="D7" i="229"/>
  <c r="E7" i="229" s="1"/>
  <c r="D6" i="229"/>
  <c r="F6" i="229" s="1"/>
  <c r="D5" i="229"/>
  <c r="D4" i="229"/>
  <c r="O12" i="227"/>
  <c r="G12" i="227"/>
  <c r="U12" i="227" s="1"/>
  <c r="F12" i="227"/>
  <c r="T12" i="227" s="1"/>
  <c r="E12" i="227"/>
  <c r="S12" i="227" s="1"/>
  <c r="D12" i="227"/>
  <c r="R12" i="227" s="1"/>
  <c r="C12" i="227"/>
  <c r="Q12" i="227" s="1"/>
  <c r="B12" i="227"/>
  <c r="P12" i="227" s="1"/>
  <c r="N11" i="227"/>
  <c r="M11" i="227"/>
  <c r="L11" i="227"/>
  <c r="K11" i="227"/>
  <c r="J11" i="227"/>
  <c r="G11" i="227"/>
  <c r="F11" i="227"/>
  <c r="E11" i="227"/>
  <c r="D11" i="227"/>
  <c r="C11" i="227"/>
  <c r="B11" i="227"/>
  <c r="O10" i="227"/>
  <c r="G10" i="227"/>
  <c r="U10" i="227" s="1"/>
  <c r="F10" i="227"/>
  <c r="T10" i="227" s="1"/>
  <c r="E10" i="227"/>
  <c r="S10" i="227" s="1"/>
  <c r="D10" i="227"/>
  <c r="R10" i="227" s="1"/>
  <c r="C10" i="227"/>
  <c r="Q10" i="227" s="1"/>
  <c r="O9" i="227"/>
  <c r="G9" i="227"/>
  <c r="U9" i="227" s="1"/>
  <c r="O8" i="227"/>
  <c r="G8" i="227"/>
  <c r="U8" i="227" s="1"/>
  <c r="O7" i="227"/>
  <c r="G7" i="227"/>
  <c r="R6" i="227"/>
  <c r="Q6" i="227"/>
  <c r="P6" i="227"/>
  <c r="O6" i="227"/>
  <c r="G6" i="227"/>
  <c r="U6" i="227" s="1"/>
  <c r="T5" i="227"/>
  <c r="S5" i="227"/>
  <c r="R5" i="227"/>
  <c r="Q5" i="227"/>
  <c r="P5" i="227"/>
  <c r="O5" i="227"/>
  <c r="G5" i="227"/>
  <c r="H5" i="227" s="1"/>
  <c r="T4" i="227"/>
  <c r="S4" i="227"/>
  <c r="R4" i="227"/>
  <c r="Q4" i="227"/>
  <c r="P4" i="227"/>
  <c r="O4" i="227"/>
  <c r="G4" i="227"/>
  <c r="H4" i="227" s="1"/>
  <c r="I12" i="225"/>
  <c r="C12" i="225"/>
  <c r="B12" i="225"/>
  <c r="I11" i="225"/>
  <c r="C11" i="225"/>
  <c r="C17" i="225" s="1"/>
  <c r="B11" i="225"/>
  <c r="K10" i="225"/>
  <c r="J10" i="225"/>
  <c r="I10" i="225"/>
  <c r="D10" i="225"/>
  <c r="K9" i="225"/>
  <c r="I9" i="225"/>
  <c r="B9" i="225"/>
  <c r="K8" i="225"/>
  <c r="J8" i="225"/>
  <c r="I8" i="225"/>
  <c r="D8" i="225"/>
  <c r="E8" i="225" s="1"/>
  <c r="K7" i="225"/>
  <c r="J7" i="225"/>
  <c r="I7" i="225"/>
  <c r="D7" i="225"/>
  <c r="E7" i="225" s="1"/>
  <c r="K6" i="225"/>
  <c r="J6" i="225"/>
  <c r="I6" i="225"/>
  <c r="D6" i="225"/>
  <c r="K5" i="225"/>
  <c r="J5" i="225"/>
  <c r="I5" i="225"/>
  <c r="D5" i="225"/>
  <c r="F5" i="225" s="1"/>
  <c r="K4" i="225"/>
  <c r="J4" i="225"/>
  <c r="I4" i="225"/>
  <c r="D4" i="225"/>
  <c r="I14" i="223"/>
  <c r="J14" i="223"/>
  <c r="I12" i="223"/>
  <c r="C12" i="223"/>
  <c r="K12" i="223" s="1"/>
  <c r="B12" i="223"/>
  <c r="G11" i="223"/>
  <c r="I11" i="223" s="1"/>
  <c r="C11" i="223"/>
  <c r="B11" i="223"/>
  <c r="B17" i="223" s="1"/>
  <c r="K10" i="223"/>
  <c r="G10" i="223"/>
  <c r="J10" i="223" s="1"/>
  <c r="D10" i="223"/>
  <c r="F10" i="223" s="1"/>
  <c r="K9" i="223"/>
  <c r="G9" i="223"/>
  <c r="D9" i="223"/>
  <c r="K8" i="223"/>
  <c r="G8" i="223"/>
  <c r="I8" i="223" s="1"/>
  <c r="D8" i="223"/>
  <c r="E8" i="223" s="1"/>
  <c r="K7" i="223"/>
  <c r="J7" i="223"/>
  <c r="I7" i="223"/>
  <c r="D7" i="223"/>
  <c r="K6" i="223"/>
  <c r="J6" i="223"/>
  <c r="I6" i="223"/>
  <c r="D6" i="223"/>
  <c r="F6" i="223" s="1"/>
  <c r="K5" i="223"/>
  <c r="J5" i="223"/>
  <c r="I5" i="223"/>
  <c r="D5" i="223"/>
  <c r="F5" i="223" s="1"/>
  <c r="K4" i="223"/>
  <c r="G4" i="223"/>
  <c r="D4" i="223"/>
  <c r="G16" i="228"/>
  <c r="G15" i="228"/>
  <c r="J15" i="228" s="1"/>
  <c r="G14" i="228"/>
  <c r="G13" i="228"/>
  <c r="H13" i="228" s="1"/>
  <c r="G12" i="228"/>
  <c r="G11" i="228"/>
  <c r="J11" i="228" s="1"/>
  <c r="G10" i="228"/>
  <c r="L10" i="228" s="1"/>
  <c r="G9" i="228"/>
  <c r="I9" i="228" s="1"/>
  <c r="G8" i="228"/>
  <c r="G7" i="228"/>
  <c r="G6" i="228"/>
  <c r="L6" i="228" s="1"/>
  <c r="G5" i="228"/>
  <c r="G4" i="228"/>
  <c r="H16" i="226"/>
  <c r="H15" i="226"/>
  <c r="H14" i="226"/>
  <c r="N14" i="226" s="1"/>
  <c r="H13" i="226"/>
  <c r="M13" i="226" s="1"/>
  <c r="H12" i="226"/>
  <c r="I12" i="226" s="1"/>
  <c r="H11" i="226"/>
  <c r="N11" i="226" s="1"/>
  <c r="H10" i="226"/>
  <c r="I10" i="226" s="1"/>
  <c r="H9" i="226"/>
  <c r="J9" i="226" s="1"/>
  <c r="H8" i="226"/>
  <c r="N8" i="226" s="1"/>
  <c r="H7" i="226"/>
  <c r="J7" i="226" s="1"/>
  <c r="G6" i="226"/>
  <c r="H6" i="226" s="1"/>
  <c r="L6" i="226" s="1"/>
  <c r="H5" i="226"/>
  <c r="K5" i="226" s="1"/>
  <c r="G4" i="226"/>
  <c r="D16" i="224"/>
  <c r="D15" i="224"/>
  <c r="D14" i="224"/>
  <c r="F14" i="224" s="1"/>
  <c r="D13" i="224"/>
  <c r="F13" i="224" s="1"/>
  <c r="D12" i="224"/>
  <c r="F12" i="224" s="1"/>
  <c r="D11" i="224"/>
  <c r="F11" i="224" s="1"/>
  <c r="D10" i="224"/>
  <c r="E10" i="224" s="1"/>
  <c r="D9" i="224"/>
  <c r="D8" i="224"/>
  <c r="E8" i="224" s="1"/>
  <c r="D7" i="224"/>
  <c r="D6" i="224"/>
  <c r="F6" i="224" s="1"/>
  <c r="D5" i="224"/>
  <c r="F5" i="224" s="1"/>
  <c r="D4" i="224"/>
  <c r="E15" i="222"/>
  <c r="G15" i="222" s="1"/>
  <c r="E14" i="222"/>
  <c r="G14" i="222" s="1"/>
  <c r="E13" i="222"/>
  <c r="E12" i="222"/>
  <c r="E11" i="222"/>
  <c r="F11" i="222" s="1"/>
  <c r="E10" i="222"/>
  <c r="F10" i="222" s="1"/>
  <c r="E9" i="222"/>
  <c r="G9" i="222" s="1"/>
  <c r="E8" i="222"/>
  <c r="F8" i="222" s="1"/>
  <c r="E7" i="222"/>
  <c r="F7" i="222" s="1"/>
  <c r="E6" i="222"/>
  <c r="E5" i="222"/>
  <c r="G5" i="222" s="1"/>
  <c r="E4" i="222"/>
  <c r="E16" i="219"/>
  <c r="F16" i="219" s="1"/>
  <c r="E15" i="219"/>
  <c r="G15" i="219" s="1"/>
  <c r="E14" i="219"/>
  <c r="F14" i="219" s="1"/>
  <c r="E13" i="219"/>
  <c r="G13" i="219" s="1"/>
  <c r="E12" i="219"/>
  <c r="E11" i="219"/>
  <c r="E10" i="219"/>
  <c r="F10" i="219" s="1"/>
  <c r="E9" i="219"/>
  <c r="G9" i="219" s="1"/>
  <c r="E8" i="219"/>
  <c r="E7" i="219"/>
  <c r="G7" i="219" s="1"/>
  <c r="E6" i="219"/>
  <c r="F6" i="219" s="1"/>
  <c r="E5" i="219"/>
  <c r="G5" i="219" s="1"/>
  <c r="E4" i="219"/>
  <c r="H36" i="452"/>
  <c r="G36" i="452"/>
  <c r="F36" i="452"/>
  <c r="E36" i="452"/>
  <c r="D36" i="452"/>
  <c r="C36" i="452"/>
  <c r="B36" i="452"/>
  <c r="K16" i="217"/>
  <c r="K15" i="217"/>
  <c r="Q15" i="217" s="1"/>
  <c r="K14" i="217"/>
  <c r="O14" i="217" s="1"/>
  <c r="K13" i="217"/>
  <c r="N13" i="217" s="1"/>
  <c r="K12" i="217"/>
  <c r="O12" i="217" s="1"/>
  <c r="K11" i="217"/>
  <c r="N11" i="217" s="1"/>
  <c r="K10" i="217"/>
  <c r="S10" i="217" s="1"/>
  <c r="K9" i="217"/>
  <c r="N9" i="217" s="1"/>
  <c r="K8" i="217"/>
  <c r="S8" i="217" s="1"/>
  <c r="K7" i="217"/>
  <c r="S7" i="217" s="1"/>
  <c r="K6" i="217"/>
  <c r="R6" i="217" s="1"/>
  <c r="K5" i="217"/>
  <c r="N5" i="217" s="1"/>
  <c r="K4" i="217"/>
  <c r="D15" i="215"/>
  <c r="D14" i="215"/>
  <c r="D13" i="215"/>
  <c r="D12" i="215"/>
  <c r="D11" i="215"/>
  <c r="E11" i="215" s="1"/>
  <c r="D10" i="215"/>
  <c r="F10" i="215" s="1"/>
  <c r="D9" i="215"/>
  <c r="D8" i="215"/>
  <c r="D7" i="215"/>
  <c r="D6" i="215"/>
  <c r="E6" i="215" s="1"/>
  <c r="D5" i="215"/>
  <c r="D4" i="215"/>
  <c r="D3" i="215"/>
  <c r="G19" i="282"/>
  <c r="G17" i="282"/>
  <c r="G16" i="282"/>
  <c r="G15" i="282"/>
  <c r="G14" i="282"/>
  <c r="G12" i="282"/>
  <c r="F11" i="282"/>
  <c r="F9" i="282"/>
  <c r="G8" i="282"/>
  <c r="G7" i="282"/>
  <c r="G6" i="282"/>
  <c r="E5" i="282"/>
  <c r="E23" i="282" s="1"/>
  <c r="H7" i="396"/>
  <c r="G7" i="396"/>
  <c r="E7" i="396"/>
  <c r="D7" i="396"/>
  <c r="C7" i="396"/>
  <c r="K7" i="397"/>
  <c r="I7" i="397"/>
  <c r="H7" i="397"/>
  <c r="G7" i="397"/>
  <c r="F7" i="397"/>
  <c r="E7" i="397"/>
  <c r="D7" i="397"/>
  <c r="C7" i="397"/>
  <c r="B7" i="397"/>
  <c r="G4" i="412"/>
  <c r="E16" i="78"/>
  <c r="E15" i="78"/>
  <c r="G14" i="78"/>
  <c r="C13" i="78"/>
  <c r="E12" i="78"/>
  <c r="E11" i="78"/>
  <c r="G10" i="78"/>
  <c r="E10" i="78"/>
  <c r="C10" i="78"/>
  <c r="G9" i="78"/>
  <c r="C8" i="78"/>
  <c r="D21" i="395"/>
  <c r="D18" i="395"/>
  <c r="D17" i="395"/>
  <c r="D16" i="395"/>
  <c r="D15" i="395"/>
  <c r="D14" i="395"/>
  <c r="D13" i="395"/>
  <c r="D12" i="395"/>
  <c r="D11" i="395"/>
  <c r="D10" i="395"/>
  <c r="D9" i="395"/>
  <c r="D8" i="395"/>
  <c r="D7" i="395"/>
  <c r="D6" i="395"/>
  <c r="D5" i="395"/>
  <c r="C9" i="392"/>
  <c r="C19" i="283"/>
  <c r="D14" i="283"/>
  <c r="E14" i="283" s="1"/>
  <c r="C14" i="283"/>
  <c r="E13" i="283"/>
  <c r="C13" i="283"/>
  <c r="E12" i="283"/>
  <c r="C12" i="283"/>
  <c r="E11" i="283"/>
  <c r="C11" i="283"/>
  <c r="E10" i="283"/>
  <c r="C10" i="283"/>
  <c r="E9" i="283"/>
  <c r="C9" i="283"/>
  <c r="E8" i="283"/>
  <c r="C8" i="283"/>
  <c r="E7" i="283"/>
  <c r="C7" i="283"/>
  <c r="E6" i="283"/>
  <c r="C6" i="283"/>
  <c r="E5" i="283"/>
  <c r="C5" i="283"/>
  <c r="E4" i="283"/>
  <c r="D21" i="444"/>
  <c r="C21" i="444"/>
  <c r="F14" i="444"/>
  <c r="J14" i="444" s="1"/>
  <c r="J21" i="444" s="1"/>
  <c r="B9" i="447"/>
  <c r="B8" i="447"/>
  <c r="B7" i="447"/>
  <c r="C17" i="72"/>
  <c r="B17" i="72"/>
  <c r="C16" i="72"/>
  <c r="B16" i="72"/>
  <c r="C15" i="72"/>
  <c r="B15" i="72"/>
  <c r="C14" i="72"/>
  <c r="B14" i="72"/>
  <c r="C13" i="72"/>
  <c r="B13" i="72"/>
  <c r="C12" i="72"/>
  <c r="B12" i="72"/>
  <c r="C11" i="72"/>
  <c r="B11" i="72"/>
  <c r="C10" i="72"/>
  <c r="B10" i="72"/>
  <c r="C9" i="72"/>
  <c r="B9" i="72"/>
  <c r="C8" i="72"/>
  <c r="B8" i="72"/>
  <c r="C7" i="72"/>
  <c r="B7" i="72"/>
  <c r="C6" i="72"/>
  <c r="B6" i="72"/>
  <c r="C5" i="72"/>
  <c r="B5" i="72"/>
  <c r="C4" i="72"/>
  <c r="B4" i="72"/>
  <c r="B22" i="72" s="1"/>
  <c r="N18" i="451"/>
  <c r="K33" i="450"/>
  <c r="J33" i="450"/>
  <c r="I33" i="450"/>
  <c r="H33" i="450"/>
  <c r="B9" i="391"/>
  <c r="H17" i="445"/>
  <c r="E16" i="445"/>
  <c r="D16" i="445"/>
  <c r="B16" i="445"/>
  <c r="E15" i="445"/>
  <c r="D15" i="445"/>
  <c r="B15" i="445"/>
  <c r="E14" i="445"/>
  <c r="D14" i="445"/>
  <c r="B14" i="445"/>
  <c r="E13" i="445"/>
  <c r="D13" i="445"/>
  <c r="B13" i="445"/>
  <c r="E12" i="445"/>
  <c r="D12" i="445"/>
  <c r="B12" i="445"/>
  <c r="E11" i="445"/>
  <c r="D11" i="445"/>
  <c r="B11" i="445"/>
  <c r="E10" i="445"/>
  <c r="D10" i="445"/>
  <c r="B10" i="445"/>
  <c r="E9" i="445"/>
  <c r="D9" i="445"/>
  <c r="B9" i="445"/>
  <c r="E8" i="445"/>
  <c r="D8" i="445"/>
  <c r="E7" i="445"/>
  <c r="D7" i="445"/>
  <c r="E6" i="445"/>
  <c r="D6" i="445"/>
  <c r="E5" i="445"/>
  <c r="E21" i="445" s="1"/>
  <c r="D5" i="445"/>
  <c r="F17" i="401"/>
  <c r="F16" i="401"/>
  <c r="F15" i="401"/>
  <c r="F14" i="401"/>
  <c r="F13" i="401"/>
  <c r="F12" i="401"/>
  <c r="F11" i="401"/>
  <c r="F10" i="401"/>
  <c r="F9" i="401"/>
  <c r="F8" i="401"/>
  <c r="F7" i="401"/>
  <c r="F6" i="401"/>
  <c r="F5" i="401"/>
  <c r="F4" i="401"/>
  <c r="D18" i="400"/>
  <c r="D17" i="400"/>
  <c r="D16" i="400"/>
  <c r="D15" i="400"/>
  <c r="D14" i="400"/>
  <c r="D13" i="400"/>
  <c r="D12" i="400"/>
  <c r="D11" i="400"/>
  <c r="D10" i="400"/>
  <c r="D9" i="400"/>
  <c r="D8" i="400"/>
  <c r="D7" i="400"/>
  <c r="D6" i="400"/>
  <c r="D5" i="400"/>
  <c r="D4" i="400"/>
  <c r="N19" i="449"/>
  <c r="L19" i="449"/>
  <c r="N18" i="449"/>
  <c r="M18" i="449"/>
  <c r="L18" i="449"/>
  <c r="N17" i="449"/>
  <c r="L17" i="449"/>
  <c r="N16" i="449"/>
  <c r="L16" i="449"/>
  <c r="N15" i="449"/>
  <c r="L15" i="449"/>
  <c r="N14" i="449"/>
  <c r="L14" i="449"/>
  <c r="N13" i="449"/>
  <c r="L13" i="449"/>
  <c r="M13" i="449"/>
  <c r="N12" i="449"/>
  <c r="L12" i="449"/>
  <c r="N11" i="449"/>
  <c r="L11" i="449"/>
  <c r="N10" i="449"/>
  <c r="M10" i="449"/>
  <c r="L10" i="449"/>
  <c r="N9" i="449"/>
  <c r="L9" i="449"/>
  <c r="M9" i="449"/>
  <c r="N8" i="449"/>
  <c r="L8" i="449"/>
  <c r="M8" i="449"/>
  <c r="N7" i="449"/>
  <c r="L7" i="449"/>
  <c r="G7" i="449"/>
  <c r="N6" i="449"/>
  <c r="L6" i="449"/>
  <c r="K6" i="449"/>
  <c r="G6" i="449"/>
  <c r="N5" i="449"/>
  <c r="L5" i="449"/>
  <c r="K5" i="449"/>
  <c r="G5" i="449"/>
  <c r="E15" i="389"/>
  <c r="D15" i="389"/>
  <c r="E14" i="389"/>
  <c r="D14" i="389"/>
  <c r="B13" i="389"/>
  <c r="C12" i="389"/>
  <c r="C11" i="389"/>
  <c r="C8" i="389"/>
  <c r="C7" i="389"/>
  <c r="E45" i="386"/>
  <c r="D45" i="386"/>
  <c r="E42" i="386"/>
  <c r="E41" i="386"/>
  <c r="D38" i="386"/>
  <c r="D37" i="386"/>
  <c r="D34" i="386"/>
  <c r="D33" i="386"/>
  <c r="E31" i="386"/>
  <c r="AE20" i="386"/>
  <c r="AG19" i="386"/>
  <c r="AG18" i="386"/>
  <c r="AG17" i="386"/>
  <c r="E17" i="386"/>
  <c r="AG16" i="386"/>
  <c r="E16" i="386"/>
  <c r="AG15" i="386"/>
  <c r="D43" i="386"/>
  <c r="AG14" i="386"/>
  <c r="AG13" i="386"/>
  <c r="D41" i="386"/>
  <c r="AG12" i="386"/>
  <c r="D40" i="386"/>
  <c r="AG11" i="386"/>
  <c r="D39" i="386"/>
  <c r="AG10" i="386"/>
  <c r="E38" i="386"/>
  <c r="AG9" i="386"/>
  <c r="AG8" i="386"/>
  <c r="AG7" i="386"/>
  <c r="G7" i="386"/>
  <c r="AF6" i="386"/>
  <c r="E34" i="386"/>
  <c r="AF5" i="386"/>
  <c r="B4" i="386"/>
  <c r="D31" i="386"/>
  <c r="B3" i="386"/>
  <c r="D8" i="385"/>
  <c r="D7" i="385"/>
  <c r="D6" i="385"/>
  <c r="S6" i="383"/>
  <c r="C43" i="380"/>
  <c r="B43" i="380"/>
  <c r="A43" i="380"/>
  <c r="C42" i="380"/>
  <c r="B42" i="380"/>
  <c r="A42" i="380"/>
  <c r="C41" i="380"/>
  <c r="B41" i="380"/>
  <c r="A41" i="380"/>
  <c r="C40" i="380"/>
  <c r="B40" i="380"/>
  <c r="A40" i="380"/>
  <c r="C39" i="380"/>
  <c r="B39" i="380"/>
  <c r="A39" i="380"/>
  <c r="C38" i="380"/>
  <c r="B38" i="380"/>
  <c r="A38" i="380"/>
  <c r="C37" i="380"/>
  <c r="B37" i="380"/>
  <c r="A37" i="380"/>
  <c r="C36" i="380"/>
  <c r="B36" i="380"/>
  <c r="A36" i="380"/>
  <c r="C35" i="380"/>
  <c r="B35" i="380"/>
  <c r="A35" i="380"/>
  <c r="C34" i="380"/>
  <c r="B34" i="380"/>
  <c r="A34" i="380"/>
  <c r="C33" i="380"/>
  <c r="B33" i="380"/>
  <c r="A33" i="380"/>
  <c r="C32" i="380"/>
  <c r="B32" i="380"/>
  <c r="A32" i="380"/>
  <c r="C31" i="380"/>
  <c r="B31" i="380"/>
  <c r="A31" i="380"/>
  <c r="C30" i="380"/>
  <c r="B30" i="380"/>
  <c r="A30" i="380"/>
  <c r="G19" i="380"/>
  <c r="D19" i="380"/>
  <c r="G18" i="380"/>
  <c r="D18" i="380"/>
  <c r="G17" i="380"/>
  <c r="D17" i="380"/>
  <c r="G16" i="380"/>
  <c r="D16" i="380"/>
  <c r="G15" i="380"/>
  <c r="D15" i="380"/>
  <c r="G14" i="380"/>
  <c r="D14" i="380"/>
  <c r="G13" i="380"/>
  <c r="D13" i="380"/>
  <c r="G12" i="380"/>
  <c r="D12" i="380"/>
  <c r="G11" i="380"/>
  <c r="D11" i="380"/>
  <c r="G10" i="380"/>
  <c r="D10" i="380"/>
  <c r="G9" i="380"/>
  <c r="D9" i="380"/>
  <c r="G8" i="380"/>
  <c r="D8" i="380"/>
  <c r="G7" i="380"/>
  <c r="D7" i="380"/>
  <c r="G6" i="380"/>
  <c r="D6" i="380"/>
  <c r="K31" i="380"/>
  <c r="D43" i="380" s="1"/>
  <c r="M16" i="379"/>
  <c r="L16" i="379"/>
  <c r="E16" i="379"/>
  <c r="M12" i="379"/>
  <c r="L12" i="379"/>
  <c r="G12" i="379"/>
  <c r="J12" i="379" s="1"/>
  <c r="B12" i="379"/>
  <c r="F12" i="379" s="1"/>
  <c r="M11" i="379"/>
  <c r="L11" i="379"/>
  <c r="G11" i="379"/>
  <c r="J11" i="379" s="1"/>
  <c r="B11" i="379"/>
  <c r="F11" i="379" s="1"/>
  <c r="M10" i="379"/>
  <c r="L10" i="379"/>
  <c r="G10" i="379"/>
  <c r="B10" i="379"/>
  <c r="F10" i="379" s="1"/>
  <c r="M9" i="379"/>
  <c r="L9" i="379"/>
  <c r="K9" i="379"/>
  <c r="J9" i="379"/>
  <c r="B9" i="379"/>
  <c r="F9" i="379" s="1"/>
  <c r="M8" i="379"/>
  <c r="L8" i="379"/>
  <c r="K8" i="379"/>
  <c r="J8" i="379"/>
  <c r="B8" i="379"/>
  <c r="M7" i="379"/>
  <c r="L7" i="379"/>
  <c r="K7" i="379"/>
  <c r="J7" i="379"/>
  <c r="B7" i="379"/>
  <c r="M6" i="379"/>
  <c r="L6" i="379"/>
  <c r="K6" i="379"/>
  <c r="J6" i="379"/>
  <c r="B6" i="379"/>
  <c r="F6" i="379" s="1"/>
  <c r="M5" i="379"/>
  <c r="L5" i="379"/>
  <c r="K5" i="379"/>
  <c r="J5" i="379"/>
  <c r="B5" i="379"/>
  <c r="F5" i="379" s="1"/>
  <c r="M4" i="379"/>
  <c r="L4" i="379"/>
  <c r="K4" i="379"/>
  <c r="J4" i="379"/>
  <c r="B4" i="379"/>
  <c r="E4" i="379" s="1"/>
  <c r="D5" i="274"/>
  <c r="C13" i="273"/>
  <c r="E18" i="374"/>
  <c r="E14" i="374"/>
  <c r="E13" i="374"/>
  <c r="E12" i="374"/>
  <c r="E11" i="374"/>
  <c r="E10" i="374"/>
  <c r="E9" i="374"/>
  <c r="E8" i="374"/>
  <c r="E7" i="374"/>
  <c r="E6" i="374"/>
  <c r="E5" i="374"/>
  <c r="E4" i="374"/>
  <c r="E3" i="374"/>
  <c r="D17" i="407"/>
  <c r="D16" i="407"/>
  <c r="D15" i="407"/>
  <c r="D14" i="407"/>
  <c r="D13" i="407"/>
  <c r="D12" i="407"/>
  <c r="D11" i="407"/>
  <c r="D10" i="407"/>
  <c r="D9" i="407"/>
  <c r="D8" i="407"/>
  <c r="D7" i="407"/>
  <c r="D6" i="407"/>
  <c r="D5" i="407"/>
  <c r="D4" i="407"/>
  <c r="E18" i="435"/>
  <c r="I18" i="435" s="1"/>
  <c r="E14" i="435"/>
  <c r="I14" i="435" s="1"/>
  <c r="H13" i="435"/>
  <c r="E13" i="435"/>
  <c r="H12" i="435"/>
  <c r="E12" i="435"/>
  <c r="H11" i="435"/>
  <c r="E11" i="435"/>
  <c r="H10" i="435"/>
  <c r="E10" i="435"/>
  <c r="H9" i="435"/>
  <c r="E9" i="435"/>
  <c r="H8" i="435"/>
  <c r="E8" i="435"/>
  <c r="H7" i="435"/>
  <c r="E7" i="435"/>
  <c r="H6" i="435"/>
  <c r="E6" i="435"/>
  <c r="I6" i="435" s="1"/>
  <c r="H5" i="435"/>
  <c r="E5" i="435"/>
  <c r="E15" i="431"/>
  <c r="D15" i="431"/>
  <c r="E14" i="431"/>
  <c r="D14" i="431"/>
  <c r="E13" i="431"/>
  <c r="D13" i="431"/>
  <c r="E12" i="431"/>
  <c r="D12" i="431"/>
  <c r="E11" i="431"/>
  <c r="D11" i="431"/>
  <c r="E10" i="431"/>
  <c r="D10" i="431"/>
  <c r="E9" i="431"/>
  <c r="D9" i="431"/>
  <c r="E8" i="431"/>
  <c r="D8" i="431"/>
  <c r="E7" i="431"/>
  <c r="D7" i="431"/>
  <c r="E6" i="431"/>
  <c r="D6" i="431"/>
  <c r="E5" i="431"/>
  <c r="D5" i="431"/>
  <c r="G19" i="342"/>
  <c r="H15" i="342"/>
  <c r="G15" i="342"/>
  <c r="H14" i="342"/>
  <c r="G14" i="342"/>
  <c r="F14" i="342"/>
  <c r="H13" i="342"/>
  <c r="H12" i="342"/>
  <c r="G12" i="342"/>
  <c r="F12" i="342"/>
  <c r="H11" i="342"/>
  <c r="G11" i="342"/>
  <c r="H10" i="342"/>
  <c r="G10" i="342"/>
  <c r="F10" i="342"/>
  <c r="H9" i="342"/>
  <c r="G9" i="342"/>
  <c r="F9" i="342"/>
  <c r="H8" i="342"/>
  <c r="G8" i="342"/>
  <c r="F8" i="342"/>
  <c r="H7" i="342"/>
  <c r="H6" i="342"/>
  <c r="G6" i="342"/>
  <c r="F6" i="342"/>
  <c r="H5" i="342"/>
  <c r="G5" i="342"/>
  <c r="H4" i="342"/>
  <c r="E4" i="342"/>
  <c r="G4" i="342" s="1"/>
  <c r="J18" i="434"/>
  <c r="I14" i="434"/>
  <c r="E14" i="434"/>
  <c r="I13" i="434"/>
  <c r="E13" i="434"/>
  <c r="I12" i="434"/>
  <c r="E12" i="434"/>
  <c r="I11" i="434"/>
  <c r="E11" i="434"/>
  <c r="I10" i="434"/>
  <c r="E10" i="434"/>
  <c r="I9" i="434"/>
  <c r="E9" i="434"/>
  <c r="I8" i="434"/>
  <c r="E8" i="434"/>
  <c r="I7" i="434"/>
  <c r="E7" i="434"/>
  <c r="I6" i="434"/>
  <c r="E6" i="434"/>
  <c r="I5" i="434"/>
  <c r="E5" i="434"/>
  <c r="C17" i="338"/>
  <c r="G11" i="338"/>
  <c r="G10" i="338"/>
  <c r="G9" i="338"/>
  <c r="G8" i="338"/>
  <c r="G7" i="338"/>
  <c r="G6" i="338"/>
  <c r="G5" i="338"/>
  <c r="G4" i="338"/>
  <c r="C136" i="402"/>
  <c r="I16" i="402"/>
  <c r="G4" i="402"/>
  <c r="I4" i="402"/>
  <c r="G3" i="402"/>
  <c r="C3" i="402"/>
  <c r="I3" i="402" s="1"/>
  <c r="D18" i="334"/>
  <c r="D16" i="334"/>
  <c r="D15" i="334"/>
  <c r="H18" i="427"/>
  <c r="I14" i="427"/>
  <c r="K14" i="427" s="1"/>
  <c r="I13" i="427"/>
  <c r="K13" i="427" s="1"/>
  <c r="I9" i="427"/>
  <c r="K9" i="427" s="1"/>
  <c r="H6" i="427"/>
  <c r="G6" i="427"/>
  <c r="G5" i="427"/>
  <c r="I5" i="427" s="1"/>
  <c r="K5" i="427" s="1"/>
  <c r="H15" i="332"/>
  <c r="H9" i="332"/>
  <c r="G9" i="332"/>
  <c r="G7" i="332"/>
  <c r="G14" i="287"/>
  <c r="F14" i="287"/>
  <c r="G13" i="287"/>
  <c r="C13" i="336"/>
  <c r="J16" i="335"/>
  <c r="I12" i="335"/>
  <c r="J12" i="335" s="1"/>
  <c r="E12" i="335"/>
  <c r="I11" i="335"/>
  <c r="E11" i="335"/>
  <c r="I10" i="335"/>
  <c r="E10" i="335"/>
  <c r="I9" i="335"/>
  <c r="J9" i="335" s="1"/>
  <c r="E9" i="335"/>
  <c r="I8" i="335"/>
  <c r="J8" i="335" s="1"/>
  <c r="E8" i="335"/>
  <c r="I7" i="335"/>
  <c r="E7" i="335"/>
  <c r="I6" i="335"/>
  <c r="J6" i="335" s="1"/>
  <c r="E6" i="335"/>
  <c r="I5" i="335"/>
  <c r="J5" i="335" s="1"/>
  <c r="E5" i="335"/>
  <c r="I4" i="335"/>
  <c r="J4" i="335" s="1"/>
  <c r="E4" i="335"/>
  <c r="D16" i="240" l="1"/>
  <c r="E20" i="219"/>
  <c r="L23" i="449"/>
  <c r="C22" i="72"/>
  <c r="J7" i="335"/>
  <c r="B19" i="386"/>
  <c r="D16" i="239"/>
  <c r="E16" i="239" s="1"/>
  <c r="H16" i="242"/>
  <c r="K6" i="241"/>
  <c r="G16" i="241"/>
  <c r="J16" i="241" s="1"/>
  <c r="H16" i="233"/>
  <c r="M16" i="233" s="1"/>
  <c r="H16" i="232"/>
  <c r="I9" i="435"/>
  <c r="I10" i="435"/>
  <c r="I11" i="435"/>
  <c r="I12" i="435"/>
  <c r="I13" i="435"/>
  <c r="E6" i="379"/>
  <c r="C10" i="385"/>
  <c r="J10" i="335"/>
  <c r="C11" i="385"/>
  <c r="E11" i="385" s="1"/>
  <c r="J11" i="335"/>
  <c r="D22" i="400"/>
  <c r="F22" i="401"/>
  <c r="D21" i="445"/>
  <c r="F8" i="445"/>
  <c r="H8" i="445" s="1"/>
  <c r="B21" i="445"/>
  <c r="B18" i="447"/>
  <c r="D19" i="215"/>
  <c r="K36" i="452"/>
  <c r="D20" i="224"/>
  <c r="E20" i="224" s="1"/>
  <c r="C17" i="223"/>
  <c r="F16" i="231"/>
  <c r="I16" i="231" s="1"/>
  <c r="F4" i="225"/>
  <c r="J9" i="225"/>
  <c r="B17" i="225"/>
  <c r="G20" i="228"/>
  <c r="G20" i="226"/>
  <c r="E20" i="222"/>
  <c r="F20" i="222" s="1"/>
  <c r="K20" i="217"/>
  <c r="L20" i="217" s="1"/>
  <c r="D5" i="72"/>
  <c r="D9" i="72"/>
  <c r="I16" i="228"/>
  <c r="J16" i="228"/>
  <c r="L14" i="228"/>
  <c r="J14" i="228"/>
  <c r="O16" i="227"/>
  <c r="S15" i="383"/>
  <c r="B15" i="381"/>
  <c r="G17" i="338"/>
  <c r="F17" i="338"/>
  <c r="D16" i="229"/>
  <c r="E11" i="389"/>
  <c r="E12" i="389"/>
  <c r="E8" i="389"/>
  <c r="P16" i="227"/>
  <c r="AF20" i="386"/>
  <c r="K11" i="225"/>
  <c r="H20" i="219"/>
  <c r="D10" i="385"/>
  <c r="D11" i="385"/>
  <c r="K23" i="449"/>
  <c r="G23" i="449"/>
  <c r="M7" i="449"/>
  <c r="N23" i="449"/>
  <c r="M17" i="449"/>
  <c r="M6" i="449"/>
  <c r="M15" i="449"/>
  <c r="M12" i="449"/>
  <c r="M14" i="449"/>
  <c r="M16" i="449"/>
  <c r="F16" i="214"/>
  <c r="I16" i="214" s="1"/>
  <c r="E16" i="240"/>
  <c r="E4" i="239"/>
  <c r="E13" i="78"/>
  <c r="G13" i="78"/>
  <c r="E6" i="78"/>
  <c r="C15" i="78"/>
  <c r="E8" i="78"/>
  <c r="G8" i="78"/>
  <c r="D8" i="72"/>
  <c r="F7" i="445"/>
  <c r="H7" i="445" s="1"/>
  <c r="F11" i="445"/>
  <c r="H11" i="445" s="1"/>
  <c r="D13" i="72"/>
  <c r="E5" i="379"/>
  <c r="I8" i="435"/>
  <c r="I5" i="435"/>
  <c r="F4" i="342"/>
  <c r="C3" i="287"/>
  <c r="J11" i="434"/>
  <c r="I8" i="427"/>
  <c r="K8" i="427" s="1"/>
  <c r="J13" i="427"/>
  <c r="I11" i="427"/>
  <c r="K11" i="427" s="1"/>
  <c r="I12" i="427"/>
  <c r="K12" i="427" s="1"/>
  <c r="F5" i="282"/>
  <c r="D11" i="72"/>
  <c r="D15" i="72"/>
  <c r="E4" i="225"/>
  <c r="F7" i="225"/>
  <c r="I10" i="223"/>
  <c r="J8" i="223"/>
  <c r="F4" i="229"/>
  <c r="H7" i="227"/>
  <c r="U7" i="227"/>
  <c r="E5" i="225"/>
  <c r="F8" i="225"/>
  <c r="D9" i="225"/>
  <c r="F9" i="225" s="1"/>
  <c r="F4" i="224"/>
  <c r="D12" i="223"/>
  <c r="F12" i="223" s="1"/>
  <c r="F21" i="444"/>
  <c r="D10" i="238"/>
  <c r="U11" i="227"/>
  <c r="G17" i="227"/>
  <c r="B17" i="227"/>
  <c r="P11" i="227"/>
  <c r="Q11" i="227"/>
  <c r="C17" i="227"/>
  <c r="D17" i="227"/>
  <c r="R11" i="227"/>
  <c r="H4" i="226"/>
  <c r="H20" i="226" s="1"/>
  <c r="E17" i="227"/>
  <c r="S11" i="227"/>
  <c r="F17" i="227"/>
  <c r="T11" i="227"/>
  <c r="J11" i="223"/>
  <c r="K11" i="223"/>
  <c r="C4" i="389"/>
  <c r="E16" i="389"/>
  <c r="F3" i="215"/>
  <c r="D4" i="72"/>
  <c r="D17" i="72"/>
  <c r="J11" i="241"/>
  <c r="K11" i="241"/>
  <c r="I13" i="236"/>
  <c r="J8" i="236" s="1"/>
  <c r="N13" i="233"/>
  <c r="I13" i="233"/>
  <c r="J13" i="233"/>
  <c r="K13" i="233"/>
  <c r="L13" i="233"/>
  <c r="M13" i="233"/>
  <c r="N4" i="232"/>
  <c r="J4" i="231"/>
  <c r="U4" i="227"/>
  <c r="U5" i="227"/>
  <c r="E6" i="223"/>
  <c r="F8" i="223"/>
  <c r="E10" i="223"/>
  <c r="T4" i="217"/>
  <c r="E3" i="215"/>
  <c r="C7" i="230"/>
  <c r="D7" i="230" s="1"/>
  <c r="E10" i="215"/>
  <c r="F11" i="215"/>
  <c r="G9" i="282"/>
  <c r="F7" i="282"/>
  <c r="G5" i="282"/>
  <c r="F16" i="282"/>
  <c r="F6" i="282"/>
  <c r="F8" i="282"/>
  <c r="F15" i="282"/>
  <c r="F17" i="282"/>
  <c r="G11" i="282"/>
  <c r="G15" i="78"/>
  <c r="C9" i="78"/>
  <c r="C14" i="78"/>
  <c r="E9" i="78"/>
  <c r="E14" i="78"/>
  <c r="G12" i="78"/>
  <c r="F13" i="445"/>
  <c r="H13" i="445" s="1"/>
  <c r="D7" i="72"/>
  <c r="D12" i="72"/>
  <c r="D16" i="72"/>
  <c r="F12" i="445"/>
  <c r="H12" i="445" s="1"/>
  <c r="F14" i="445"/>
  <c r="H14" i="445" s="1"/>
  <c r="F15" i="445"/>
  <c r="H15" i="445" s="1"/>
  <c r="D6" i="72"/>
  <c r="D14" i="72"/>
  <c r="E30" i="380"/>
  <c r="E32" i="380"/>
  <c r="D34" i="380"/>
  <c r="E34" i="380"/>
  <c r="D36" i="380"/>
  <c r="D38" i="380"/>
  <c r="E40" i="380"/>
  <c r="D42" i="380"/>
  <c r="E31" i="380"/>
  <c r="E33" i="380"/>
  <c r="E42" i="380"/>
  <c r="D35" i="380"/>
  <c r="D37" i="380"/>
  <c r="E37" i="380"/>
  <c r="D39" i="380"/>
  <c r="D30" i="380"/>
  <c r="E39" i="380"/>
  <c r="E41" i="380"/>
  <c r="F19" i="342"/>
  <c r="J14" i="427"/>
  <c r="I10" i="427"/>
  <c r="J10" i="427" s="1"/>
  <c r="J7" i="214"/>
  <c r="Q16" i="217"/>
  <c r="T16" i="217"/>
  <c r="B9" i="333"/>
  <c r="G5" i="287"/>
  <c r="B7" i="333"/>
  <c r="C8" i="334" s="1"/>
  <c r="D8" i="334" s="1"/>
  <c r="B12" i="333"/>
  <c r="C13" i="334" s="1"/>
  <c r="D13" i="334" s="1"/>
  <c r="B13" i="333"/>
  <c r="E12" i="379"/>
  <c r="I11" i="241"/>
  <c r="K6" i="233"/>
  <c r="L6" i="233"/>
  <c r="N6" i="233"/>
  <c r="S5" i="383"/>
  <c r="K16" i="379"/>
  <c r="J12" i="214"/>
  <c r="N10" i="242"/>
  <c r="M7" i="242"/>
  <c r="N7" i="242"/>
  <c r="L7" i="242"/>
  <c r="L10" i="242"/>
  <c r="M10" i="242"/>
  <c r="K9" i="242"/>
  <c r="L9" i="242"/>
  <c r="M9" i="242"/>
  <c r="J8" i="242"/>
  <c r="I7" i="242"/>
  <c r="K8" i="242"/>
  <c r="J7" i="242"/>
  <c r="L8" i="242"/>
  <c r="I10" i="242"/>
  <c r="M8" i="242"/>
  <c r="J10" i="242"/>
  <c r="H7" i="241"/>
  <c r="H9" i="241"/>
  <c r="K9" i="241"/>
  <c r="G9" i="214"/>
  <c r="J9" i="214"/>
  <c r="H8" i="214"/>
  <c r="H6" i="214"/>
  <c r="I6" i="214"/>
  <c r="G11" i="214"/>
  <c r="H9" i="214"/>
  <c r="G6" i="214"/>
  <c r="G7" i="214"/>
  <c r="E5" i="240"/>
  <c r="F11" i="240"/>
  <c r="E6" i="240"/>
  <c r="F5" i="239"/>
  <c r="E8" i="239"/>
  <c r="E6" i="239"/>
  <c r="F4" i="239"/>
  <c r="E7" i="239"/>
  <c r="J6" i="233"/>
  <c r="I9" i="233"/>
  <c r="L9" i="233"/>
  <c r="M9" i="233"/>
  <c r="N9" i="233"/>
  <c r="L7" i="233"/>
  <c r="M7" i="233"/>
  <c r="I6" i="233"/>
  <c r="L8" i="232"/>
  <c r="I10" i="232"/>
  <c r="M10" i="232"/>
  <c r="J8" i="232"/>
  <c r="K8" i="232"/>
  <c r="M8" i="232"/>
  <c r="N10" i="232"/>
  <c r="E4" i="229"/>
  <c r="E10" i="229"/>
  <c r="E6" i="229"/>
  <c r="E11" i="229"/>
  <c r="F8" i="229"/>
  <c r="H6" i="227"/>
  <c r="H8" i="227"/>
  <c r="H9" i="227"/>
  <c r="E11" i="224"/>
  <c r="E6" i="224"/>
  <c r="E12" i="224"/>
  <c r="E4" i="224"/>
  <c r="F8" i="224"/>
  <c r="E13" i="224"/>
  <c r="E5" i="224"/>
  <c r="F10" i="224"/>
  <c r="F5" i="222"/>
  <c r="H9" i="219"/>
  <c r="H7" i="219"/>
  <c r="H14" i="219"/>
  <c r="C6" i="392"/>
  <c r="I8" i="241"/>
  <c r="I10" i="241"/>
  <c r="H8" i="241"/>
  <c r="J8" i="241"/>
  <c r="K10" i="241"/>
  <c r="H10" i="241"/>
  <c r="K8" i="233"/>
  <c r="L8" i="233"/>
  <c r="K5" i="233"/>
  <c r="M8" i="233"/>
  <c r="I5" i="233"/>
  <c r="J5" i="233"/>
  <c r="J7" i="233"/>
  <c r="K7" i="233"/>
  <c r="I7" i="232"/>
  <c r="I5" i="232"/>
  <c r="L7" i="232"/>
  <c r="K4" i="232"/>
  <c r="N7" i="232"/>
  <c r="L10" i="232"/>
  <c r="J7" i="232"/>
  <c r="K7" i="232"/>
  <c r="G6" i="231"/>
  <c r="H6" i="231"/>
  <c r="I6" i="231"/>
  <c r="G11" i="231"/>
  <c r="J8" i="231"/>
  <c r="H9" i="231"/>
  <c r="G5" i="231"/>
  <c r="G7" i="231"/>
  <c r="I9" i="231"/>
  <c r="I4" i="231"/>
  <c r="H7" i="231"/>
  <c r="J9" i="231"/>
  <c r="J7" i="231"/>
  <c r="G7" i="222"/>
  <c r="G10" i="222"/>
  <c r="F14" i="222"/>
  <c r="D11" i="223"/>
  <c r="G11" i="222"/>
  <c r="F15" i="222"/>
  <c r="H14" i="228"/>
  <c r="I14" i="228"/>
  <c r="L15" i="228"/>
  <c r="K14" i="228"/>
  <c r="I13" i="228"/>
  <c r="H9" i="228"/>
  <c r="L11" i="228"/>
  <c r="J6" i="228"/>
  <c r="H10" i="228"/>
  <c r="K6" i="228"/>
  <c r="I10" i="228"/>
  <c r="I6" i="228"/>
  <c r="J10" i="228"/>
  <c r="H6" i="228"/>
  <c r="K10" i="228"/>
  <c r="N13" i="226"/>
  <c r="K15" i="226"/>
  <c r="J16" i="226"/>
  <c r="D16" i="389"/>
  <c r="J6" i="434"/>
  <c r="J10" i="434"/>
  <c r="J14" i="434"/>
  <c r="J9" i="434"/>
  <c r="J12" i="434"/>
  <c r="J8" i="434"/>
  <c r="J5" i="434"/>
  <c r="I6" i="226"/>
  <c r="I15" i="226"/>
  <c r="K13" i="226"/>
  <c r="M15" i="226"/>
  <c r="L13" i="226"/>
  <c r="N15" i="226"/>
  <c r="N6" i="226"/>
  <c r="L15" i="226"/>
  <c r="I5" i="226"/>
  <c r="M5" i="226"/>
  <c r="K11" i="226"/>
  <c r="M12" i="226"/>
  <c r="K14" i="226"/>
  <c r="N5" i="226"/>
  <c r="L11" i="226"/>
  <c r="N12" i="226"/>
  <c r="L14" i="226"/>
  <c r="J12" i="226"/>
  <c r="L5" i="226"/>
  <c r="M11" i="226"/>
  <c r="I11" i="226"/>
  <c r="K12" i="226"/>
  <c r="J11" i="226"/>
  <c r="L12" i="226"/>
  <c r="C4" i="392"/>
  <c r="C4" i="272"/>
  <c r="C12" i="272"/>
  <c r="C13" i="272"/>
  <c r="C6" i="272"/>
  <c r="C7" i="272"/>
  <c r="C8" i="272"/>
  <c r="C9" i="272"/>
  <c r="C10" i="272"/>
  <c r="C11" i="272"/>
  <c r="C5" i="272"/>
  <c r="G12" i="332"/>
  <c r="H12" i="332"/>
  <c r="G14" i="332"/>
  <c r="H14" i="332"/>
  <c r="G10" i="332"/>
  <c r="H10" i="332"/>
  <c r="G13" i="332"/>
  <c r="G15" i="332"/>
  <c r="H13" i="332"/>
  <c r="H5" i="332"/>
  <c r="H4" i="332"/>
  <c r="T13" i="217"/>
  <c r="T8" i="217"/>
  <c r="E8" i="336"/>
  <c r="E9" i="336"/>
  <c r="E10" i="336"/>
  <c r="E11" i="336"/>
  <c r="E12" i="336"/>
  <c r="E6" i="336"/>
  <c r="E5" i="336"/>
  <c r="E7" i="336"/>
  <c r="E13" i="336"/>
  <c r="H6" i="219"/>
  <c r="G10" i="219"/>
  <c r="H15" i="219"/>
  <c r="H10" i="219"/>
  <c r="F9" i="219"/>
  <c r="N7" i="217"/>
  <c r="P7" i="217"/>
  <c r="S15" i="217"/>
  <c r="T7" i="217"/>
  <c r="T15" i="217"/>
  <c r="M7" i="217"/>
  <c r="N8" i="217"/>
  <c r="R12" i="217"/>
  <c r="T9" i="217"/>
  <c r="O8" i="217"/>
  <c r="L4" i="217"/>
  <c r="M5" i="217"/>
  <c r="N10" i="217"/>
  <c r="L13" i="217"/>
  <c r="O4" i="217"/>
  <c r="O5" i="217"/>
  <c r="O6" i="217"/>
  <c r="M9" i="217"/>
  <c r="O10" i="217"/>
  <c r="M13" i="217"/>
  <c r="Q4" i="217"/>
  <c r="P5" i="217"/>
  <c r="P6" i="217"/>
  <c r="O9" i="217"/>
  <c r="P10" i="217"/>
  <c r="O13" i="217"/>
  <c r="L15" i="217"/>
  <c r="M6" i="217"/>
  <c r="R4" i="217"/>
  <c r="Q5" i="217"/>
  <c r="P9" i="217"/>
  <c r="P13" i="217"/>
  <c r="S4" i="217"/>
  <c r="R5" i="217"/>
  <c r="S6" i="217"/>
  <c r="Q9" i="217"/>
  <c r="Q13" i="217"/>
  <c r="P15" i="217"/>
  <c r="K27" i="217"/>
  <c r="L5" i="217"/>
  <c r="N4" i="217"/>
  <c r="N6" i="217"/>
  <c r="L9" i="217"/>
  <c r="M15" i="217"/>
  <c r="K26" i="217"/>
  <c r="T5" i="217"/>
  <c r="Q8" i="217"/>
  <c r="R9" i="217"/>
  <c r="R13" i="217"/>
  <c r="F4" i="215"/>
  <c r="E4" i="215"/>
  <c r="F12" i="287"/>
  <c r="E11" i="379"/>
  <c r="G13" i="282"/>
  <c r="F13" i="282"/>
  <c r="G6" i="222"/>
  <c r="F6" i="222"/>
  <c r="H10" i="227"/>
  <c r="E4" i="240"/>
  <c r="F8" i="240"/>
  <c r="E8" i="240"/>
  <c r="H6" i="332"/>
  <c r="G6" i="332"/>
  <c r="J9" i="427"/>
  <c r="J7" i="434"/>
  <c r="E7" i="379"/>
  <c r="F7" i="379"/>
  <c r="G4" i="386"/>
  <c r="C5" i="389"/>
  <c r="G12" i="287"/>
  <c r="F13" i="342"/>
  <c r="F9" i="445"/>
  <c r="H9" i="445" s="1"/>
  <c r="G18" i="282"/>
  <c r="F18" i="282"/>
  <c r="E10" i="225"/>
  <c r="F10" i="225"/>
  <c r="H11" i="332"/>
  <c r="G13" i="342"/>
  <c r="E10" i="379"/>
  <c r="K12" i="379"/>
  <c r="G11" i="219"/>
  <c r="H11" i="219"/>
  <c r="F11" i="219"/>
  <c r="K12" i="225"/>
  <c r="D12" i="225"/>
  <c r="F12" i="225" s="1"/>
  <c r="F9" i="239"/>
  <c r="E9" i="239"/>
  <c r="F9" i="240"/>
  <c r="J5" i="214"/>
  <c r="H5" i="214"/>
  <c r="G5" i="214"/>
  <c r="I5" i="214"/>
  <c r="H7" i="332"/>
  <c r="E9" i="379"/>
  <c r="K11" i="379"/>
  <c r="F5" i="445"/>
  <c r="F10" i="445"/>
  <c r="H10" i="445" s="1"/>
  <c r="C7" i="78"/>
  <c r="G7" i="78"/>
  <c r="E7" i="78"/>
  <c r="G16" i="78"/>
  <c r="C16" i="78"/>
  <c r="F8" i="219"/>
  <c r="H8" i="219"/>
  <c r="G8" i="219"/>
  <c r="F7" i="223"/>
  <c r="E7" i="223"/>
  <c r="D17" i="334"/>
  <c r="G11" i="332"/>
  <c r="F16" i="379"/>
  <c r="F13" i="287"/>
  <c r="D14" i="333"/>
  <c r="F11" i="342"/>
  <c r="H4" i="402"/>
  <c r="G6" i="287"/>
  <c r="J13" i="434"/>
  <c r="F8" i="379"/>
  <c r="E8" i="379"/>
  <c r="C12" i="78"/>
  <c r="F4" i="219"/>
  <c r="H4" i="219"/>
  <c r="G4" i="219"/>
  <c r="E15" i="215"/>
  <c r="R11" i="217"/>
  <c r="O11" i="217"/>
  <c r="M11" i="217"/>
  <c r="L11" i="217"/>
  <c r="T11" i="217"/>
  <c r="S11" i="217"/>
  <c r="Q11" i="217"/>
  <c r="P11" i="217"/>
  <c r="M11" i="233"/>
  <c r="L11" i="233"/>
  <c r="J11" i="233"/>
  <c r="K11" i="233"/>
  <c r="N11" i="233"/>
  <c r="I11" i="233"/>
  <c r="C11" i="238"/>
  <c r="F4" i="240"/>
  <c r="H4" i="214"/>
  <c r="G4" i="214"/>
  <c r="J4" i="214"/>
  <c r="I4" i="214"/>
  <c r="F5" i="287"/>
  <c r="J5" i="427"/>
  <c r="J10" i="379"/>
  <c r="K10" i="379"/>
  <c r="K28" i="217"/>
  <c r="L7" i="226"/>
  <c r="K7" i="226"/>
  <c r="I7" i="226"/>
  <c r="N7" i="226"/>
  <c r="K12" i="228"/>
  <c r="J12" i="228"/>
  <c r="H12" i="228"/>
  <c r="I12" i="228"/>
  <c r="L12" i="228"/>
  <c r="F9" i="229"/>
  <c r="E9" i="229"/>
  <c r="G11" i="287"/>
  <c r="H8" i="332"/>
  <c r="G8" i="332"/>
  <c r="I6" i="427"/>
  <c r="J6" i="427" s="1"/>
  <c r="F7" i="342"/>
  <c r="G7" i="342"/>
  <c r="I7" i="427"/>
  <c r="J7" i="427" s="1"/>
  <c r="F4" i="379"/>
  <c r="M5" i="449"/>
  <c r="D10" i="72"/>
  <c r="T14" i="217"/>
  <c r="L14" i="217"/>
  <c r="Q14" i="217"/>
  <c r="N14" i="217"/>
  <c r="M14" i="217"/>
  <c r="S14" i="217"/>
  <c r="R14" i="217"/>
  <c r="P14" i="217"/>
  <c r="F9" i="222"/>
  <c r="G13" i="222"/>
  <c r="F13" i="222"/>
  <c r="M7" i="226"/>
  <c r="D14" i="422"/>
  <c r="E12" i="423"/>
  <c r="E14" i="423" s="1"/>
  <c r="C14" i="423"/>
  <c r="F12" i="219"/>
  <c r="H12" i="219"/>
  <c r="G12" i="219"/>
  <c r="E9" i="224"/>
  <c r="F9" i="224"/>
  <c r="F4" i="223"/>
  <c r="E4" i="223"/>
  <c r="F6" i="225"/>
  <c r="E6" i="225"/>
  <c r="L11" i="232"/>
  <c r="K11" i="232"/>
  <c r="I11" i="232"/>
  <c r="M11" i="232"/>
  <c r="J11" i="232"/>
  <c r="E10" i="239"/>
  <c r="F10" i="239"/>
  <c r="M4" i="242"/>
  <c r="L4" i="242"/>
  <c r="J4" i="242"/>
  <c r="I4" i="242"/>
  <c r="N4" i="242"/>
  <c r="K4" i="242"/>
  <c r="F10" i="282"/>
  <c r="E5" i="215"/>
  <c r="F5" i="215"/>
  <c r="C6" i="389"/>
  <c r="E9" i="215"/>
  <c r="C5" i="230"/>
  <c r="D5" i="230" s="1"/>
  <c r="C8" i="230"/>
  <c r="D8" i="230" s="1"/>
  <c r="F12" i="215"/>
  <c r="C13" i="389"/>
  <c r="E13" i="389" s="1"/>
  <c r="E12" i="215"/>
  <c r="F5" i="219"/>
  <c r="K4" i="228"/>
  <c r="J4" i="228"/>
  <c r="H4" i="228"/>
  <c r="I4" i="228"/>
  <c r="I7" i="228"/>
  <c r="H7" i="228"/>
  <c r="K7" i="228"/>
  <c r="L7" i="228"/>
  <c r="J7" i="228"/>
  <c r="J11" i="225"/>
  <c r="D11" i="225"/>
  <c r="J9" i="232"/>
  <c r="I9" i="232"/>
  <c r="K9" i="232"/>
  <c r="N9" i="232"/>
  <c r="M9" i="232"/>
  <c r="N11" i="232"/>
  <c r="N4" i="233"/>
  <c r="M4" i="233"/>
  <c r="K4" i="233"/>
  <c r="I4" i="233"/>
  <c r="L4" i="233"/>
  <c r="J4" i="233"/>
  <c r="N5" i="242"/>
  <c r="M5" i="242"/>
  <c r="K5" i="242"/>
  <c r="J5" i="242"/>
  <c r="L5" i="242"/>
  <c r="I5" i="242"/>
  <c r="H3" i="402"/>
  <c r="F5" i="342"/>
  <c r="C10" i="389"/>
  <c r="M11" i="449"/>
  <c r="F6" i="445"/>
  <c r="H6" i="445" s="1"/>
  <c r="G10" i="282"/>
  <c r="F12" i="282"/>
  <c r="F14" i="282"/>
  <c r="F6" i="215"/>
  <c r="F9" i="215"/>
  <c r="E13" i="215"/>
  <c r="F13" i="215"/>
  <c r="P12" i="217"/>
  <c r="M12" i="217"/>
  <c r="N12" i="217"/>
  <c r="L12" i="217"/>
  <c r="T12" i="217"/>
  <c r="K29" i="217"/>
  <c r="S12" i="217"/>
  <c r="H5" i="219"/>
  <c r="F13" i="219"/>
  <c r="L4" i="228"/>
  <c r="K8" i="228"/>
  <c r="J8" i="228"/>
  <c r="H8" i="228"/>
  <c r="I8" i="228"/>
  <c r="L8" i="228"/>
  <c r="L9" i="232"/>
  <c r="J11" i="214"/>
  <c r="I11" i="214"/>
  <c r="H11" i="214"/>
  <c r="K4" i="241"/>
  <c r="J4" i="241"/>
  <c r="H4" i="241"/>
  <c r="I4" i="241"/>
  <c r="N6" i="242"/>
  <c r="L6" i="242"/>
  <c r="I6" i="242"/>
  <c r="M6" i="242"/>
  <c r="G6" i="78"/>
  <c r="C6" i="78"/>
  <c r="F14" i="215"/>
  <c r="H13" i="219"/>
  <c r="L5" i="228"/>
  <c r="J5" i="228"/>
  <c r="K5" i="228"/>
  <c r="I5" i="228"/>
  <c r="H5" i="228"/>
  <c r="I7" i="435"/>
  <c r="E43" i="380"/>
  <c r="D40" i="380"/>
  <c r="E35" i="380"/>
  <c r="D32" i="380"/>
  <c r="D41" i="380"/>
  <c r="E36" i="380"/>
  <c r="D33" i="380"/>
  <c r="D31" i="380"/>
  <c r="E38" i="380"/>
  <c r="F16" i="445"/>
  <c r="H16" i="445" s="1"/>
  <c r="G11" i="78"/>
  <c r="C11" i="78"/>
  <c r="E14" i="215"/>
  <c r="Q12" i="217"/>
  <c r="G4" i="222"/>
  <c r="F4" i="222"/>
  <c r="G12" i="222"/>
  <c r="F12" i="222"/>
  <c r="N10" i="226"/>
  <c r="L10" i="226"/>
  <c r="J10" i="226"/>
  <c r="M10" i="226"/>
  <c r="K10" i="226"/>
  <c r="E5" i="223"/>
  <c r="H11" i="227"/>
  <c r="N6" i="232"/>
  <c r="L6" i="232"/>
  <c r="I6" i="232"/>
  <c r="K6" i="232"/>
  <c r="J6" i="232"/>
  <c r="L10" i="233"/>
  <c r="K10" i="233"/>
  <c r="I10" i="233"/>
  <c r="N10" i="233"/>
  <c r="M10" i="233"/>
  <c r="J10" i="233"/>
  <c r="K6" i="242"/>
  <c r="C3" i="230"/>
  <c r="E7" i="215"/>
  <c r="Q7" i="217"/>
  <c r="R8" i="217"/>
  <c r="R10" i="217"/>
  <c r="M8" i="226"/>
  <c r="L8" i="226"/>
  <c r="J8" i="226"/>
  <c r="K8" i="226"/>
  <c r="O11" i="227"/>
  <c r="F5" i="229"/>
  <c r="E5" i="229"/>
  <c r="J10" i="231"/>
  <c r="I10" i="231"/>
  <c r="G10" i="231"/>
  <c r="H10" i="231"/>
  <c r="K5" i="241"/>
  <c r="I5" i="241"/>
  <c r="L11" i="242"/>
  <c r="K11" i="242"/>
  <c r="I11" i="242"/>
  <c r="M11" i="242"/>
  <c r="F7" i="215"/>
  <c r="R15" i="217"/>
  <c r="O15" i="217"/>
  <c r="G6" i="219"/>
  <c r="G14" i="219"/>
  <c r="E14" i="224"/>
  <c r="I8" i="226"/>
  <c r="L13" i="228"/>
  <c r="J13" i="228"/>
  <c r="K13" i="228"/>
  <c r="I15" i="228"/>
  <c r="H15" i="228"/>
  <c r="K15" i="228"/>
  <c r="J12" i="223"/>
  <c r="C6" i="230"/>
  <c r="D6" i="230" s="1"/>
  <c r="I8" i="231"/>
  <c r="G8" i="231"/>
  <c r="J11" i="231"/>
  <c r="H11" i="231"/>
  <c r="M4" i="232"/>
  <c r="L4" i="232"/>
  <c r="J4" i="232"/>
  <c r="I4" i="232"/>
  <c r="E11" i="239"/>
  <c r="F11" i="239"/>
  <c r="F10" i="240"/>
  <c r="H5" i="241"/>
  <c r="J11" i="242"/>
  <c r="C4" i="230"/>
  <c r="D4" i="230" s="1"/>
  <c r="F8" i="215"/>
  <c r="R7" i="217"/>
  <c r="O7" i="217"/>
  <c r="K25" i="217"/>
  <c r="P8" i="217"/>
  <c r="M8" i="217"/>
  <c r="T10" i="217"/>
  <c r="L10" i="217"/>
  <c r="Q10" i="217"/>
  <c r="F7" i="224"/>
  <c r="E7" i="224"/>
  <c r="N9" i="226"/>
  <c r="M9" i="226"/>
  <c r="K9" i="226"/>
  <c r="L9" i="226"/>
  <c r="F9" i="223"/>
  <c r="E9" i="223"/>
  <c r="H12" i="227"/>
  <c r="I6" i="241"/>
  <c r="H6" i="241"/>
  <c r="N12" i="242"/>
  <c r="M12" i="242"/>
  <c r="K12" i="242"/>
  <c r="J12" i="242"/>
  <c r="C9" i="389"/>
  <c r="C10" i="392"/>
  <c r="E8" i="215"/>
  <c r="P4" i="217"/>
  <c r="M4" i="217"/>
  <c r="T6" i="217"/>
  <c r="L6" i="217"/>
  <c r="Q6" i="217"/>
  <c r="L7" i="217"/>
  <c r="L8" i="217"/>
  <c r="M10" i="217"/>
  <c r="N15" i="217"/>
  <c r="K24" i="217"/>
  <c r="F7" i="219"/>
  <c r="F15" i="219"/>
  <c r="G8" i="222"/>
  <c r="I9" i="226"/>
  <c r="L9" i="228"/>
  <c r="J9" i="228"/>
  <c r="K9" i="228"/>
  <c r="I11" i="228"/>
  <c r="H11" i="228"/>
  <c r="K11" i="228"/>
  <c r="J9" i="223"/>
  <c r="I9" i="223"/>
  <c r="F7" i="229"/>
  <c r="N5" i="232"/>
  <c r="M5" i="232"/>
  <c r="K5" i="232"/>
  <c r="J5" i="232"/>
  <c r="F7" i="240"/>
  <c r="E7" i="240"/>
  <c r="I8" i="214"/>
  <c r="G8" i="214"/>
  <c r="J6" i="241"/>
  <c r="L12" i="242"/>
  <c r="S5" i="217"/>
  <c r="S9" i="217"/>
  <c r="S13" i="217"/>
  <c r="K30" i="217"/>
  <c r="F15" i="224"/>
  <c r="E15" i="224"/>
  <c r="K6" i="226"/>
  <c r="J6" i="226"/>
  <c r="J14" i="226"/>
  <c r="I14" i="226"/>
  <c r="J12" i="225"/>
  <c r="H4" i="231"/>
  <c r="G4" i="231"/>
  <c r="K7" i="241"/>
  <c r="I7" i="241"/>
  <c r="M6" i="226"/>
  <c r="J13" i="226"/>
  <c r="I13" i="226"/>
  <c r="M14" i="226"/>
  <c r="J4" i="223"/>
  <c r="I4" i="223"/>
  <c r="J5" i="231"/>
  <c r="H5" i="231"/>
  <c r="N5" i="233"/>
  <c r="L5" i="233"/>
  <c r="J8" i="233"/>
  <c r="I8" i="233"/>
  <c r="J10" i="214"/>
  <c r="I10" i="214"/>
  <c r="G10" i="214"/>
  <c r="J9" i="242"/>
  <c r="I9" i="242"/>
  <c r="L10" i="424"/>
  <c r="N8" i="232"/>
  <c r="N7" i="233"/>
  <c r="N8" i="242"/>
  <c r="J5" i="226"/>
  <c r="J15" i="226"/>
  <c r="J10" i="232"/>
  <c r="J9" i="233"/>
  <c r="H7" i="214"/>
  <c r="I9" i="241"/>
  <c r="I12" i="242"/>
  <c r="H12" i="241"/>
  <c r="I12" i="241"/>
  <c r="J12" i="241"/>
  <c r="H12" i="214"/>
  <c r="E12" i="240"/>
  <c r="F12" i="239"/>
  <c r="G12" i="231"/>
  <c r="L16" i="228"/>
  <c r="K16" i="228"/>
  <c r="H16" i="228"/>
  <c r="L16" i="226"/>
  <c r="M16" i="226"/>
  <c r="N16" i="226"/>
  <c r="K16" i="226"/>
  <c r="D14" i="225"/>
  <c r="D13" i="223"/>
  <c r="E13" i="223" s="1"/>
  <c r="F16" i="222"/>
  <c r="G16" i="222"/>
  <c r="G16" i="219"/>
  <c r="H16" i="219"/>
  <c r="R16" i="217"/>
  <c r="S16" i="217"/>
  <c r="L16" i="217"/>
  <c r="M16" i="217"/>
  <c r="N16" i="217"/>
  <c r="O16" i="217"/>
  <c r="P16" i="217"/>
  <c r="G12" i="214"/>
  <c r="I12" i="214"/>
  <c r="C13" i="238"/>
  <c r="D13" i="238" s="1"/>
  <c r="L12" i="232"/>
  <c r="M12" i="232"/>
  <c r="I12" i="232"/>
  <c r="J12" i="232"/>
  <c r="K12" i="232"/>
  <c r="N12" i="232"/>
  <c r="J12" i="231"/>
  <c r="I12" i="231"/>
  <c r="E12" i="229"/>
  <c r="F12" i="229"/>
  <c r="H13" i="227"/>
  <c r="I16" i="226"/>
  <c r="F16" i="224"/>
  <c r="E16" i="224"/>
  <c r="F15" i="215"/>
  <c r="E7" i="389"/>
  <c r="D8" i="389"/>
  <c r="D12" i="389"/>
  <c r="D7" i="389"/>
  <c r="D11" i="389"/>
  <c r="F19" i="282"/>
  <c r="C17" i="78"/>
  <c r="E17" i="78"/>
  <c r="G17" i="78"/>
  <c r="C5" i="179"/>
  <c r="C10" i="179" s="1"/>
  <c r="N22" i="451"/>
  <c r="N6" i="451"/>
  <c r="N4" i="451"/>
  <c r="N13" i="451"/>
  <c r="N7" i="451"/>
  <c r="N9" i="451"/>
  <c r="N15" i="451"/>
  <c r="N12" i="451"/>
  <c r="D18" i="72"/>
  <c r="E7" i="386"/>
  <c r="E11" i="386"/>
  <c r="G14" i="386"/>
  <c r="E4" i="386"/>
  <c r="G11" i="386"/>
  <c r="E15" i="386"/>
  <c r="D35" i="386"/>
  <c r="G13" i="386"/>
  <c r="E33" i="386"/>
  <c r="E37" i="386"/>
  <c r="E3" i="386"/>
  <c r="E39" i="386"/>
  <c r="G5" i="386"/>
  <c r="D32" i="386"/>
  <c r="D36" i="386"/>
  <c r="D44" i="386"/>
  <c r="D42" i="386"/>
  <c r="E35" i="386"/>
  <c r="E43" i="386"/>
  <c r="G3" i="386"/>
  <c r="G9" i="386"/>
  <c r="E13" i="386"/>
  <c r="E14" i="386"/>
  <c r="G16" i="386"/>
  <c r="G17" i="386"/>
  <c r="E32" i="386"/>
  <c r="E36" i="386"/>
  <c r="E40" i="386"/>
  <c r="E44" i="386"/>
  <c r="J16" i="379"/>
  <c r="H5" i="274"/>
  <c r="F5" i="274"/>
  <c r="G5" i="274"/>
  <c r="I5" i="274"/>
  <c r="E5" i="274"/>
  <c r="J5" i="274"/>
  <c r="C5" i="274"/>
  <c r="K5" i="274"/>
  <c r="C8" i="273"/>
  <c r="C9" i="273"/>
  <c r="C10" i="273"/>
  <c r="C7" i="273"/>
  <c r="C5" i="273"/>
  <c r="C11" i="273"/>
  <c r="C12" i="273"/>
  <c r="C6" i="273"/>
  <c r="G16" i="402"/>
  <c r="H16" i="402"/>
  <c r="I18" i="427"/>
  <c r="G18" i="287"/>
  <c r="F18" i="287"/>
  <c r="C10" i="336"/>
  <c r="C8" i="336"/>
  <c r="C7" i="336"/>
  <c r="C11" i="336"/>
  <c r="C5" i="336"/>
  <c r="C12" i="336"/>
  <c r="C9" i="336"/>
  <c r="C6" i="336"/>
  <c r="N5" i="451"/>
  <c r="N11" i="451"/>
  <c r="N19" i="451"/>
  <c r="N16" i="451"/>
  <c r="N14" i="451"/>
  <c r="N10" i="451"/>
  <c r="M19" i="449"/>
  <c r="D22" i="72" l="1"/>
  <c r="J20" i="228"/>
  <c r="H20" i="228"/>
  <c r="F20" i="224"/>
  <c r="N23" i="451"/>
  <c r="C13" i="392"/>
  <c r="C16" i="238"/>
  <c r="D12" i="385"/>
  <c r="E10" i="385"/>
  <c r="D17" i="223"/>
  <c r="E17" i="223" s="1"/>
  <c r="D13" i="389"/>
  <c r="E9" i="225"/>
  <c r="J12" i="427"/>
  <c r="F21" i="445"/>
  <c r="K6" i="427"/>
  <c r="J11" i="427"/>
  <c r="J8" i="427"/>
  <c r="G23" i="282"/>
  <c r="F23" i="282"/>
  <c r="D17" i="225"/>
  <c r="C20" i="389"/>
  <c r="L10" i="452"/>
  <c r="L11" i="452"/>
  <c r="L19" i="452"/>
  <c r="L27" i="452"/>
  <c r="L5" i="452"/>
  <c r="L32" i="452"/>
  <c r="L12" i="452"/>
  <c r="L20" i="452"/>
  <c r="L28" i="452"/>
  <c r="L4" i="452"/>
  <c r="L24" i="452"/>
  <c r="L25" i="452"/>
  <c r="L18" i="452"/>
  <c r="L13" i="452"/>
  <c r="L21" i="452"/>
  <c r="L29" i="452"/>
  <c r="L34" i="452"/>
  <c r="L6" i="452"/>
  <c r="L14" i="452"/>
  <c r="L22" i="452"/>
  <c r="L30" i="452"/>
  <c r="L17" i="452"/>
  <c r="L26" i="452"/>
  <c r="L7" i="452"/>
  <c r="L15" i="452"/>
  <c r="L23" i="452"/>
  <c r="L31" i="452"/>
  <c r="L8" i="452"/>
  <c r="L16" i="452"/>
  <c r="L9" i="452"/>
  <c r="L35" i="452"/>
  <c r="L33" i="452"/>
  <c r="S14" i="383"/>
  <c r="S21" i="383" s="1"/>
  <c r="J18" i="427"/>
  <c r="E9" i="389"/>
  <c r="E10" i="389"/>
  <c r="E5" i="389"/>
  <c r="E6" i="389"/>
  <c r="C18" i="386"/>
  <c r="Q16" i="227"/>
  <c r="F11" i="225"/>
  <c r="F11" i="223"/>
  <c r="E12" i="223"/>
  <c r="E3" i="287"/>
  <c r="H3" i="287" s="1"/>
  <c r="M23" i="449"/>
  <c r="D3" i="230"/>
  <c r="N4" i="226"/>
  <c r="I20" i="226"/>
  <c r="E19" i="215"/>
  <c r="F19" i="215"/>
  <c r="E4" i="389"/>
  <c r="K10" i="427"/>
  <c r="G7" i="287"/>
  <c r="D13" i="333"/>
  <c r="C14" i="334"/>
  <c r="D14" i="334" s="1"/>
  <c r="D9" i="333"/>
  <c r="C10" i="334"/>
  <c r="D10" i="334" s="1"/>
  <c r="K18" i="427"/>
  <c r="D4" i="389"/>
  <c r="E16" i="229"/>
  <c r="F16" i="229"/>
  <c r="F14" i="225"/>
  <c r="D9" i="389"/>
  <c r="M4" i="226"/>
  <c r="I4" i="226"/>
  <c r="J4" i="226"/>
  <c r="K4" i="226"/>
  <c r="L4" i="226"/>
  <c r="C9" i="230"/>
  <c r="D9" i="230" s="1"/>
  <c r="H17" i="227"/>
  <c r="E11" i="223"/>
  <c r="D6" i="389"/>
  <c r="D5" i="389"/>
  <c r="K16" i="233"/>
  <c r="J16" i="233"/>
  <c r="I16" i="233"/>
  <c r="L16" i="233"/>
  <c r="N16" i="233"/>
  <c r="N20" i="217"/>
  <c r="T20" i="217"/>
  <c r="S20" i="217"/>
  <c r="R20" i="217"/>
  <c r="Q20" i="217"/>
  <c r="P20" i="217"/>
  <c r="O20" i="217"/>
  <c r="M20" i="217"/>
  <c r="K7" i="427"/>
  <c r="B11" i="333"/>
  <c r="C12" i="334" s="1"/>
  <c r="D12" i="334" s="1"/>
  <c r="B8" i="333"/>
  <c r="B10" i="333"/>
  <c r="F7" i="287"/>
  <c r="F9" i="287"/>
  <c r="G9" i="287"/>
  <c r="B5" i="333"/>
  <c r="C6" i="334" s="1"/>
  <c r="D6" i="334" s="1"/>
  <c r="B6" i="333"/>
  <c r="C11" i="230"/>
  <c r="D11" i="230" s="1"/>
  <c r="E12" i="225"/>
  <c r="E14" i="225"/>
  <c r="G20" i="222"/>
  <c r="G8" i="287"/>
  <c r="F8" i="287"/>
  <c r="J11" i="236"/>
  <c r="J10" i="236"/>
  <c r="J12" i="236"/>
  <c r="J9" i="236"/>
  <c r="J6" i="236"/>
  <c r="J7" i="236"/>
  <c r="I20" i="228"/>
  <c r="K32" i="217"/>
  <c r="J5" i="236"/>
  <c r="J4" i="236"/>
  <c r="E10" i="386"/>
  <c r="C10" i="230"/>
  <c r="D10" i="230" s="1"/>
  <c r="E11" i="225"/>
  <c r="D11" i="238"/>
  <c r="D16" i="238" s="1"/>
  <c r="F6" i="287"/>
  <c r="D7" i="333"/>
  <c r="G4" i="287"/>
  <c r="G6" i="386"/>
  <c r="D19" i="334"/>
  <c r="D10" i="389"/>
  <c r="K20" i="228"/>
  <c r="H5" i="445"/>
  <c r="F16" i="240"/>
  <c r="B28" i="379"/>
  <c r="D12" i="333"/>
  <c r="F11" i="287"/>
  <c r="G10" i="287"/>
  <c r="K16" i="242"/>
  <c r="N16" i="242"/>
  <c r="M16" i="242"/>
  <c r="J16" i="242"/>
  <c r="I16" i="242"/>
  <c r="L16" i="242"/>
  <c r="K16" i="241"/>
  <c r="I16" i="241"/>
  <c r="H16" i="241"/>
  <c r="F16" i="239"/>
  <c r="L20" i="228"/>
  <c r="F13" i="223"/>
  <c r="G20" i="219"/>
  <c r="J16" i="214"/>
  <c r="H16" i="214"/>
  <c r="G16" i="214"/>
  <c r="J16" i="232"/>
  <c r="M16" i="232"/>
  <c r="L16" i="232"/>
  <c r="K16" i="232"/>
  <c r="N16" i="232"/>
  <c r="I16" i="232"/>
  <c r="G16" i="231"/>
  <c r="J16" i="231"/>
  <c r="H16" i="231"/>
  <c r="F20" i="219"/>
  <c r="E21" i="78"/>
  <c r="C21" i="78"/>
  <c r="E6" i="386"/>
  <c r="E12" i="386"/>
  <c r="G10" i="386"/>
  <c r="E5" i="386"/>
  <c r="G12" i="386"/>
  <c r="G8" i="386"/>
  <c r="G15" i="386"/>
  <c r="E9" i="386"/>
  <c r="E8" i="386"/>
  <c r="L5" i="274"/>
  <c r="C14" i="273"/>
  <c r="C14" i="272"/>
  <c r="E14" i="336"/>
  <c r="C14" i="336"/>
  <c r="F17" i="223" l="1"/>
  <c r="C15" i="230"/>
  <c r="D15" i="230" s="1"/>
  <c r="B14" i="381"/>
  <c r="B21" i="381" s="1"/>
  <c r="R20" i="382"/>
  <c r="E20" i="389"/>
  <c r="K20" i="226"/>
  <c r="G3" i="287"/>
  <c r="B4" i="333"/>
  <c r="M20" i="226"/>
  <c r="D6" i="333"/>
  <c r="C7" i="334"/>
  <c r="D7" i="334" s="1"/>
  <c r="D10" i="333"/>
  <c r="C11" i="334"/>
  <c r="D11" i="334" s="1"/>
  <c r="D8" i="333"/>
  <c r="C9" i="334"/>
  <c r="D9" i="334" s="1"/>
  <c r="N20" i="226"/>
  <c r="J20" i="226"/>
  <c r="L20" i="226"/>
  <c r="C6" i="466"/>
  <c r="J13" i="236"/>
  <c r="D5" i="333"/>
  <c r="F10" i="287"/>
  <c r="D11" i="333"/>
  <c r="J14" i="225"/>
  <c r="K14" i="225"/>
  <c r="L36" i="452"/>
  <c r="C3" i="177"/>
  <c r="C7" i="177" s="1"/>
  <c r="C10" i="386"/>
  <c r="C8" i="386"/>
  <c r="C15" i="386"/>
  <c r="C5" i="386"/>
  <c r="G19" i="386"/>
  <c r="C9" i="386"/>
  <c r="C4" i="386"/>
  <c r="C16" i="386"/>
  <c r="C7" i="386"/>
  <c r="C17" i="386"/>
  <c r="C3" i="386"/>
  <c r="C13" i="386"/>
  <c r="C11" i="386"/>
  <c r="C14" i="386"/>
  <c r="C6" i="386"/>
  <c r="C12" i="386"/>
  <c r="E19" i="386"/>
  <c r="C5" i="334" l="1"/>
  <c r="D5" i="334" s="1"/>
  <c r="D4" i="333"/>
  <c r="C19" i="386"/>
  <c r="C4" i="459" l="1"/>
  <c r="C7" i="459" l="1"/>
</calcChain>
</file>

<file path=xl/comments1.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_xlcn.WorksheetConnection_III.5.15.Afil.SVDSxprov.A3F601"/>
        </x15:connection>
      </ext>
    </extLst>
  </connection>
</connections>
</file>

<file path=xl/sharedStrings.xml><?xml version="1.0" encoding="utf-8"?>
<sst xmlns="http://schemas.openxmlformats.org/spreadsheetml/2006/main" count="18739" uniqueCount="1116">
  <si>
    <t>Años</t>
  </si>
  <si>
    <t>Población Ocupada</t>
  </si>
  <si>
    <t>Total</t>
  </si>
  <si>
    <t>Afiliación al SDSS y Población Nacional Total</t>
  </si>
  <si>
    <t>Año</t>
  </si>
  <si>
    <t>Dic. 2005</t>
  </si>
  <si>
    <t>Dic. 2006</t>
  </si>
  <si>
    <t>Dic. 2007</t>
  </si>
  <si>
    <t>Dic. 2008</t>
  </si>
  <si>
    <t>Dic. 2009</t>
  </si>
  <si>
    <t xml:space="preserve"> </t>
  </si>
  <si>
    <t>Afiliación SDSS</t>
  </si>
  <si>
    <t>Población Total</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</si>
  <si>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</si>
  <si>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</si>
  <si>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</si>
  <si>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</si>
  <si>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</si>
  <si>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</si>
  <si>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</si>
  <si>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</si>
  <si>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</si>
  <si>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</si>
  <si>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</si>
  <si>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</si>
  <si>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</si>
  <si>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</si>
  <si>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</si>
  <si>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</si>
  <si>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</si>
  <si>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</si>
  <si>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</si>
  <si>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</si>
  <si>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</si>
  <si>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</si>
  <si>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</si>
  <si>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</si>
  <si>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</si>
  <si>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</si>
  <si>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</si>
  <si>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</si>
  <si>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</si>
  <si>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</si>
  <si>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</si>
  <si>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</si>
  <si>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</si>
  <si>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</si>
  <si>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</si>
  <si>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</si>
  <si>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</si>
  <si>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</si>
  <si>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</si>
  <si>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</si>
  <si>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INABIMA</t>
  </si>
  <si>
    <t xml:space="preserve">Camino </t>
  </si>
  <si>
    <t>Caribalico</t>
  </si>
  <si>
    <t>León</t>
  </si>
  <si>
    <t>Romana</t>
  </si>
  <si>
    <t>Siembra</t>
  </si>
  <si>
    <t>Total AFP</t>
  </si>
  <si>
    <t>FPBC</t>
  </si>
  <si>
    <t>Bco Reservas</t>
  </si>
  <si>
    <t>Total Reparto</t>
  </si>
  <si>
    <t>Total General</t>
  </si>
  <si>
    <t>Popular</t>
  </si>
  <si>
    <t>Reservas</t>
  </si>
  <si>
    <t>TOTAL</t>
  </si>
  <si>
    <t xml:space="preserve">FONAMAT </t>
  </si>
  <si>
    <t xml:space="preserve">Subsidios </t>
  </si>
  <si>
    <t>Comisión SISALRIL</t>
  </si>
  <si>
    <t>Estancias Infantiles</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</si>
  <si>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</si>
  <si>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</si>
  <si>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</si>
  <si>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</si>
  <si>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</si>
  <si>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</si>
  <si>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</si>
  <si>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</si>
  <si>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</si>
  <si>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</si>
  <si>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</si>
  <si>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</si>
  <si>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</si>
  <si>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</si>
  <si>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</si>
  <si>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</si>
  <si>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Aporte Gobierno</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</si>
  <si>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</si>
  <si>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</si>
  <si>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</si>
  <si>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</si>
  <si>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</si>
  <si>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</si>
  <si>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</si>
  <si>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</si>
  <si>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</si>
  <si>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</si>
  <si>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</si>
  <si>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</si>
  <si>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</si>
  <si>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</si>
  <si>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</si>
  <si>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</si>
  <si>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</si>
  <si>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SRL: DISPERSION</t>
  </si>
  <si>
    <t>Total por Año</t>
  </si>
  <si>
    <t>Otros</t>
  </si>
  <si>
    <t>SRL DISPERSION</t>
  </si>
  <si>
    <t>Afiliados Totales</t>
  </si>
  <si>
    <t>Mes</t>
  </si>
  <si>
    <t>Ministerio de Hacienda</t>
  </si>
  <si>
    <t>Total / Mes</t>
  </si>
  <si>
    <t xml:space="preserve"> % Afiliados Dependientes</t>
  </si>
  <si>
    <t>UCEMED</t>
  </si>
  <si>
    <t xml:space="preserve">BMI </t>
  </si>
  <si>
    <t>IGMAM</t>
  </si>
  <si>
    <t>Serv. de Igualas Méd. Dr. Abel</t>
  </si>
  <si>
    <t>Saldos</t>
  </si>
  <si>
    <t>% / Total</t>
  </si>
  <si>
    <t>Total Empresas</t>
  </si>
  <si>
    <t>Privado</t>
  </si>
  <si>
    <t>Público</t>
  </si>
  <si>
    <t>Público Centralizado</t>
  </si>
  <si>
    <t xml:space="preserve"> Total  </t>
  </si>
  <si>
    <t>Dispersión SVDS</t>
  </si>
  <si>
    <t xml:space="preserve">Traspasos Cedidos  en AFP y Reparto </t>
  </si>
  <si>
    <t xml:space="preserve">Traspasos Netos  en AFP y Reparto </t>
  </si>
  <si>
    <t>Promedio Sistema</t>
  </si>
  <si>
    <t xml:space="preserve">Rentabilidad Nominal Promedio de los Fondos de Pensiones </t>
  </si>
  <si>
    <t>2007</t>
  </si>
  <si>
    <t xml:space="preserve">   </t>
  </si>
  <si>
    <t>Cuentas</t>
  </si>
  <si>
    <t xml:space="preserve">Cantidad de Cotizantes del Sistema por Salario Mínimo Cotizable </t>
  </si>
  <si>
    <t>30-34 años</t>
  </si>
  <si>
    <t>35-39 años</t>
  </si>
  <si>
    <t xml:space="preserve">60 ó más </t>
  </si>
  <si>
    <t>Reparto Individualizado</t>
  </si>
  <si>
    <t>Edad</t>
  </si>
  <si>
    <t xml:space="preserve">  </t>
  </si>
  <si>
    <t xml:space="preserve">Pensiones Otorgadas </t>
  </si>
  <si>
    <t>Discapacidad</t>
  </si>
  <si>
    <t>Sobrevivencia</t>
  </si>
  <si>
    <t>Períodos</t>
  </si>
  <si>
    <t>Traspasos</t>
  </si>
  <si>
    <t>Dic. 2010</t>
  </si>
  <si>
    <t>2010</t>
  </si>
  <si>
    <t>Dic.2009</t>
  </si>
  <si>
    <t>Dic.2010</t>
  </si>
  <si>
    <t>Grupo Med. Asociado</t>
  </si>
  <si>
    <t xml:space="preserve">Plan Salud </t>
  </si>
  <si>
    <t>Serv. Dominicano de Salud</t>
  </si>
  <si>
    <t>% Cotizantes/ Pob. Asalariada</t>
  </si>
  <si>
    <t>Total Pensiones</t>
  </si>
  <si>
    <t>% Discapacidad</t>
  </si>
  <si>
    <t>% Sobrevivencia</t>
  </si>
  <si>
    <t xml:space="preserve"> Total Invertido</t>
  </si>
  <si>
    <t>.</t>
  </si>
  <si>
    <t>% crecimiento</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</si>
  <si>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</si>
  <si>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</si>
  <si>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</si>
  <si>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</si>
  <si>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</si>
  <si>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</si>
  <si>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</si>
  <si>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</si>
  <si>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</si>
  <si>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</si>
  <si>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</si>
  <si>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</si>
  <si>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</si>
  <si>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</si>
  <si>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</si>
  <si>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</si>
  <si>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</si>
  <si>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</si>
  <si>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</si>
  <si>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</si>
  <si>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</si>
  <si>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Mes/Año</t>
  </si>
  <si>
    <t>Mes / Año</t>
  </si>
  <si>
    <t>% No Especificados</t>
  </si>
  <si>
    <t>%  Conexo</t>
  </si>
  <si>
    <t>%   Trayecto</t>
  </si>
  <si>
    <t>%   Trabajo</t>
  </si>
  <si>
    <t>No Especificado</t>
  </si>
  <si>
    <t>Conexo</t>
  </si>
  <si>
    <t>Trayecto</t>
  </si>
  <si>
    <t>Trabajo</t>
  </si>
  <si>
    <t>% Accidentes Laborales</t>
  </si>
  <si>
    <t>Enfermedades Profesionales</t>
  </si>
  <si>
    <t xml:space="preserve">Año </t>
  </si>
  <si>
    <t>2006</t>
  </si>
  <si>
    <t>2005</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</si>
  <si>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</si>
  <si>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</si>
  <si>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</si>
  <si>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</si>
  <si>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</si>
  <si>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</si>
  <si>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</si>
  <si>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</si>
  <si>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</si>
  <si>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</si>
  <si>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</si>
  <si>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</si>
  <si>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</si>
  <si>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</si>
  <si>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</si>
  <si>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</si>
  <si>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</si>
  <si>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</si>
  <si>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</si>
  <si>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</si>
  <si>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</si>
  <si>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</si>
  <si>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</si>
  <si>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Santiago de los Caballeros</t>
  </si>
  <si>
    <t>Sánchez Ramírez</t>
  </si>
  <si>
    <t>San Pedro de Macorís</t>
  </si>
  <si>
    <t>San Juan de la  Maguana</t>
  </si>
  <si>
    <t>San José de Ocoa</t>
  </si>
  <si>
    <t>San Cristóbal</t>
  </si>
  <si>
    <t>Samaná</t>
  </si>
  <si>
    <t>Salcedo</t>
  </si>
  <si>
    <t xml:space="preserve">Puerto Plata </t>
  </si>
  <si>
    <t>Peravia</t>
  </si>
  <si>
    <t>Pedernales</t>
  </si>
  <si>
    <t>Montecristi</t>
  </si>
  <si>
    <t>Monte Plata</t>
  </si>
  <si>
    <t>Monseñor Nouel</t>
  </si>
  <si>
    <t>María Trinidad Sánchez</t>
  </si>
  <si>
    <t>La Vega</t>
  </si>
  <si>
    <t>La Romana</t>
  </si>
  <si>
    <t>Independencia</t>
  </si>
  <si>
    <t>Hato Mayor</t>
  </si>
  <si>
    <t>Espaillat</t>
  </si>
  <si>
    <t>El Seybo</t>
  </si>
  <si>
    <t>Duarte</t>
  </si>
  <si>
    <t>Dajabón</t>
  </si>
  <si>
    <t>Barahona</t>
  </si>
  <si>
    <t>Bahoruco</t>
  </si>
  <si>
    <t>Azua</t>
  </si>
  <si>
    <t>Provincias</t>
  </si>
  <si>
    <t>% No Especificado</t>
  </si>
  <si>
    <t>% Urbano</t>
  </si>
  <si>
    <t>% Rural</t>
  </si>
  <si>
    <t>No Especificada</t>
  </si>
  <si>
    <t>Urbana</t>
  </si>
  <si>
    <t>Rural</t>
  </si>
  <si>
    <t>% Privado</t>
  </si>
  <si>
    <t>% Público</t>
  </si>
  <si>
    <t>Sector Privado</t>
  </si>
  <si>
    <t>Sector Público</t>
  </si>
  <si>
    <t>Afiliados al SRL Sector Privado</t>
  </si>
  <si>
    <t>Afiliados al SRL Sector Público</t>
  </si>
  <si>
    <t>% Accidentados / Afiliados Femenino</t>
  </si>
  <si>
    <t>Total Afiliados SRL</t>
  </si>
  <si>
    <t>Afiliados al SRL Masculino</t>
  </si>
  <si>
    <t>Afiliados al SRL Femenino</t>
  </si>
  <si>
    <t>Total Accidentados</t>
  </si>
  <si>
    <t>Accidentados Masculino</t>
  </si>
  <si>
    <t>Accidentados Femenino</t>
  </si>
  <si>
    <t>% Accidentados Mayor de 60 años</t>
  </si>
  <si>
    <t>% Accidentados 50 -59 años</t>
  </si>
  <si>
    <t>% Accidentados 40 -49 años</t>
  </si>
  <si>
    <t>% Accidentados Menor de 20 años</t>
  </si>
  <si>
    <t>Mayor de 60 años</t>
  </si>
  <si>
    <t>50 - 59</t>
  </si>
  <si>
    <t>40 - 49</t>
  </si>
  <si>
    <t>30 - 39</t>
  </si>
  <si>
    <t>20 - 29</t>
  </si>
  <si>
    <t>Menor de 20 años</t>
  </si>
  <si>
    <t>%  Accid./Afil. mayor de 60 años</t>
  </si>
  <si>
    <t>%  Accid./Afil.  de 50 - 59 años</t>
  </si>
  <si>
    <t>% Accid./Afil.  de 40 - 49 años</t>
  </si>
  <si>
    <t>% Accid./Afil.  de 30 - 39 años</t>
  </si>
  <si>
    <t>% Accid./Afil.  de 20 - 29 años</t>
  </si>
  <si>
    <t>% Accid./Afil. menor de 20 años</t>
  </si>
  <si>
    <t>Total Afiliados al SRL</t>
  </si>
  <si>
    <t>Afiliados al SRL menor de 20 años</t>
  </si>
  <si>
    <t>Mayores de 60 años</t>
  </si>
  <si>
    <t>Accidentados Menores  de 20 años</t>
  </si>
  <si>
    <t>% Superior</t>
  </si>
  <si>
    <t>% Medio</t>
  </si>
  <si>
    <t>% Básico</t>
  </si>
  <si>
    <t>% Ninguno</t>
  </si>
  <si>
    <t>Superior</t>
  </si>
  <si>
    <t>Medio</t>
  </si>
  <si>
    <t>Básico</t>
  </si>
  <si>
    <t>Ninguno</t>
  </si>
  <si>
    <t>% Declinado</t>
  </si>
  <si>
    <t>% Aprobado</t>
  </si>
  <si>
    <t>Declinados</t>
  </si>
  <si>
    <t xml:space="preserve">Aprobados </t>
  </si>
  <si>
    <t>Total Casos Reportados</t>
  </si>
  <si>
    <t>Total Casos Calificados</t>
  </si>
  <si>
    <t>% Sin lesión</t>
  </si>
  <si>
    <t>% Mortal</t>
  </si>
  <si>
    <t>%  Grave</t>
  </si>
  <si>
    <t>% Moderado</t>
  </si>
  <si>
    <t>% Leve</t>
  </si>
  <si>
    <t xml:space="preserve"> No Especificados</t>
  </si>
  <si>
    <t>Sin lesión</t>
  </si>
  <si>
    <t>Mortal</t>
  </si>
  <si>
    <t>Grave</t>
  </si>
  <si>
    <t>Moderado</t>
  </si>
  <si>
    <t>Leve</t>
  </si>
  <si>
    <t>%Factor Personal</t>
  </si>
  <si>
    <t>% Factor de Trabajo</t>
  </si>
  <si>
    <t>%  Factor de Organizacion</t>
  </si>
  <si>
    <t>% Condición Fuera de Norma</t>
  </si>
  <si>
    <t>% Acto Fuera de Norma</t>
  </si>
  <si>
    <t>Factor Personal</t>
  </si>
  <si>
    <t>Factor de Trabajo</t>
  </si>
  <si>
    <t>Factor de Organizacion</t>
  </si>
  <si>
    <t>Condición Fuera de Norma</t>
  </si>
  <si>
    <t>Acto Fuera de Norma</t>
  </si>
  <si>
    <t>% por Mecanismo</t>
  </si>
  <si>
    <t>Mecanismo</t>
  </si>
  <si>
    <t>Otros agentes no clasificados</t>
  </si>
  <si>
    <t>Radiaciones</t>
  </si>
  <si>
    <t>Medio de Transporte</t>
  </si>
  <si>
    <t>Materiales o sustancias</t>
  </si>
  <si>
    <t>Maquinarias y/o equipos</t>
  </si>
  <si>
    <t>Herramientas e implementos</t>
  </si>
  <si>
    <t>Animales o productos animales</t>
  </si>
  <si>
    <t>Ambiente de trabajo</t>
  </si>
  <si>
    <t>Parqueos o área de circulación vehicular</t>
  </si>
  <si>
    <t>Otras áreas comunes</t>
  </si>
  <si>
    <t>Oficinas</t>
  </si>
  <si>
    <t>Escaleras</t>
  </si>
  <si>
    <t>Corredores o pasillos</t>
  </si>
  <si>
    <t>Area de recreación</t>
  </si>
  <si>
    <t xml:space="preserve">Area de producción </t>
  </si>
  <si>
    <t>Almacenes o depósitos</t>
  </si>
  <si>
    <t>Lugar del Accidente</t>
  </si>
  <si>
    <t>No especificado</t>
  </si>
  <si>
    <t>% Declinados</t>
  </si>
  <si>
    <t>% Aprobados</t>
  </si>
  <si>
    <t>%   Leve</t>
  </si>
  <si>
    <t>Tipo de Subsidio</t>
  </si>
  <si>
    <t>Maternidad</t>
  </si>
  <si>
    <t>Lactancia</t>
  </si>
  <si>
    <t xml:space="preserve">Accidentes Laborales </t>
  </si>
  <si>
    <t>Total Casos de Accid. Laborales y Enf. Prof.</t>
  </si>
  <si>
    <t>Lesión Discapacitante</t>
  </si>
  <si>
    <t>Enfermedad</t>
  </si>
  <si>
    <t>Enfermedad Común</t>
  </si>
  <si>
    <t>% Enfermedades Profesionales</t>
  </si>
  <si>
    <t>Elías Piña</t>
  </si>
  <si>
    <t>Hermanas Mirabal</t>
  </si>
  <si>
    <r>
      <rPr>
        <b/>
        <sz val="20"/>
        <color indexed="8"/>
        <rFont val="Calibri"/>
        <family val="2"/>
      </rPr>
      <t xml:space="preserve">
</t>
    </r>
    <r>
      <rPr>
        <b/>
        <sz val="22"/>
        <color indexed="8"/>
        <rFont val="Calibri"/>
        <family val="2"/>
      </rPr>
      <t>III.- 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IV.- 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IV.-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</si>
  <si>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Dic.09</t>
  </si>
  <si>
    <t>Dic.10</t>
  </si>
  <si>
    <t>Dic.11</t>
  </si>
  <si>
    <t>Adm. Serv. Médicos Amor y Paz</t>
  </si>
  <si>
    <t>Palic Salud</t>
  </si>
  <si>
    <t>% Accidentados
 20 -29 años</t>
  </si>
  <si>
    <t>% Accidentados
 30 -39 años</t>
  </si>
  <si>
    <t>Ocupada Sector Formal</t>
  </si>
  <si>
    <t xml:space="preserve"> No Especificado</t>
  </si>
  <si>
    <t>Ingresos del SDSS</t>
  </si>
  <si>
    <t>Egreso del SDSS</t>
  </si>
  <si>
    <t>Ingresos SDSS</t>
  </si>
  <si>
    <t>Egresos SDSS</t>
  </si>
  <si>
    <t xml:space="preserve"> Sin Individualizar</t>
  </si>
  <si>
    <t>Afiliados  SRL</t>
  </si>
  <si>
    <t>Altagracia</t>
  </si>
  <si>
    <t>%  Accidentado /Afiliado Sector Público</t>
  </si>
  <si>
    <t xml:space="preserve">    % Accidentado /Afiliado Sector Privado</t>
  </si>
  <si>
    <t xml:space="preserve"> FSS</t>
  </si>
  <si>
    <t>Saldo  (Ingresos - Egresos SDSS)</t>
  </si>
  <si>
    <t xml:space="preserve">    </t>
  </si>
  <si>
    <t>PEA (Hombres)</t>
  </si>
  <si>
    <t>PEA (Mujeres)</t>
  </si>
  <si>
    <t>% Hombres /PEA</t>
  </si>
  <si>
    <t>%  Mujeres / PEA</t>
  </si>
  <si>
    <t>Cotizantes Totales al Sistema de Pensiones</t>
  </si>
  <si>
    <t>Hombres Cotizantes</t>
  </si>
  <si>
    <t>Mujeres Cotizantes</t>
  </si>
  <si>
    <t>% Hombres Cotizantes</t>
  </si>
  <si>
    <t>% Mujeres Cotizantes</t>
  </si>
  <si>
    <t>Dic. 2012</t>
  </si>
  <si>
    <t>2012</t>
  </si>
  <si>
    <t>Dic.08</t>
  </si>
  <si>
    <t>Dic.12</t>
  </si>
  <si>
    <t>Dic.2007</t>
  </si>
  <si>
    <t>Dic.2008</t>
  </si>
  <si>
    <t>Dic.2011</t>
  </si>
  <si>
    <t>Dic.2012</t>
  </si>
  <si>
    <r>
      <rPr>
        <b/>
        <sz val="11"/>
        <color indexed="8"/>
        <rFont val="Calibri"/>
        <family val="2"/>
      </rPr>
      <t>Actividad conexa:</t>
    </r>
    <r>
      <rPr>
        <sz val="11"/>
        <color indexed="8"/>
        <rFont val="Calibri"/>
        <family val="2"/>
      </rPr>
      <t xml:space="preserve">  Está relacionada con la activdad productiva, pero no representa beneficios directos para la empresa o para la actividad en sí.</t>
    </r>
  </si>
  <si>
    <t>Concepto</t>
  </si>
  <si>
    <t>Dic.07</t>
  </si>
  <si>
    <t>Afiliados</t>
  </si>
  <si>
    <t>Afiliados Masculinos</t>
  </si>
  <si>
    <t>Cotizantes Femeninos</t>
  </si>
  <si>
    <t>Cotizantes Masculinos</t>
  </si>
  <si>
    <t>Afiliados Femeninos</t>
  </si>
  <si>
    <t xml:space="preserve">Afiliados </t>
  </si>
  <si>
    <t xml:space="preserve">Cotizantes     </t>
  </si>
  <si>
    <t xml:space="preserve">Afiliados Titulares </t>
  </si>
  <si>
    <t xml:space="preserve">Afiliados Dependientes </t>
  </si>
  <si>
    <t>% Población Total Afiliada al  SFS</t>
  </si>
  <si>
    <t>Población Nacional Total</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</si>
  <si>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</si>
  <si>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</si>
  <si>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</si>
  <si>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</si>
  <si>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</si>
  <si>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</si>
  <si>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</si>
  <si>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</si>
  <si>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</si>
  <si>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</si>
  <si>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Indice de dependencia</t>
  </si>
  <si>
    <t>Dic. 2013</t>
  </si>
  <si>
    <t>Población Ocupada Formal</t>
  </si>
  <si>
    <t>2013</t>
  </si>
  <si>
    <t>%  Afil./Ocup.</t>
  </si>
  <si>
    <t xml:space="preserve">Rentabilidad  Promedio de los Fondos de Pensiones </t>
  </si>
  <si>
    <t>Rentabilidad Real</t>
  </si>
  <si>
    <t>La Altagracia</t>
  </si>
  <si>
    <t>2014</t>
  </si>
  <si>
    <t>Dic. 2014</t>
  </si>
  <si>
    <t>Afiliación RS</t>
  </si>
  <si>
    <t>Dic.2014</t>
  </si>
  <si>
    <t>Dependientes  Totales RC</t>
  </si>
  <si>
    <t>Dic.14</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</si>
  <si>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</si>
  <si>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</si>
  <si>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</si>
  <si>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</si>
  <si>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</si>
  <si>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</si>
  <si>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</si>
  <si>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</si>
  <si>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</si>
  <si>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</si>
  <si>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Hombres Cotiz. / PEA</t>
  </si>
  <si>
    <t>Mujeres Cotiz. / PEA</t>
  </si>
  <si>
    <t xml:space="preserve"> Tipo I  </t>
  </si>
  <si>
    <t xml:space="preserve">Tipo  II  </t>
  </si>
  <si>
    <t xml:space="preserve">Tipo  III  </t>
  </si>
  <si>
    <t xml:space="preserve">Tipo  IV  </t>
  </si>
  <si>
    <t>Entidades</t>
  </si>
  <si>
    <t>% Participación</t>
  </si>
  <si>
    <t>Bancos de Ahorro y Crédito</t>
  </si>
  <si>
    <t>Cartera Ministerio de Hacienda</t>
  </si>
  <si>
    <t>Certificados Financieros</t>
  </si>
  <si>
    <t>Títulos Desmaterializados de Pacto de Recompra (REPO)</t>
  </si>
  <si>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</si>
  <si>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</si>
  <si>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</si>
  <si>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</si>
  <si>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</si>
  <si>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</si>
  <si>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</si>
  <si>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</si>
  <si>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</si>
  <si>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t xml:space="preserve">
</t>
  </si>
  <si>
    <r>
      <t xml:space="preserve">
</t>
    </r>
    <r>
      <rPr>
        <b/>
        <sz val="11"/>
        <color indexed="8"/>
        <rFont val="Calibri"/>
        <family val="2"/>
      </rPr>
      <t/>
    </r>
  </si>
  <si>
    <t xml:space="preserve">
</t>
  </si>
  <si>
    <t>Solicitudes Totales</t>
  </si>
  <si>
    <t>Dictámenes Notificados a CTD</t>
  </si>
  <si>
    <t>% Expedientes Notificados</t>
  </si>
  <si>
    <t>Oct-Dic 2008</t>
  </si>
  <si>
    <t>Origen de Apelación</t>
  </si>
  <si>
    <t>Compañías de Seguro/ARL</t>
  </si>
  <si>
    <t>Origen no especificado</t>
  </si>
  <si>
    <t>Fecha no especificada</t>
  </si>
  <si>
    <t>Tipo</t>
  </si>
  <si>
    <t>Origen Apelación</t>
  </si>
  <si>
    <t>Fecha No especificada</t>
  </si>
  <si>
    <t>Solicitado por Afiliado</t>
  </si>
  <si>
    <t>Solicitado por Seguro</t>
  </si>
  <si>
    <t>ARL</t>
  </si>
  <si>
    <r>
      <rPr>
        <b/>
        <sz val="11"/>
        <color theme="1"/>
        <rFont val="Calibri"/>
        <family val="2"/>
        <scheme val="minor"/>
      </rPr>
      <t>Otros:</t>
    </r>
    <r>
      <rPr>
        <sz val="11"/>
        <color theme="1"/>
        <rFont val="Calibri"/>
        <family val="2"/>
        <scheme val="minor"/>
      </rPr>
      <t xml:space="preserve"> INABIMA, Autoseguro, Fondo de pensiones del Banco Central (FPBC)</t>
    </r>
  </si>
  <si>
    <t>% Mujeres</t>
  </si>
  <si>
    <t>Régimen Subsidiado</t>
  </si>
  <si>
    <t>Régimen Contributivo</t>
  </si>
  <si>
    <t>Se</t>
  </si>
  <si>
    <t>Seguro Familiar de Salud</t>
  </si>
  <si>
    <t>Cobertura de Afiliación de Depend. Totales del SFS RC</t>
  </si>
  <si>
    <t>Cobertura de Afiliación de Depend. Adicionales al SFS RC</t>
  </si>
  <si>
    <t>Total  Cobertura de Afiliación 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</si>
  <si>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</si>
  <si>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</si>
  <si>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</si>
  <si>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</si>
  <si>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</si>
  <si>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</si>
  <si>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</si>
  <si>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Femenino</t>
  </si>
  <si>
    <t>Pagos RC</t>
  </si>
  <si>
    <t xml:space="preserve">Pagos a SENASA RS </t>
  </si>
  <si>
    <t>Instrumentos</t>
  </si>
  <si>
    <t xml:space="preserve"> Pago a SENASA </t>
  </si>
  <si>
    <t>Pagos a SENASA</t>
  </si>
  <si>
    <t>AFP y Otros Fondos</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</si>
  <si>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</si>
  <si>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</si>
  <si>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</si>
  <si>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</si>
  <si>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</si>
  <si>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</si>
  <si>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</si>
  <si>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</si>
  <si>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</si>
  <si>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</si>
  <si>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</si>
  <si>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</si>
  <si>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</si>
  <si>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</si>
  <si>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</si>
  <si>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</si>
  <si>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</si>
  <si>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</si>
  <si>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</si>
  <si>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 xml:space="preserve">                                   </t>
  </si>
  <si>
    <t>Saldo (Recaudo RC - Pagos RC)</t>
  </si>
  <si>
    <t>%Hombres</t>
  </si>
  <si>
    <t>Total Afiliados SFS RS</t>
  </si>
  <si>
    <r>
      <t xml:space="preserve">Fuente: </t>
    </r>
    <r>
      <rPr>
        <sz val="12"/>
        <color theme="1"/>
        <rFont val="Calibri"/>
        <family val="2"/>
        <scheme val="minor"/>
      </rPr>
      <t>Portal de la ARL</t>
    </r>
  </si>
  <si>
    <t>% Provincia</t>
  </si>
  <si>
    <t>Santiago</t>
  </si>
  <si>
    <t>Sin Información</t>
  </si>
  <si>
    <t>Jul. 2010</t>
  </si>
  <si>
    <t xml:space="preserve">SENASA                   </t>
  </si>
  <si>
    <t>Serv. de Igualas Méd. Dr. Abel G.</t>
  </si>
  <si>
    <t>Mayor o igual a 60 años</t>
  </si>
  <si>
    <t>Accidentabilidad Afiliados
(No. de accidentes por cada 100,000 afiliados)</t>
  </si>
  <si>
    <t>Casos Calificados</t>
  </si>
  <si>
    <t>Casos</t>
  </si>
  <si>
    <t>M</t>
  </si>
  <si>
    <t>F</t>
  </si>
  <si>
    <t xml:space="preserve">Trabajadores Cotizantes </t>
  </si>
  <si>
    <t xml:space="preserve">Dispersión AEISS </t>
  </si>
  <si>
    <t xml:space="preserve">Cápita Pagadas AEISS </t>
  </si>
  <si>
    <t>Dispersión Nómina EI (Resol. 369-04)</t>
  </si>
  <si>
    <t>Aportes del Gob.
Según Presupuesto                    (SFS RS)</t>
  </si>
  <si>
    <t>Recaudo RC
 (Incluye recargos e Intereses)</t>
  </si>
  <si>
    <t>Aporte Gobierno (Presupuestado)</t>
  </si>
  <si>
    <t>Cobertura de Afiliación de Titulares del SFS RC</t>
  </si>
  <si>
    <t>Índice de dependencia</t>
  </si>
  <si>
    <t>Índice de Dependencia</t>
  </si>
  <si>
    <t>Total Masculino</t>
  </si>
  <si>
    <t>No.</t>
  </si>
  <si>
    <t>Retiro Programado</t>
  </si>
  <si>
    <t xml:space="preserve">     SISALRIL</t>
  </si>
  <si>
    <r>
      <t xml:space="preserve">Fuente: </t>
    </r>
    <r>
      <rPr>
        <sz val="18"/>
        <rFont val="Calibri"/>
        <family val="2"/>
        <scheme val="minor"/>
      </rPr>
      <t>Superintendencia de Salud y Riesgos Laborales (SISALRIL).</t>
    </r>
  </si>
  <si>
    <t>Cobertura de Afiliación de Depend. Directos del SFS RC</t>
  </si>
  <si>
    <t>ISSPOL</t>
  </si>
  <si>
    <t>%  Afiliados Dep. Totales RC</t>
  </si>
  <si>
    <t>Cobertura Afiliación RS</t>
  </si>
  <si>
    <t>Fecha no Disponible N/D</t>
  </si>
  <si>
    <t>Oct. 2009</t>
  </si>
  <si>
    <t xml:space="preserve">Empleados Afiliados al SDSS por Tipo de Riesgos Laborales Empleados Activos </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</si>
  <si>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</si>
  <si>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</si>
  <si>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</si>
  <si>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</si>
  <si>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</si>
  <si>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</si>
  <si>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</si>
  <si>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</si>
  <si>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</si>
  <si>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</si>
  <si>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</si>
  <si>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</si>
  <si>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</si>
  <si>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</si>
  <si>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</si>
  <si>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</si>
  <si>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</si>
  <si>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</si>
  <si>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</si>
  <si>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</si>
  <si>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III.1.7 Comportamiento Real y Proyectado de la Cobertura del SFS a la Población Total</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</si>
  <si>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</si>
  <si>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</si>
  <si>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</si>
  <si>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</si>
  <si>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</si>
  <si>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</si>
  <si>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</si>
  <si>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</si>
  <si>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</si>
  <si>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</si>
  <si>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</si>
  <si>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</si>
  <si>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</si>
  <si>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</si>
  <si>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</si>
  <si>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</si>
  <si>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</si>
  <si>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</si>
  <si>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</si>
  <si>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</si>
  <si>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</si>
  <si>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</si>
  <si>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</si>
  <si>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</si>
  <si>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</si>
  <si>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</si>
  <si>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</si>
  <si>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</si>
  <si>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</si>
  <si>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</si>
  <si>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</si>
  <si>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</si>
  <si>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</si>
  <si>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</si>
  <si>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</si>
  <si>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</si>
  <si>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</si>
  <si>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</si>
  <si>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</si>
  <si>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</si>
  <si>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</si>
  <si>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</si>
  <si>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</si>
  <si>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</si>
  <si>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</si>
  <si>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</si>
  <si>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</si>
  <si>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</si>
  <si>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</si>
  <si>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</si>
  <si>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</si>
  <si>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</si>
  <si>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</si>
  <si>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</si>
  <si>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</si>
  <si>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</si>
  <si>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</si>
  <si>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</si>
  <si>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</si>
  <si>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</si>
  <si>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</si>
  <si>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</si>
  <si>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</si>
  <si>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</si>
  <si>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</si>
  <si>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</si>
  <si>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</si>
  <si>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</si>
  <si>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</si>
  <si>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</si>
  <si>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</si>
  <si>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</si>
  <si>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</si>
  <si>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</si>
  <si>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</si>
  <si>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</si>
  <si>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</si>
  <si>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las Estancias Infantiles</t>
  </si>
  <si>
    <t>V. 1.1  Definiciones EI</t>
  </si>
  <si>
    <t>V. 1.2 Análisis de las Estancias Infantiles</t>
  </si>
  <si>
    <t>V.2 Beneficiarios y Beneficios de Subsidios del SFS</t>
  </si>
  <si>
    <t>V.2.1  Definiciones Subsidios</t>
  </si>
  <si>
    <t>V.2.2 Análisis de Subsidio de Maternidad, Lactancia y Enfermedad Común</t>
  </si>
  <si>
    <t>V.2.3 Afiliados Beneficiarios por Subsidios de Maternidad, Lactancia y Enfermedad Común</t>
  </si>
  <si>
    <t>V.2.4 Montos Aprobados en Millones de RD$ por Concepto de Subsidios por Maternidad, Lactancia y Enfermedad Común</t>
  </si>
  <si>
    <t>V.3 Beneficiarios y Beneficios de Subsidios del SVDS</t>
  </si>
  <si>
    <t>V.3.1  Definiciones Subsidios SVDS</t>
  </si>
  <si>
    <t>V.3.2 Análisis de Subsidio de SVDS</t>
  </si>
  <si>
    <t>V.3.3 Pensiones Otorgadas por Año del SVDS</t>
  </si>
  <si>
    <t>V.3.4 Monto de Pensión Promedio por Tipo de Discapacidad Según AFP</t>
  </si>
  <si>
    <t>V.3.5 Pensión Promedio de Sobrevivencia y Discapacidad (RD$) del SVDS</t>
  </si>
  <si>
    <t>V.4.2 Reporte de Accidente Laborales y Enfermedades Profesionales</t>
  </si>
  <si>
    <t>V.4.3  Reporte de Accidente Laborales y Enfermedades Profesionales por Región</t>
  </si>
  <si>
    <t>V.4.4 Reporte de Accidentes Laborales y Enfermedades Profesionales por Provincia</t>
  </si>
  <si>
    <t>V.4.5 Reporte de Accidentes Laborales y Enfermedades Profesionales por Zona de Procedencia</t>
  </si>
  <si>
    <t>V.4.6 Reporte de Accidente Laborales y Enfermedades Profesionales por Tipo Sector</t>
  </si>
  <si>
    <t>V.4.7 Reporte de Accidentes Laborales y Enfermedades Profesionales por Sexo</t>
  </si>
  <si>
    <t>V.4.8 Reporte de Accidentes Laborales y Enfermedades Profesionales por Rango de Edad</t>
  </si>
  <si>
    <t>V.4.9 Reporte de Accidentes Laborales y Enfermedades Profesionales por Nivel de Escolaridad</t>
  </si>
  <si>
    <t>V.4.10 Comparación Reporte de Accidentes Laborales y Enfermedades Profesionales y Afiliación al SRL por Sector</t>
  </si>
  <si>
    <t>V.4.11 Comparación Reporte de Accidentes laborales y Enfermedades Profesionales y Afiliación al SRL por Sexo</t>
  </si>
  <si>
    <t>V.4.21 Cantidad de Expedientes de Enfermedades Profesionales Calificados en Proceso de Investigación</t>
  </si>
  <si>
    <t>V.4.22 Cantidad de Expedientes de Accidentes Laborales Calificados en Proceso de Reinvestigación</t>
  </si>
  <si>
    <t>V.4.23 Casos Aprobados en Proceso de Reinvestigación por Tipo de Accidente</t>
  </si>
  <si>
    <t>V.4.24 Casos Aprobados en Proceso de Reinvestigación por Grado de Lesión</t>
  </si>
  <si>
    <t>V.4.25 Casos Aprobados en Proceso de Reinvestigación por Circunstancia del Suceso</t>
  </si>
  <si>
    <t>VI. Estadísticas Comisiones Médicas Nacional y Regional del Sistema Dominicano de Seguridad Social</t>
  </si>
  <si>
    <t>VI.1 Análisis de CMNR</t>
  </si>
  <si>
    <t>VI.2  Solicitudes Recibidas en las Comisiones Médicas por Estatus</t>
  </si>
  <si>
    <t>VI.3 Apelaciones de Dictámenes de la CMNR</t>
  </si>
  <si>
    <t>VI.4 Apelaciones por Entidad Receptora y Origen</t>
  </si>
  <si>
    <t>Introducción</t>
  </si>
  <si>
    <t>Reintroducción</t>
  </si>
  <si>
    <t>2015</t>
  </si>
  <si>
    <t>N/D</t>
  </si>
  <si>
    <t>Certificación/Período Cotizado/Cuantía</t>
  </si>
  <si>
    <t>Desplazados o Eximición de Cotización</t>
  </si>
  <si>
    <t>Tipo de Beneficio</t>
  </si>
  <si>
    <t>Tipo de Trámite</t>
  </si>
  <si>
    <t>Cooperación Admistrativa</t>
  </si>
  <si>
    <t>VIII. Estadísticas Encuesta Nacional de Fuerza de Trabajo del Banco Central</t>
  </si>
  <si>
    <t>IX.Definiciones y Logros del Sistema Dominicano de Seguridad Social</t>
  </si>
  <si>
    <t>VII. Estadísticas del Convenio Bilateral de Seguridad Social entre España y la República Dominicana</t>
  </si>
  <si>
    <t>VII.3 Cantidad de Solicitantes por Año y Tipo de Beneficio</t>
  </si>
  <si>
    <t>VII.1 Analisis del Convenio Bilateral</t>
  </si>
  <si>
    <t>VIII.1  Distribución de la Población Ocupada Formal por Rama de Actividad</t>
  </si>
  <si>
    <t>VIII.2 Población Total República Dominicana y por Tipo de Ocupación</t>
  </si>
  <si>
    <t>IX.1  Definiciones de Sistema Dominicano de Seguridad Social</t>
  </si>
  <si>
    <t>VII.2 Cantidad de Solicitudes por año y tipo de trámite</t>
  </si>
  <si>
    <t xml:space="preserve">VII.4  Cantidad de Solicitudes y Tramitaciones Concluidas </t>
  </si>
  <si>
    <t xml:space="preserve"> Período </t>
  </si>
  <si>
    <t xml:space="preserve"> Cuidado de la Salud </t>
  </si>
  <si>
    <t xml:space="preserve"> FONAMAT </t>
  </si>
  <si>
    <t xml:space="preserve"> Subsidios  </t>
  </si>
  <si>
    <t xml:space="preserve"> Comisión SISALRIL </t>
  </si>
  <si>
    <t xml:space="preserve">% Afiliados   titulares </t>
  </si>
  <si>
    <t>Afiliados por Grupo de Edad</t>
  </si>
  <si>
    <t>VIII.1 Ocup. formal'!Área_de_impresión</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</si>
  <si>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</si>
  <si>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</si>
  <si>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</si>
  <si>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</si>
  <si>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</si>
  <si>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</si>
  <si>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</si>
  <si>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t>Rendimientos Inversiones *</t>
  </si>
  <si>
    <t>Dic. 2003</t>
  </si>
  <si>
    <t>Dic. 2004</t>
  </si>
  <si>
    <t>PIB Corriente
 (RD$ Millones)</t>
  </si>
  <si>
    <t>El Seibo</t>
  </si>
  <si>
    <r>
      <rPr>
        <b/>
        <sz val="12"/>
        <rFont val="Calibri"/>
        <family val="2"/>
        <scheme val="minor"/>
      </rPr>
      <t>Fuente</t>
    </r>
    <r>
      <rPr>
        <sz val="12"/>
        <rFont val="Calibri"/>
        <family val="2"/>
        <scheme val="minor"/>
      </rPr>
      <t xml:space="preserve">:  Sisalril, TSS, ONE.
</t>
    </r>
    <r>
      <rPr>
        <b/>
        <sz val="12"/>
        <rFont val="Calibri"/>
        <family val="2"/>
        <scheme val="minor"/>
      </rPr>
      <t>Nota:</t>
    </r>
    <r>
      <rPr>
        <sz val="12"/>
        <rFont val="Calibri"/>
        <family val="2"/>
        <scheme val="minor"/>
      </rPr>
      <t xml:space="preserve"> Esta tendencia será actualizada anualmente.</t>
    </r>
  </si>
  <si>
    <r>
      <t xml:space="preserve">Fuente: </t>
    </r>
    <r>
      <rPr>
        <sz val="14"/>
        <color theme="1"/>
        <rFont val="Calibri"/>
        <family val="2"/>
        <scheme val="minor"/>
      </rPr>
      <t>TSS</t>
    </r>
  </si>
  <si>
    <r>
      <rPr>
        <b/>
        <sz val="14"/>
        <color theme="1"/>
        <rFont val="Calibri"/>
        <family val="2"/>
        <scheme val="minor"/>
      </rPr>
      <t>Fuente</t>
    </r>
    <r>
      <rPr>
        <sz val="14"/>
        <color theme="1"/>
        <rFont val="Calibri"/>
        <family val="2"/>
        <scheme val="minor"/>
      </rPr>
      <t>:TSS</t>
    </r>
  </si>
  <si>
    <t>Fuentes: TSS</t>
  </si>
  <si>
    <r>
      <t>Fuente:</t>
    </r>
    <r>
      <rPr>
        <sz val="14"/>
        <rFont val="Calibri"/>
        <family val="2"/>
        <scheme val="minor"/>
      </rPr>
      <t xml:space="preserve"> TSS</t>
    </r>
  </si>
  <si>
    <t>Total  Empleados</t>
  </si>
  <si>
    <t>Riesgo II</t>
  </si>
  <si>
    <t>Primera ARS de Humano</t>
  </si>
  <si>
    <t>Bancos Comerciales y de Servicios Múltiples</t>
  </si>
  <si>
    <t>Atlántico</t>
  </si>
  <si>
    <t>AFP Atlántico</t>
  </si>
  <si>
    <t xml:space="preserve">Inversión </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</si>
  <si>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</si>
  <si>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</si>
  <si>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 xml:space="preserve">                                                                                                                                                                                                                                                                                                                                                                                                                                                             </t>
  </si>
  <si>
    <t xml:space="preserve">                                                                                                                                                                                                                                                                                                                                                                                                                                                                                                                                                                                                                                                                                                                                                                                                                                                                                                         </t>
  </si>
  <si>
    <t>Dic.16</t>
  </si>
  <si>
    <t>2016</t>
  </si>
  <si>
    <t>Dic. 2016</t>
  </si>
  <si>
    <t>Dic.2016</t>
  </si>
  <si>
    <t>Población Económicamente Activa (PEA) Total*</t>
  </si>
  <si>
    <t>Tasa de crecimiento Anual</t>
  </si>
  <si>
    <r>
      <rPr>
        <b/>
        <sz val="18"/>
        <rFont val="Calibri"/>
        <family val="2"/>
        <scheme val="minor"/>
      </rPr>
      <t>Fuente:</t>
    </r>
    <r>
      <rPr>
        <sz val="18"/>
        <rFont val="Calibri"/>
        <family val="2"/>
        <scheme val="minor"/>
      </rPr>
      <t xml:space="preserve"> Portal SISALRIL</t>
    </r>
  </si>
  <si>
    <r>
      <rPr>
        <b/>
        <sz val="14"/>
        <color theme="1"/>
        <rFont val="Calibri"/>
        <family val="2"/>
        <scheme val="minor"/>
      </rPr>
      <t>Fuente</t>
    </r>
    <r>
      <rPr>
        <sz val="14"/>
        <color theme="1"/>
        <rFont val="Calibri"/>
        <family val="2"/>
        <scheme val="minor"/>
      </rPr>
      <t>:Portal SISALRIL</t>
    </r>
  </si>
  <si>
    <t>Afiliación
SFS</t>
  </si>
  <si>
    <t>2003-2004</t>
  </si>
  <si>
    <t>2005-2006</t>
  </si>
  <si>
    <t>2007-2008</t>
  </si>
  <si>
    <t>2009-2010</t>
  </si>
  <si>
    <t>2011-2012</t>
  </si>
  <si>
    <t>2013-2014</t>
  </si>
  <si>
    <t>2015-2016</t>
  </si>
  <si>
    <t>2008-2009</t>
  </si>
  <si>
    <t>2010-2011</t>
  </si>
  <si>
    <t>2012-2013</t>
  </si>
  <si>
    <t>2014-2015</t>
  </si>
  <si>
    <t>Empleados</t>
  </si>
  <si>
    <t>2008-2007</t>
  </si>
  <si>
    <t>2017</t>
  </si>
  <si>
    <t>Pago de CONDEI</t>
  </si>
  <si>
    <t>2016-2015</t>
  </si>
  <si>
    <t>2014-2013</t>
  </si>
  <si>
    <t>2012-2011</t>
  </si>
  <si>
    <t>2010-2009</t>
  </si>
  <si>
    <r>
      <t xml:space="preserve">Fuente: </t>
    </r>
    <r>
      <rPr>
        <sz val="14"/>
        <rFont val="Calibri"/>
        <family val="2"/>
        <scheme val="minor"/>
      </rPr>
      <t>Informes TSS</t>
    </r>
  </si>
  <si>
    <r>
      <rPr>
        <b/>
        <sz val="16"/>
        <color theme="1"/>
        <rFont val="Calibri"/>
        <family val="2"/>
        <scheme val="minor"/>
      </rPr>
      <t>Fuente</t>
    </r>
    <r>
      <rPr>
        <sz val="16"/>
        <color theme="1"/>
        <rFont val="Calibri"/>
        <family val="2"/>
        <scheme val="minor"/>
      </rPr>
      <t>: Portal SISALRIL</t>
    </r>
  </si>
  <si>
    <t>Asociaciones de Ahorros y Préstamos</t>
  </si>
  <si>
    <t xml:space="preserve">Fondos de Inversión </t>
  </si>
  <si>
    <t>Rentabilidad Nominal del Sistema</t>
  </si>
  <si>
    <t>Inflación Acumulada</t>
  </si>
  <si>
    <t>Dic-16</t>
  </si>
  <si>
    <r>
      <rPr>
        <b/>
        <sz val="16"/>
        <color theme="1"/>
        <rFont val="Calibri"/>
        <family val="2"/>
        <scheme val="minor"/>
      </rPr>
      <t>Fuente:</t>
    </r>
    <r>
      <rPr>
        <sz val="16"/>
        <color theme="1"/>
        <rFont val="Calibri"/>
        <family val="2"/>
        <scheme val="minor"/>
      </rPr>
      <t xml:space="preserve"> Superintendencia de Salud y Riesgos Laborales (SISALRIL)
</t>
    </r>
    <r>
      <rPr>
        <b/>
        <sz val="16"/>
        <color theme="1"/>
        <rFont val="Calibri"/>
        <family val="2"/>
        <scheme val="minor"/>
      </rPr>
      <t>Nota:</t>
    </r>
    <r>
      <rPr>
        <sz val="16"/>
        <color theme="1"/>
        <rFont val="Calibri"/>
        <family val="2"/>
        <scheme val="minor"/>
      </rPr>
      <t xml:space="preserve"> Incluye SFS, RC y RS</t>
    </r>
  </si>
  <si>
    <t xml:space="preserve">Promedio CCI </t>
  </si>
  <si>
    <r>
      <rPr>
        <b/>
        <sz val="16"/>
        <color theme="1"/>
        <rFont val="Calibri"/>
        <family val="2"/>
        <scheme val="minor"/>
      </rPr>
      <t>Fuente:</t>
    </r>
    <r>
      <rPr>
        <sz val="16"/>
        <color theme="1"/>
        <rFont val="Calibri"/>
        <family val="2"/>
        <scheme val="minor"/>
      </rPr>
      <t xml:space="preserve"> Informes de la TSS</t>
    </r>
  </si>
  <si>
    <t>Fondos Pagados: 
Titulares  y Dependientes directos</t>
  </si>
  <si>
    <t>Fondos Pagados: Dependientes Adicionales</t>
  </si>
  <si>
    <t>Fondos Pagados: FONAMAT</t>
  </si>
  <si>
    <t>Pago A CONDEI</t>
  </si>
  <si>
    <t>Dependientes</t>
  </si>
  <si>
    <t>Fondos Dispersados</t>
  </si>
  <si>
    <t>METASALUD/SINATRAE</t>
  </si>
  <si>
    <t>Provincia</t>
  </si>
  <si>
    <t>Sin Lesión</t>
  </si>
  <si>
    <t>JMMB-BDI</t>
  </si>
  <si>
    <t>AFP JMMB BDI, SA</t>
  </si>
  <si>
    <t>Total General
Pensionados</t>
  </si>
  <si>
    <t>Regimen Especial Transitorio de los Pensionados de Hacienda (RET)</t>
  </si>
  <si>
    <t>Planes Especiales de Pensionados
(Res.207-2016 y Decreto 371-2016)</t>
  </si>
  <si>
    <t xml:space="preserve"> Policia Nacional (PN)</t>
  </si>
  <si>
    <t>Total Afiliación 
al SFS</t>
  </si>
  <si>
    <t>Dic.17</t>
  </si>
  <si>
    <t>Dic. 2017</t>
  </si>
  <si>
    <t>Dic.2017</t>
  </si>
  <si>
    <t>Aportes del Gob. Central Para pensionados</t>
  </si>
  <si>
    <t>Pago Salud Pensionados</t>
  </si>
  <si>
    <t xml:space="preserve">Pensionados </t>
  </si>
  <si>
    <t>Grupo</t>
  </si>
  <si>
    <t xml:space="preserve"> % Hombres</t>
  </si>
  <si>
    <r>
      <rPr>
        <b/>
        <sz val="8"/>
        <color theme="1"/>
        <rFont val="Calibri"/>
        <family val="2"/>
        <scheme val="minor"/>
      </rPr>
      <t>*Nota:</t>
    </r>
    <r>
      <rPr>
        <sz val="8"/>
        <color theme="1"/>
        <rFont val="Calibri"/>
        <family val="2"/>
        <scheme val="minor"/>
      </rPr>
      <t xml:space="preserve">  PEA: Banco Central.</t>
    </r>
  </si>
  <si>
    <t>Dic-17</t>
  </si>
  <si>
    <r>
      <rPr>
        <b/>
        <sz val="9"/>
        <color theme="1"/>
        <rFont val="Calibri"/>
        <family val="2"/>
        <scheme val="minor"/>
      </rPr>
      <t xml:space="preserve">Nota: </t>
    </r>
    <r>
      <rPr>
        <sz val="9"/>
        <color theme="1"/>
        <rFont val="Calibri"/>
        <family val="2"/>
        <scheme val="minor"/>
      </rPr>
      <t>El % PIB del año 2018, fue calculado con el PIB  Banco Central para el 2017.  Este Dato será actualizado una vez que el BC publique.</t>
    </r>
  </si>
  <si>
    <t xml:space="preserve"> %  Mujeres</t>
  </si>
  <si>
    <t>Puerto Plata</t>
  </si>
  <si>
    <t>San Juan</t>
  </si>
  <si>
    <t xml:space="preserve"> Sector Salud (SS)</t>
  </si>
  <si>
    <t>Fuerzas Armadas (FF. AA)</t>
  </si>
  <si>
    <r>
      <rPr>
        <b/>
        <sz val="14"/>
        <color theme="1"/>
        <rFont val="Calibri"/>
        <family val="2"/>
        <scheme val="minor"/>
      </rPr>
      <t>Fuente:</t>
    </r>
    <r>
      <rPr>
        <sz val="14"/>
        <color theme="1"/>
        <rFont val="Calibri"/>
        <family val="2"/>
        <scheme val="minor"/>
      </rPr>
      <t xml:space="preserve"> Consejo Nacional de Seguridad Social (CNSS).</t>
    </r>
  </si>
  <si>
    <t>Aportes por Dependientes Adicionales</t>
  </si>
  <si>
    <t>2018</t>
  </si>
  <si>
    <t xml:space="preserve">                     </t>
  </si>
  <si>
    <t xml:space="preserve"> ASISTANET (Constitución)</t>
  </si>
  <si>
    <t>Cuidado de la Salud + ADA</t>
  </si>
  <si>
    <t xml:space="preserve">Depósitos Flexibles </t>
  </si>
  <si>
    <t>En Depósitos Financieros Renta Futuro</t>
  </si>
  <si>
    <t>En Abierto Renta valores</t>
  </si>
  <si>
    <t>Aportes del Gob. 
(SFS RS)</t>
  </si>
  <si>
    <t>Dic.18</t>
  </si>
  <si>
    <t>Dic. 2018</t>
  </si>
  <si>
    <t>% Afiliación SFS / Pob.Total</t>
  </si>
  <si>
    <t>Dic.2018</t>
  </si>
  <si>
    <t>Dic. 18</t>
  </si>
  <si>
    <r>
      <rPr>
        <b/>
        <sz val="12"/>
        <color theme="1"/>
        <rFont val="Calibri"/>
        <family val="2"/>
        <scheme val="minor"/>
      </rPr>
      <t xml:space="preserve">Leyenda: </t>
    </r>
    <r>
      <rPr>
        <sz val="12"/>
        <color theme="1"/>
        <rFont val="Calibri"/>
        <family val="2"/>
        <scheme val="minor"/>
      </rPr>
      <t xml:space="preserve">
</t>
    </r>
    <r>
      <rPr>
        <b/>
        <sz val="12"/>
        <color theme="1"/>
        <rFont val="Calibri"/>
        <family val="2"/>
        <scheme val="minor"/>
      </rPr>
      <t>N =</t>
    </r>
    <r>
      <rPr>
        <sz val="12"/>
        <color theme="1"/>
        <rFont val="Calibri"/>
        <family val="2"/>
        <scheme val="minor"/>
      </rPr>
      <t xml:space="preserve"> Ninguno, se refiere a personas analfabetas, no leen ni escriben. 
</t>
    </r>
    <r>
      <rPr>
        <b/>
        <sz val="12"/>
        <color theme="1"/>
        <rFont val="Calibri"/>
        <family val="2"/>
        <scheme val="minor"/>
      </rPr>
      <t>B =</t>
    </r>
    <r>
      <rPr>
        <sz val="12"/>
        <color theme="1"/>
        <rFont val="Calibri"/>
        <family val="2"/>
        <scheme val="minor"/>
      </rPr>
      <t xml:space="preserve"> Básica, comprende desde 1ero hasta 8vo curso. 
</t>
    </r>
    <r>
      <rPr>
        <b/>
        <sz val="12"/>
        <color theme="1"/>
        <rFont val="Calibri"/>
        <family val="2"/>
        <scheme val="minor"/>
      </rPr>
      <t xml:space="preserve">M = </t>
    </r>
    <r>
      <rPr>
        <sz val="12"/>
        <color theme="1"/>
        <rFont val="Calibri"/>
        <family val="2"/>
        <scheme val="minor"/>
      </rPr>
      <t xml:space="preserve">Media, comprende desde 1ro hasta 4to de bachillerato. 
</t>
    </r>
    <r>
      <rPr>
        <b/>
        <sz val="12"/>
        <color theme="1"/>
        <rFont val="Calibri"/>
        <family val="2"/>
        <scheme val="minor"/>
      </rPr>
      <t xml:space="preserve">S = </t>
    </r>
    <r>
      <rPr>
        <sz val="12"/>
        <color theme="1"/>
        <rFont val="Calibri"/>
        <family val="2"/>
        <scheme val="minor"/>
      </rPr>
      <t>Superior, se refiere haber cursado estudios universitarios por mas de dos semestres o cuatrimestres.</t>
    </r>
  </si>
  <si>
    <t>% anual</t>
  </si>
  <si>
    <t>2017-2018</t>
  </si>
  <si>
    <t>Dic-18</t>
  </si>
  <si>
    <t>Concluidos</t>
  </si>
  <si>
    <t>En Proceso</t>
  </si>
  <si>
    <t>Solicitudes</t>
  </si>
  <si>
    <t>** Los pensionados de INABIMA, entraron en diciembre 2018.</t>
  </si>
  <si>
    <r>
      <rPr>
        <b/>
        <sz val="16"/>
        <color theme="1"/>
        <rFont val="Calibri"/>
        <family val="2"/>
        <scheme val="minor"/>
      </rPr>
      <t>Fuente:</t>
    </r>
    <r>
      <rPr>
        <sz val="16"/>
        <color theme="1"/>
        <rFont val="Calibri"/>
        <family val="2"/>
        <scheme val="minor"/>
      </rPr>
      <t xml:space="preserve"> Informe Ejecutivo de PRISS; Superintendencia de Salud y Riesgos Laborales (SISALRIL). 
* La afiliación de los pensionados de  INABIMA, Policia Nacional (PN), Fuerzas Armadas (FFAA) y Sector Salud (SS) es de los informes SIGOB y el RET de Hacienda son tomadas de los informes de TSS o de Sisalril.</t>
    </r>
  </si>
  <si>
    <t>Total de Pensionados (RET, PN, INABIMA, FFAA y SS)</t>
  </si>
  <si>
    <t>%Pensionados (RET, PN, INABIMA, FFAA y SS)</t>
  </si>
  <si>
    <t>% Total de Pensionados (RET, PN, INABIMA, FFAA y SS)</t>
  </si>
  <si>
    <r>
      <rPr>
        <b/>
        <sz val="16"/>
        <color theme="1"/>
        <rFont val="Calibri"/>
        <family val="2"/>
        <scheme val="minor"/>
      </rPr>
      <t>Fuente:</t>
    </r>
    <r>
      <rPr>
        <sz val="16"/>
        <color theme="1"/>
        <rFont val="Calibri"/>
        <family val="2"/>
        <scheme val="minor"/>
      </rPr>
      <t xml:space="preserve"> Informe Ejecutivo de PRISS, Sigob y  Tesorería de la Seguridad Social (TSS).
* La afiliación de los pensionados de  INABIMA, Policia Nacional (PN), Fuerzas Armadas (FFAA) y Sector Salud (SS) es de los informes SIGOB y el RET de Hacienda son tomadas de los informes de TSS o de Sisalril.</t>
    </r>
  </si>
  <si>
    <t>2016-2017</t>
  </si>
  <si>
    <t>*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</si>
  <si>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Títulos Notas Desmaterializados</t>
  </si>
  <si>
    <t>Sector Formal</t>
  </si>
  <si>
    <t>Agrícultura y Ganadería</t>
  </si>
  <si>
    <t>Electricidad y Agua</t>
  </si>
  <si>
    <t>Construcción</t>
  </si>
  <si>
    <t>Comercio</t>
  </si>
  <si>
    <t>Hoteles, Bares y Restaurantes</t>
  </si>
  <si>
    <t>Transporte y Comunicaciones</t>
  </si>
  <si>
    <t>Administración Pública y Defensa</t>
  </si>
  <si>
    <t>Enseñanza</t>
  </si>
  <si>
    <t>Salud y Asistencia Social</t>
  </si>
  <si>
    <t>Otros Servicios</t>
  </si>
  <si>
    <t>Sector Informal</t>
  </si>
  <si>
    <t>Patrimonio Fondos de Pensiones 
(RD$ Millones)</t>
  </si>
  <si>
    <t>AT</t>
  </si>
  <si>
    <t>EP</t>
  </si>
  <si>
    <t>Empresa Privada</t>
  </si>
  <si>
    <r>
      <rPr>
        <b/>
        <sz val="14"/>
        <color theme="1"/>
        <rFont val="Calibri"/>
        <family val="2"/>
        <scheme val="minor"/>
      </rPr>
      <t>Fuente:</t>
    </r>
    <r>
      <rPr>
        <sz val="14"/>
        <color theme="1"/>
        <rFont val="Calibri"/>
        <family val="2"/>
        <scheme val="minor"/>
      </rPr>
      <t xml:space="preserve"> SIPEN</t>
    </r>
  </si>
  <si>
    <t>Fideicomisos de Oferta Pública</t>
  </si>
  <si>
    <t>RD$</t>
  </si>
  <si>
    <t>Sobreviviencia</t>
  </si>
  <si>
    <t>Febrero</t>
  </si>
  <si>
    <t>May.19</t>
  </si>
  <si>
    <t>Total de Pensionados (DGJP, RET, PN, INABIMA, FFAA y SS)</t>
  </si>
  <si>
    <t>Cobertura Afiliación Total al SFS</t>
  </si>
  <si>
    <t>May. 19</t>
  </si>
  <si>
    <r>
      <rPr>
        <b/>
        <sz val="16"/>
        <color theme="1"/>
        <rFont val="Calibri"/>
        <family val="2"/>
        <scheme val="minor"/>
      </rPr>
      <t>Fuente</t>
    </r>
    <r>
      <rPr>
        <sz val="16"/>
        <color theme="1"/>
        <rFont val="Calibri"/>
        <family val="2"/>
        <scheme val="minor"/>
      </rPr>
      <t>: Banco Central RD. Encuesta Nacional Continua de Fuerza de Trabajo (ENCFT) .</t>
    </r>
  </si>
  <si>
    <t>Pagos a Pensionados</t>
  </si>
  <si>
    <t>Salud Pensionados
 (RET, PN, FFAA, SS,Etc.)</t>
  </si>
  <si>
    <t>2019</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</si>
  <si>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22"/>
        <color indexed="8"/>
        <rFont val="Calibri"/>
        <family val="2"/>
      </rPr>
      <t>Los beneficios en el Seguro de Vejez, Discapacidad y Sobrevivencia (SVDS) son</t>
    </r>
    <r>
      <rPr>
        <sz val="22"/>
        <color indexed="8"/>
        <rFont val="Calibri"/>
        <family val="2"/>
      </rPr>
      <t xml:space="preserve">: </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</si>
  <si>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Jubilación/Vejez</t>
  </si>
  <si>
    <t>Supervivencia/Sobrevivencia</t>
  </si>
  <si>
    <t>Incapacidad/Discapacidad</t>
  </si>
  <si>
    <t>Fuente: Banco Central de la RD.</t>
  </si>
  <si>
    <r>
      <rPr>
        <b/>
        <sz val="9"/>
        <color theme="1"/>
        <rFont val="Calibri"/>
        <family val="2"/>
        <scheme val="minor"/>
      </rPr>
      <t>Fuente:</t>
    </r>
    <r>
      <rPr>
        <sz val="9"/>
        <color theme="1"/>
        <rFont val="Calibri"/>
        <family val="2"/>
        <scheme val="minor"/>
      </rPr>
      <t xml:space="preserve"> Banco Central de la RD</t>
    </r>
  </si>
  <si>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 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</si>
  <si>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t>Jun.19</t>
  </si>
  <si>
    <t>Jun. 19</t>
  </si>
  <si>
    <t>Jul.19</t>
  </si>
  <si>
    <t xml:space="preserve">* El dato de los pensionados serán actualizados una vez que las intituciones generadoras las publiquen. </t>
  </si>
  <si>
    <t>Jul. 19</t>
  </si>
  <si>
    <r>
      <rPr>
        <vertAlign val="superscript"/>
        <sz val="14"/>
        <rFont val="Calibri"/>
        <family val="2"/>
        <scheme val="minor"/>
      </rPr>
      <t xml:space="preserve">1 </t>
    </r>
    <r>
      <rPr>
        <sz val="14"/>
        <rFont val="Calibri"/>
        <family val="2"/>
        <scheme val="minor"/>
      </rPr>
      <t>Afiliados del Sistema Dominicano de Pensiones que no han sido reportados como fallecidos ni que sus dependientes han solicitado beneficios por sobrevivencia.</t>
    </r>
  </si>
  <si>
    <r>
      <t xml:space="preserve">2  </t>
    </r>
    <r>
      <rPr>
        <sz val="14"/>
        <rFont val="Calibri"/>
        <family val="2"/>
        <scheme val="minor"/>
      </rPr>
      <t>En julio de 2019 AFP Scotia Crecer cambio de nombre a AFP Crecer.</t>
    </r>
  </si>
  <si>
    <t>Ago.19</t>
  </si>
  <si>
    <r>
      <rPr>
        <b/>
        <sz val="16"/>
        <color theme="1"/>
        <rFont val="Calibri"/>
        <family val="2"/>
        <scheme val="minor"/>
      </rPr>
      <t>Fuente:</t>
    </r>
    <r>
      <rPr>
        <sz val="16"/>
        <color theme="1"/>
        <rFont val="Calibri"/>
        <family val="2"/>
        <scheme val="minor"/>
      </rPr>
      <t xml:space="preserve"> Informe Ejecutivo del PRISS, TSS y SISALRIL.
</t>
    </r>
    <r>
      <rPr>
        <b/>
        <sz val="16"/>
        <color theme="1"/>
        <rFont val="Calibri"/>
        <family val="2"/>
        <scheme val="minor"/>
      </rPr>
      <t xml:space="preserve">Nota: </t>
    </r>
    <r>
      <rPr>
        <sz val="16"/>
        <color theme="1"/>
        <rFont val="Calibri"/>
        <family val="2"/>
        <scheme val="minor"/>
      </rPr>
      <t>La Población Nacional  total estimada,  fue ajustada por la publicación de la Oficina Nacional de Estadísticas (ONE), "Estimaciones y Proyecciones de Población",  basada en el censo 2010.</t>
    </r>
  </si>
  <si>
    <r>
      <rPr>
        <b/>
        <sz val="18"/>
        <color theme="1"/>
        <rFont val="Calibri"/>
        <family val="2"/>
        <scheme val="minor"/>
      </rPr>
      <t>Fuente:</t>
    </r>
    <r>
      <rPr>
        <sz val="18"/>
        <color theme="1"/>
        <rFont val="Calibri"/>
        <family val="2"/>
        <scheme val="minor"/>
      </rPr>
      <t xml:space="preserve"> Portal SIRALRIL</t>
    </r>
  </si>
  <si>
    <t>Ago. 19</t>
  </si>
  <si>
    <r>
      <rPr>
        <b/>
        <sz val="10"/>
        <color theme="1"/>
        <rFont val="Calibri"/>
        <family val="2"/>
        <scheme val="minor"/>
      </rPr>
      <t>Actividad Conexa:</t>
    </r>
    <r>
      <rPr>
        <sz val="10"/>
        <color theme="1"/>
        <rFont val="Calibri"/>
        <family val="2"/>
        <scheme val="minor"/>
      </rPr>
      <t xml:space="preserve">  Está relacionada con la actividad productiva pero no representa beneficios directos para la empresa o para la actividad en sí.</t>
    </r>
  </si>
  <si>
    <r>
      <rPr>
        <b/>
        <sz val="10"/>
        <color theme="1"/>
        <rFont val="Calibri"/>
        <family val="2"/>
        <scheme val="minor"/>
      </rPr>
      <t>Fuente:</t>
    </r>
    <r>
      <rPr>
        <sz val="10"/>
        <color theme="1"/>
        <rFont val="Calibri"/>
        <family val="2"/>
        <scheme val="minor"/>
      </rPr>
      <t xml:space="preserve"> Consejo Nacional de Seguridad Social (CNSS).</t>
    </r>
  </si>
  <si>
    <t xml:space="preserve">Pendientes </t>
  </si>
  <si>
    <t>Sep.19</t>
  </si>
  <si>
    <t>Población</t>
  </si>
  <si>
    <t>Empresas</t>
  </si>
  <si>
    <t>Privada</t>
  </si>
  <si>
    <t>Publica</t>
  </si>
  <si>
    <t>Empresa Publica</t>
  </si>
  <si>
    <t>Centralizada</t>
  </si>
  <si>
    <t>Emp.Centralizada</t>
  </si>
  <si>
    <t>Total de empresas</t>
  </si>
  <si>
    <t>Total de empleados</t>
  </si>
  <si>
    <t>Empresas  Categ. de Riesgo</t>
  </si>
  <si>
    <t xml:space="preserve"> Empleados Categ. de Riesgo</t>
  </si>
  <si>
    <t>Riesgo I</t>
  </si>
  <si>
    <t>Riesgo III</t>
  </si>
  <si>
    <t>Riesgo IV</t>
  </si>
  <si>
    <t>Regimen Contributivo</t>
  </si>
  <si>
    <t>Cápita TSS RC</t>
  </si>
  <si>
    <t>Afil. SISALRIL RC</t>
  </si>
  <si>
    <t>Hombres  RC</t>
  </si>
  <si>
    <t>Mujeres RC</t>
  </si>
  <si>
    <t>Pensionados</t>
  </si>
  <si>
    <t>Dependientes directos</t>
  </si>
  <si>
    <t>Dependientes adicionales</t>
  </si>
  <si>
    <t>Regimen Subsidiado</t>
  </si>
  <si>
    <t>Cápita TSS RS</t>
  </si>
  <si>
    <t>Afi. SISALRIL  RS</t>
  </si>
  <si>
    <t>Hombres RS</t>
  </si>
  <si>
    <t>Mujeres RS</t>
  </si>
  <si>
    <t xml:space="preserve">Dependientes </t>
  </si>
  <si>
    <t>Rentabilidad SVDS</t>
  </si>
  <si>
    <t>Nominal CCI</t>
  </si>
  <si>
    <t xml:space="preserve"> TOTAL </t>
  </si>
  <si>
    <t>% promedio del sistema</t>
  </si>
  <si>
    <t xml:space="preserve">15-19   </t>
  </si>
  <si>
    <t>IPC</t>
  </si>
  <si>
    <t xml:space="preserve">20-24   </t>
  </si>
  <si>
    <t xml:space="preserve">25-29   </t>
  </si>
  <si>
    <t xml:space="preserve">30-34   </t>
  </si>
  <si>
    <t xml:space="preserve">35-39   </t>
  </si>
  <si>
    <t>Pensiones SVDS</t>
  </si>
  <si>
    <t xml:space="preserve">40-44   </t>
  </si>
  <si>
    <t xml:space="preserve">45-49   </t>
  </si>
  <si>
    <t xml:space="preserve">50-54   </t>
  </si>
  <si>
    <t xml:space="preserve">55-59   </t>
  </si>
  <si>
    <t xml:space="preserve">Patrimonio </t>
  </si>
  <si>
    <t xml:space="preserve">60-64   </t>
  </si>
  <si>
    <t xml:space="preserve">65-69   </t>
  </si>
  <si>
    <t xml:space="preserve">70-74   </t>
  </si>
  <si>
    <t xml:space="preserve">75-79   </t>
  </si>
  <si>
    <t xml:space="preserve">80-84   </t>
  </si>
  <si>
    <t>Banco Central RD</t>
  </si>
  <si>
    <t>85 y Mas</t>
  </si>
  <si>
    <t>ENFT formal</t>
  </si>
  <si>
    <t>ENFT informal</t>
  </si>
  <si>
    <t>Población en Edad de Trabajar (PET)</t>
  </si>
  <si>
    <t>Fuerza de Trabajo (PEA)</t>
  </si>
  <si>
    <t>Empresa</t>
  </si>
  <si>
    <t xml:space="preserve">   01 y 05    </t>
  </si>
  <si>
    <t xml:space="preserve">   06 y 10    </t>
  </si>
  <si>
    <t xml:space="preserve">   11 y 20    </t>
  </si>
  <si>
    <t xml:space="preserve">   21 y 50    </t>
  </si>
  <si>
    <t xml:space="preserve">   51 y 100   </t>
  </si>
  <si>
    <t xml:space="preserve">  101 y 500   </t>
  </si>
  <si>
    <t xml:space="preserve">  501 y 1000  </t>
  </si>
  <si>
    <t xml:space="preserve"> 1001 y 10000 </t>
  </si>
  <si>
    <t xml:space="preserve">Mas de 10000  </t>
  </si>
  <si>
    <t xml:space="preserve"> Empleados</t>
  </si>
  <si>
    <t xml:space="preserve">Empleados </t>
  </si>
  <si>
    <t>Sep. 19</t>
  </si>
  <si>
    <t>Distribución de Afiliados*</t>
  </si>
  <si>
    <t>Administradoras de Fondos de Pensión</t>
  </si>
  <si>
    <t>Sub-Total AFP</t>
  </si>
  <si>
    <t>Subtotal Reparto Individualizado</t>
  </si>
  <si>
    <t>Banco 
Central</t>
  </si>
  <si>
    <t>Banco
 de Reservas</t>
  </si>
  <si>
    <t xml:space="preserve"> INABIMA</t>
  </si>
  <si>
    <t>Distribución de Cotizantes por rangos de salario minimo</t>
  </si>
  <si>
    <t>0-1</t>
  </si>
  <si>
    <t>1-2</t>
  </si>
  <si>
    <t>2-3</t>
  </si>
  <si>
    <t>3-4</t>
  </si>
  <si>
    <t>4-6</t>
  </si>
  <si>
    <t>6-8</t>
  </si>
  <si>
    <t>8-10</t>
  </si>
  <si>
    <t>10-15</t>
  </si>
  <si>
    <t>15 y más</t>
  </si>
  <si>
    <t>Distribución de Cotizantes por Edad</t>
  </si>
  <si>
    <t>Hasta 19</t>
  </si>
  <si>
    <t>60 y más</t>
  </si>
  <si>
    <t>Distribución de Cotizantes por AFP</t>
  </si>
  <si>
    <t>Subtotal Reparto
Individualizado</t>
  </si>
  <si>
    <t>Sin Individualizar</t>
  </si>
  <si>
    <t>Banco de Reservas</t>
  </si>
  <si>
    <t>Plan  Sustitutivo del Banco Central</t>
  </si>
  <si>
    <t>Plan  Sustitutivo del Banco de Reservas</t>
  </si>
  <si>
    <t>Plan Sustitutivo INABIMA</t>
  </si>
  <si>
    <r>
      <rPr>
        <b/>
        <sz val="12"/>
        <color theme="1"/>
        <rFont val="Calibri"/>
        <family val="2"/>
        <scheme val="minor"/>
      </rPr>
      <t xml:space="preserve">Los pagos a las AFP incluye: </t>
    </r>
    <r>
      <rPr>
        <sz val="12"/>
        <color theme="1"/>
        <rFont val="Calibri"/>
        <family val="2"/>
        <scheme val="minor"/>
      </rPr>
      <t>CCI, Comisión, Seguro de Vida y Fondo de Solidaridad Social en AFP Reservas.</t>
    </r>
  </si>
  <si>
    <r>
      <rPr>
        <b/>
        <sz val="12"/>
        <color theme="1"/>
        <rFont val="Calibri"/>
        <family val="2"/>
        <scheme val="minor"/>
      </rPr>
      <t>Nota:</t>
    </r>
    <r>
      <rPr>
        <sz val="12"/>
        <color theme="1"/>
        <rFont val="Calibri"/>
        <family val="2"/>
        <scheme val="minor"/>
      </rPr>
      <t xml:space="preserve"> AFP León y AFP CARIBALICO fueron absorbidas por AFP Siembra en 2007.</t>
    </r>
  </si>
  <si>
    <t>Afiliados RC</t>
  </si>
  <si>
    <t>RC-TSS</t>
  </si>
  <si>
    <t>RC-SISALRIL</t>
  </si>
  <si>
    <t>Afiliados RS</t>
  </si>
  <si>
    <t>RS-TSS</t>
  </si>
  <si>
    <t>RS-SISALRIL</t>
  </si>
  <si>
    <t>Oct.19</t>
  </si>
  <si>
    <t>Total capita TSS</t>
  </si>
  <si>
    <t>Total afiliados TSS</t>
  </si>
  <si>
    <t>Oct. 19</t>
  </si>
  <si>
    <r>
      <rPr>
        <b/>
        <sz val="12"/>
        <color theme="1"/>
        <rFont val="Calibri"/>
        <family val="2"/>
        <scheme val="minor"/>
      </rPr>
      <t xml:space="preserve">Nota: </t>
    </r>
    <r>
      <rPr>
        <sz val="12"/>
        <color theme="1"/>
        <rFont val="Calibri"/>
        <family val="2"/>
        <scheme val="minor"/>
      </rPr>
      <t>El % PIB del año 2019, fue calculado con el PIB  Banco Central del 2018.  Este Dato será actualizado una vez que el BC publique.</t>
    </r>
  </si>
  <si>
    <t>Pensión promedio de retiro programado</t>
  </si>
  <si>
    <t>% Accidentados / Afiliados Masculino</t>
  </si>
  <si>
    <t>Condición</t>
  </si>
  <si>
    <t>Ocupados</t>
  </si>
  <si>
    <t>Servicio Doméstico</t>
  </si>
  <si>
    <t>Informalidad Total</t>
  </si>
  <si>
    <t>Desocupados Abiertos</t>
  </si>
  <si>
    <t>Fuerza de Trabajo Potencial</t>
  </si>
  <si>
    <t>Población fuera de la Fuerza de Trabajo (Inactivos)</t>
  </si>
  <si>
    <t>Desocupados (Abiertos con iniciadores)</t>
  </si>
  <si>
    <t>Nov.19</t>
  </si>
  <si>
    <t>Nov. 19</t>
  </si>
  <si>
    <t>Crecer</t>
  </si>
  <si>
    <t>Porvenir</t>
  </si>
  <si>
    <t>Notas:</t>
  </si>
  <si>
    <t xml:space="preserve">Caribalico </t>
  </si>
  <si>
    <t xml:space="preserve">León </t>
  </si>
  <si>
    <t xml:space="preserve">Porvenir </t>
  </si>
  <si>
    <r>
      <rPr>
        <vertAlign val="superscript"/>
        <sz val="11"/>
        <rFont val="Avenir LT Std 55 Roman"/>
        <family val="2"/>
      </rPr>
      <t>1</t>
    </r>
    <r>
      <rPr>
        <sz val="11"/>
        <rFont val="Avenir LT Std 55 Roman"/>
        <family val="2"/>
      </rPr>
      <t>Camino fue absorbido por Siembra, el 7 de Enero del 2005.</t>
    </r>
  </si>
  <si>
    <r>
      <rPr>
        <vertAlign val="superscript"/>
        <sz val="11"/>
        <rFont val="Avenir LT Std 55 Roman"/>
        <family val="2"/>
      </rPr>
      <t>2</t>
    </r>
    <r>
      <rPr>
        <sz val="11"/>
        <rFont val="Avenir LT Std 55 Roman"/>
        <family val="2"/>
      </rPr>
      <t>Caribalico fue absorbido por Siembra, el 10 de Mayo del 2007.</t>
    </r>
  </si>
  <si>
    <r>
      <rPr>
        <vertAlign val="superscript"/>
        <sz val="11"/>
        <rFont val="Avenir LT Std 55 Roman"/>
        <family val="2"/>
      </rPr>
      <t>3</t>
    </r>
    <r>
      <rPr>
        <sz val="11"/>
        <rFont val="Avenir LT Std 55 Roman"/>
        <family val="2"/>
      </rPr>
      <t>León fue absorbido por Siembra, el 29 de Junio del 2007.</t>
    </r>
  </si>
  <si>
    <r>
      <rPr>
        <vertAlign val="superscript"/>
        <sz val="11"/>
        <rFont val="Avenir LT Std 55 Roman"/>
        <family val="2"/>
      </rPr>
      <t>4</t>
    </r>
    <r>
      <rPr>
        <sz val="11"/>
        <rFont val="Avenir LT Std 55 Roman"/>
        <family val="2"/>
      </rPr>
      <t>Porvenir fue absorbido por Scotia Crecer anteriormente llamada BBVA Crecer, el 29 de Octubre del 2004.</t>
    </r>
  </si>
  <si>
    <t>Dic.19</t>
  </si>
  <si>
    <t>Dic.2019</t>
  </si>
  <si>
    <t>Dic. 2019</t>
  </si>
  <si>
    <r>
      <t xml:space="preserve">Administradoras de Riesgos de Salud (ARS) de Autogestión, </t>
    </r>
    <r>
      <rPr>
        <sz val="18"/>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8"/>
        <color indexed="8"/>
        <rFont val="Calibri"/>
        <family val="2"/>
      </rPr>
      <t xml:space="preserve">
</t>
    </r>
    <r>
      <rPr>
        <b/>
        <sz val="18"/>
        <color indexed="8"/>
        <rFont val="Calibri"/>
        <family val="2"/>
      </rPr>
      <t xml:space="preserve">Prestadoras de Servicios de Salud (PSS), </t>
    </r>
    <r>
      <rPr>
        <sz val="18"/>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8"/>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8"/>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8"/>
        <color indexed="8"/>
        <rFont val="Calibri"/>
        <family val="2"/>
      </rPr>
      <t xml:space="preserve">
Comisión Médica Nacional (CMN), </t>
    </r>
    <r>
      <rPr>
        <sz val="18"/>
        <color indexed="8"/>
        <rFont val="Calibri"/>
        <family val="2"/>
      </rPr>
      <t xml:space="preserve"> es una instancia de apelación cuya función es revisar, validar o rechazar los dictámenes de las Comisiones Médicas Regionales.
</t>
    </r>
    <r>
      <rPr>
        <b/>
        <sz val="18"/>
        <color indexed="8"/>
        <rFont val="Calibri"/>
        <family val="2"/>
      </rPr>
      <t xml:space="preserve">
Comisión Técnica sobre Discapacidad (CTD), </t>
    </r>
    <r>
      <rPr>
        <sz val="18"/>
        <color indexed="8"/>
        <rFont val="Calibri"/>
        <family val="2"/>
      </rPr>
      <t xml:space="preserve"> se encarga de establecer las normas, criterios y parámetros para evaluar y calificar el grado de discapacidad de los afiliados de las Administradoras de Fondos de Pensiones (AFP). 
 </t>
    </r>
    <r>
      <rPr>
        <b/>
        <sz val="18"/>
        <color indexed="8"/>
        <rFont val="Calibri"/>
        <family val="2"/>
      </rPr>
      <t xml:space="preserve">
UNIPAGO, </t>
    </r>
    <r>
      <rPr>
        <sz val="18"/>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II. Instituciones y Organismos Afines:
</t>
    </r>
    <r>
      <rPr>
        <sz val="18"/>
        <color indexed="8"/>
        <rFont val="Calibri"/>
        <family val="2"/>
      </rPr>
      <t xml:space="preserve">
</t>
    </r>
    <r>
      <rPr>
        <b/>
        <sz val="18"/>
        <color indexed="8"/>
        <rFont val="Calibri"/>
        <family val="2"/>
      </rPr>
      <t xml:space="preserve">Sistema Nacional de Salud (SNS), </t>
    </r>
    <r>
      <rPr>
        <sz val="18"/>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8"/>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8"/>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8"/>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</si>
  <si>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t xml:space="preserve"> 2019</t>
  </si>
  <si>
    <t>Dic. 19</t>
  </si>
  <si>
    <r>
      <rPr>
        <b/>
        <sz val="14"/>
        <color theme="1"/>
        <rFont val="Calibri"/>
        <family val="2"/>
        <scheme val="minor"/>
      </rPr>
      <t xml:space="preserve">Fuente: </t>
    </r>
    <r>
      <rPr>
        <sz val="14"/>
        <color theme="1"/>
        <rFont val="Calibri"/>
        <family val="2"/>
        <scheme val="minor"/>
      </rPr>
      <t xml:space="preserve"> Sipen. Banco Central de la RD.
</t>
    </r>
  </si>
  <si>
    <t>SISALRIL. A partir de la Base de Datos de Empresas Activas en la TSS.</t>
  </si>
  <si>
    <t xml:space="preserve"> Afiliados por Grupos de Edad según Sexo del Afiliado. </t>
  </si>
  <si>
    <t>Fuerza de Trabajo PEA</t>
  </si>
  <si>
    <t>2018-2017</t>
  </si>
  <si>
    <t>PEA- Hombre</t>
  </si>
  <si>
    <t>PEA- Mujer</t>
  </si>
  <si>
    <t>Ene_20</t>
  </si>
  <si>
    <t>Ene.20</t>
  </si>
  <si>
    <t>Total 
Femenino</t>
  </si>
  <si>
    <t>Total Pensionados 
(Hacienda RET, PN, FF.AA, Sector Salud)</t>
  </si>
  <si>
    <t>,</t>
  </si>
  <si>
    <t>Feb_20</t>
  </si>
  <si>
    <t>Feb.20</t>
  </si>
  <si>
    <t xml:space="preserve"> Crecer</t>
  </si>
  <si>
    <t>V.4  Solicitud de Beneficios de IDOPPRIL.  Instituto Dominicano de Prevención y Proteción de Riesgos Laborales</t>
  </si>
  <si>
    <t>V.4.16 Cantidad de Expedientes Calificados por IDOPPRIL por Grado de Lesión</t>
  </si>
  <si>
    <t>V.4.14 Cantidad de Expedientes de Accidentes Laborales Calificados por IDOPPRIL</t>
  </si>
  <si>
    <t>V.4.13 Cantidad de Expedientes Calificados por IDOPPRIL Vs Casos Reportados</t>
  </si>
  <si>
    <t>V.4.1 Análisis de Beneficios por IDOPPRIL</t>
  </si>
  <si>
    <t>V.4.17 Cantidad de Expedientes Calificados por IDOPPRIL Según Circunstancia del Suceso</t>
  </si>
  <si>
    <t>V.4.18 Cantidad de Expedientes Calificados por IDOPPRIL Según Agente Dañino</t>
  </si>
  <si>
    <t>V.4.19 Cantidad de Expedientes Calificados por IDOPPRIL Según Lugar de Accidente</t>
  </si>
  <si>
    <t>V.4.20 Cantidad de Expedientes Calificados por IDOPPRIL con Accidentes Laborales con Lesiones Discapacitantes</t>
  </si>
  <si>
    <t>V.4.15 Cantidad de Expedientes Calificados por IDOPPRIL por Tipo de Accidente</t>
  </si>
  <si>
    <t>V.4.12 Comparación Reporte de Accidentes Laborales,  Enfermedades Profesionales y Afiliación al SRL por Edad</t>
  </si>
  <si>
    <t>V. 1.3Total Pagos por los Niños Afiliados en las Estancias Infantiles (EI) del RC</t>
  </si>
  <si>
    <t>V. 1.4 Distribución de Pagos a las Estancias Infantiles del RC</t>
  </si>
  <si>
    <t>Comisión AFP</t>
  </si>
  <si>
    <t>Comisión SIPEN</t>
  </si>
  <si>
    <t>Comisión TSS</t>
  </si>
  <si>
    <t>Comisión DIDA</t>
  </si>
  <si>
    <t>Banco Central de la República Dominicana</t>
  </si>
  <si>
    <t>Niños</t>
  </si>
  <si>
    <t>Cantidad de Niños estimados</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</si>
  <si>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 Común
</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3"/>
        <color theme="1"/>
        <rFont val="Calibri"/>
        <family val="2"/>
        <scheme val="minor"/>
      </rPr>
      <t xml:space="preserve">b) Subsidio por Maternidad
</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</si>
  <si>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Mar_20</t>
  </si>
  <si>
    <t xml:space="preserve">Salario Promedio </t>
  </si>
  <si>
    <t>Mar.20</t>
  </si>
  <si>
    <r>
      <t>Crecer</t>
    </r>
    <r>
      <rPr>
        <b/>
        <vertAlign val="superscript"/>
        <sz val="26"/>
        <color theme="0"/>
        <rFont val="Calibri"/>
        <family val="2"/>
        <scheme val="minor"/>
      </rPr>
      <t>5</t>
    </r>
  </si>
  <si>
    <r>
      <t>Banco Central</t>
    </r>
    <r>
      <rPr>
        <b/>
        <vertAlign val="superscript"/>
        <sz val="26"/>
        <color theme="0"/>
        <rFont val="Calibri"/>
        <family val="2"/>
        <scheme val="minor"/>
      </rPr>
      <t>6</t>
    </r>
  </si>
  <si>
    <t>ASISTANET(Ant. Constitución)</t>
  </si>
  <si>
    <t>Mar. 20</t>
  </si>
  <si>
    <t xml:space="preserve"> Rango de Número de Empleados.</t>
  </si>
  <si>
    <t>No Espec.</t>
  </si>
  <si>
    <t>Abr.20</t>
  </si>
  <si>
    <t>Abr_20</t>
  </si>
  <si>
    <r>
      <t xml:space="preserve">Fuente: </t>
    </r>
    <r>
      <rPr>
        <sz val="14"/>
        <rFont val="Calibri"/>
        <family val="2"/>
        <scheme val="minor"/>
      </rPr>
      <t>Boletín Sipen No.67</t>
    </r>
  </si>
  <si>
    <t xml:space="preserve"> Cubicaciones del Proyecto XII.  Res.421-01 </t>
  </si>
  <si>
    <t>Fuente: Boletín de SIPEN No. 67</t>
  </si>
  <si>
    <t>Tabla Resumen_Mayo 2020</t>
  </si>
  <si>
    <t>pensonados</t>
  </si>
  <si>
    <t>Ars Semma</t>
  </si>
  <si>
    <t>Ars SENASA</t>
  </si>
  <si>
    <t>May.20</t>
  </si>
  <si>
    <t>May.2020</t>
  </si>
  <si>
    <t>Cobertura Afiliación  Suspendidos (RC)
Res: No.492, 493, 494,496</t>
  </si>
  <si>
    <t>Cobertura Afiliación  Activos (RC)</t>
  </si>
  <si>
    <t>Afiliados RC- Suspendidos</t>
  </si>
  <si>
    <t>May_20</t>
  </si>
  <si>
    <t>May. 2020</t>
  </si>
  <si>
    <r>
      <rPr>
        <b/>
        <sz val="14"/>
        <color theme="1"/>
        <rFont val="Calibri"/>
        <family val="2"/>
        <scheme val="minor"/>
      </rPr>
      <t xml:space="preserve">Fuente: </t>
    </r>
    <r>
      <rPr>
        <sz val="14"/>
        <color theme="1"/>
        <rFont val="Calibri"/>
        <family val="2"/>
        <scheme val="minor"/>
      </rPr>
      <t>SISALRIL, TSS, DGJP.</t>
    </r>
  </si>
  <si>
    <t>Ene-May. 2020</t>
  </si>
  <si>
    <t>Ene-May.2020</t>
  </si>
  <si>
    <t xml:space="preserve"> Estancias Infantiles
 + Pago de Nómina </t>
  </si>
  <si>
    <t>Ene- May.2020</t>
  </si>
  <si>
    <t>Ene - May.2020</t>
  </si>
  <si>
    <t>Pensionados del Estado Dec. 18-19</t>
  </si>
  <si>
    <t>Ene-May. 20</t>
  </si>
  <si>
    <t>Ene - May. 2020</t>
  </si>
  <si>
    <t>PIB 2019 (millones RD$)</t>
  </si>
  <si>
    <t>Ene-May .20</t>
  </si>
  <si>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4"/>
        <color theme="1"/>
        <rFont val="Calibri"/>
        <family val="2"/>
        <scheme val="minor"/>
      </rPr>
      <t>subsidio de maternidad,</t>
    </r>
    <r>
      <rPr>
        <sz val="14"/>
        <color theme="1"/>
        <rFont val="Calibri"/>
        <family val="2"/>
        <scheme val="minor"/>
      </rPr>
      <t xml:space="preserve"> a la trabajadora afiliada RC, le corresponden 14 semanas de salario cotizable otorgado durante el período de Descanso.  Para el subsidio por</t>
    </r>
    <r>
      <rPr>
        <b/>
        <i/>
        <sz val="14"/>
        <color theme="1"/>
        <rFont val="Calibri"/>
        <family val="2"/>
        <scheme val="minor"/>
      </rPr>
      <t xml:space="preserve"> Lactancia, </t>
    </r>
    <r>
      <rPr>
        <sz val="14"/>
        <color theme="1"/>
        <rFont val="Calibri"/>
        <family val="2"/>
        <scheme val="minor"/>
      </rPr>
      <t>es el pago para los hijos menores de un (1) año, para la trabajadora afiliada RC, que perciban un salario menor o igual a tres (3) salarios mínimos nacionales. 
Durante el período comprendido entre la fecha de inicio hasta mayo 2020, se ha beneficiado a 248,866 parturientas, las cuales han recibido prestaciones económicas por Maternidad por un monto total ascendente a RD$11,613,921,049.41 y 200,936 trabajadoras han percibido el subsidio por Lactancia por un monto total de RD$3,576,487,611.84.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mayo 2020 se han beneficiados 832,228 trabajadores, recibiendo beneficios económicos por un monto global de RD$4,299,569,713.94.</t>
    </r>
  </si>
  <si>
    <t>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desde su inicio y hasta  mayo 2020, el sistema previsional ha otorgado un total de 22,219 pensiones, desglosadas de la siguiente manera:  12,570 por Discapacidad;  9,627 por Sobrevivencia y 22 por Retiro Programado (vejez) otorgadas estas últimas a personas de ingreso tardío.
Para el mes de mayo 2020, se otorgaron 216 pensiones por Discapacidad y 202 pensiones por Sobrevivencia.
Para el trimestre  enero - marzo 2020, el monto promedio de la pensión por sobrevivencia asciende a                 RD$11,354.00,  el de discapacidad de RD$12,469.00 y el de vejez de RD$20,969.00.</t>
  </si>
  <si>
    <t>Ene-May.20</t>
  </si>
  <si>
    <t>Ene- May.20</t>
  </si>
  <si>
    <t>Ene - May.20</t>
  </si>
  <si>
    <r>
      <rPr>
        <b/>
        <sz val="11"/>
        <color theme="1"/>
        <rFont val="Calibri"/>
        <family val="2"/>
        <scheme val="minor"/>
      </rPr>
      <t>Fuente:</t>
    </r>
    <r>
      <rPr>
        <sz val="11"/>
        <color theme="1"/>
        <rFont val="Calibri"/>
        <family val="2"/>
        <scheme val="minor"/>
      </rPr>
      <t>Boletín No.67 SIPEN Enero - Marzo 2020.</t>
    </r>
  </si>
  <si>
    <t>Ene-Mar. 2020</t>
  </si>
  <si>
    <t>Intermediación Financieras y Seguros</t>
  </si>
  <si>
    <t xml:space="preserve">Industrias  </t>
  </si>
  <si>
    <t>Ene-Mar.2020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</si>
</sst>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6">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
    <numFmt numFmtId="170" formatCode="&quot;RD$&quot;#,##0.00"/>
    <numFmt numFmtId="171" formatCode="[&lt;=9999999]###\-####;\(###\)\ ###\-####"/>
    <numFmt numFmtId="172" formatCode="0.0%"/>
    <numFmt numFmtId="173" formatCode="_(* #,##0.00_);_(* \(#,##0.00\);_(* &quot;-&quot;????_);_(@_)"/>
    <numFmt numFmtId="174" formatCode="_(* #,##0.0_);_(* \(#,##0.0\);_(* &quot;-&quot;??_);_(@_)"/>
    <numFmt numFmtId="175" formatCode="_([$€-2]* #,##0_);_([$€-2]* \(#,##0\);_([$€-2]* &quot;-&quot;??_)"/>
    <numFmt numFmtId="176" formatCode="#,##0.0"/>
    <numFmt numFmtId="177" formatCode="0.000%"/>
    <numFmt numFmtId="178" formatCode="0.000"/>
    <numFmt numFmtId="179" formatCode="_-* #,##0.00\ _P_t_s_-;\-* #,##0.00\ _P_t_s_-;_-* &quot;-&quot;??\ _P_t_s_-;_-@_-"/>
    <numFmt numFmtId="180" formatCode="#,##0;[Red]#,##0"/>
    <numFmt numFmtId="181" formatCode="_([$€-2]* #,##0.00_);_([$€-2]* \(#,##0.00\);_([$€-2]* &quot;-&quot;??_)"/>
    <numFmt numFmtId="182" formatCode="_(* #,##0.00_);_(* \(#,##0.00\);_(* &quot;-&quot;_);_(@_)"/>
    <numFmt numFmtId="183" formatCode="_([$€-2]* #,##0.0000_);_([$€-2]* \(#,##0.0000\);_([$€-2]* &quot;-&quot;??_)"/>
    <numFmt numFmtId="184" formatCode="_([$€-2]* #,##0.0_);_([$€-2]* \(#,##0.0\);_([$€-2]* &quot;-&quot;??_)"/>
    <numFmt numFmtId="185" formatCode="_-* #,##0.00\ [$€]_-;\-* #,##0.00\ [$€]_-;_-* &quot;-&quot;??\ [$€]_-;_-@_-"/>
    <numFmt numFmtId="186" formatCode="_-* #,##0.00\ &quot;Pts&quot;_-;\-* #,##0.00\ &quot;Pts&quot;_-;_-* &quot;-&quot;??\ &quot;Pts&quot;_-;_-@_-"/>
    <numFmt numFmtId="187" formatCode="0.0"/>
    <numFmt numFmtId="189" formatCode="_([$€-2]\ * #,##0.00_);_([$€-2]\ * \(#,##0.00\);_([$€-2]\ * &quot;-&quot;??_);_(@_)"/>
    <numFmt numFmtId="190" formatCode="_([$€-2]* #,##0.000_);_([$€-2]* \(#,##0.000\);_([$€-2]* &quot;-&quot;??_)"/>
    <numFmt numFmtId="191" formatCode="#,##0.00;[Red]#,##0.00"/>
    <numFmt numFmtId="192" formatCode="General_)"/>
    <numFmt numFmtId="194" formatCode="#,##0.000000_);[Red]\(#,##0.000000\)"/>
    <numFmt numFmtId="195" formatCode="&quot;$&quot;#,##0.00"/>
    <numFmt numFmtId="196" formatCode="0.00_);\(0.00\)"/>
    <numFmt numFmtId="197" formatCode="[$-1C0A]d&quot; de &quot;mmmm&quot; de &quot;yyyy;@"/>
    <numFmt numFmtId="198" formatCode="dd/mm/yyyy;@"/>
    <numFmt numFmtId="199" formatCode="0.0000%"/>
    <numFmt numFmtId="200" formatCode="_([$€-2]* #,##0.00000_);_([$€-2]* \(#,##0.00000\);_([$€-2]* &quot;-&quot;??_)"/>
    <numFmt numFmtId="201" formatCode="_(* #,##0.0_);_(* \(#,##0.0\);_(* &quot;-&quot;_);_(@_)"/>
    <numFmt numFmtId="203" formatCode="_(* #,##0_);_(* \(#,##0\);_(* &quot;-&quot;????_);_(@_)"/>
    <numFmt numFmtId="204" formatCode="#,##0.000;[Red]#,##0.000"/>
    <numFmt numFmtId="205" formatCode="mm/dd/yy;@"/>
    <numFmt numFmtId="206" formatCode="_(* #,##0.0_);_(* \(#,##0.0\);_(* &quot;-&quot;?_);_(@_)"/>
    <numFmt numFmtId="207" formatCode="[$-1010409]General"/>
    <numFmt numFmtId="208" formatCode="[$-1010409]###,###,###"/>
    <numFmt numFmtId="209" formatCode="0;[Red]0"/>
  </numFmts>
  <fonts count="177">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sz val="12"/>
      <name val="Calibri"/>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b/>
      <sz val="22"/>
      <color indexed="8"/>
      <name val="Calibri"/>
      <family val="2"/>
    </font>
    <font>
      <sz val="9"/>
      <name val="Century Gothic"/>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b/>
      <sz val="9"/>
      <color theme="1"/>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26"/>
      <color theme="0"/>
      <name val="Calibri"/>
      <family val="2"/>
      <scheme val="minor"/>
    </font>
    <font>
      <sz val="13"/>
      <name val="Calibri"/>
      <family val="2"/>
      <scheme val="minor"/>
    </font>
    <font>
      <sz val="9"/>
      <color theme="1"/>
      <name val="Arial"/>
      <family val="2"/>
    </font>
    <font>
      <sz val="13"/>
      <color theme="1"/>
      <name val="Calibri"/>
      <family val="2"/>
      <scheme val="minor"/>
    </font>
    <font>
      <sz val="10"/>
      <name val="Arial"/>
      <family val="2"/>
    </font>
    <font>
      <sz val="8"/>
      <color theme="1"/>
      <name val="Calibri"/>
      <family val="2"/>
      <scheme val="minor"/>
    </font>
    <font>
      <sz val="8"/>
      <name val="Calibri"/>
      <family val="2"/>
      <scheme val="minor"/>
    </font>
    <font>
      <b/>
      <sz val="28"/>
      <color theme="0"/>
      <name val="Calibri"/>
      <family val="2"/>
      <scheme val="minor"/>
    </font>
    <font>
      <sz val="11"/>
      <color rgb="FFC00000"/>
      <name val="Calibri"/>
      <family val="2"/>
      <scheme val="minor"/>
    </font>
    <font>
      <b/>
      <sz val="13"/>
      <name val="Calibri"/>
      <family val="2"/>
      <scheme val="minor"/>
    </font>
    <font>
      <b/>
      <sz val="8"/>
      <name val="Calibri"/>
      <family val="2"/>
      <scheme val="minor"/>
    </font>
    <font>
      <b/>
      <sz val="10"/>
      <name val="Century Gothic"/>
      <family val="2"/>
    </font>
    <font>
      <sz val="18"/>
      <name val="Calibri"/>
      <family val="2"/>
      <scheme val="minor"/>
    </font>
    <font>
      <sz val="11"/>
      <color rgb="FF333333"/>
      <name val="Arial"/>
      <family val="2"/>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2"/>
      <name val="Arial MT"/>
    </font>
    <font>
      <sz val="10"/>
      <name val="Arial"/>
      <family val="2"/>
    </font>
    <font>
      <b/>
      <sz val="15"/>
      <color theme="0"/>
      <name val="Calibri"/>
      <family val="2"/>
      <scheme val="minor"/>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22"/>
      <name val="Calibri"/>
      <family val="2"/>
      <scheme val="minor"/>
    </font>
    <font>
      <sz val="10"/>
      <name val="Arial"/>
      <family val="2"/>
    </font>
    <font>
      <sz val="10"/>
      <name val="Arial"/>
      <family val="2"/>
    </font>
    <font>
      <b/>
      <sz val="20"/>
      <color rgb="FFFF0000"/>
      <name val="Calibri"/>
      <family val="2"/>
      <scheme val="minor"/>
    </font>
    <font>
      <sz val="10"/>
      <name val="Arial"/>
      <family val="2"/>
    </font>
    <font>
      <sz val="20"/>
      <name val="Calibri"/>
      <family val="2"/>
      <scheme val="minor"/>
    </font>
    <font>
      <sz val="10"/>
      <name val="Arial"/>
      <family val="2"/>
    </font>
    <font>
      <u/>
      <sz val="11"/>
      <color theme="10"/>
      <name val="Calibri"/>
      <family val="2"/>
    </font>
    <font>
      <sz val="18"/>
      <color rgb="FF000000"/>
      <name val="Calibri"/>
      <family val="2"/>
      <scheme val="minor"/>
    </font>
    <font>
      <sz val="10"/>
      <name val="Arial"/>
      <family val="2"/>
    </font>
    <font>
      <sz val="10"/>
      <name val="Arial"/>
      <family val="2"/>
    </font>
    <font>
      <sz val="12"/>
      <color rgb="FFFF0000"/>
      <name val="Calibri"/>
      <family val="2"/>
      <scheme val="minor"/>
    </font>
    <font>
      <b/>
      <sz val="11"/>
      <color rgb="FFFFFF00"/>
      <name val="Calibri"/>
      <family val="2"/>
      <scheme val="minor"/>
    </font>
    <font>
      <b/>
      <sz val="11"/>
      <color rgb="FFFF00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sz val="11"/>
      <color rgb="FF333333"/>
      <name val="Georgia"/>
      <family val="1"/>
    </font>
    <font>
      <b/>
      <sz val="22"/>
      <name val="Calibri"/>
      <family val="2"/>
      <scheme val="minor"/>
    </font>
    <font>
      <b/>
      <sz val="16"/>
      <color rgb="FFFF0000"/>
      <name val="Calibri"/>
      <family val="2"/>
      <scheme val="minor"/>
    </font>
    <font>
      <sz val="11"/>
      <color theme="10"/>
      <name val="Calibri"/>
      <family val="2"/>
    </font>
    <font>
      <vertAlign val="superscript"/>
      <sz val="14"/>
      <name val="Calibri"/>
      <family val="2"/>
      <scheme val="minor"/>
    </font>
    <font>
      <sz val="10"/>
      <name val="Arial"/>
      <family val="2"/>
    </font>
    <font>
      <b/>
      <sz val="11.5"/>
      <name val="Calibri"/>
      <family val="2"/>
      <scheme val="minor"/>
    </font>
    <font>
      <sz val="11.5"/>
      <color theme="1"/>
      <name val="Calibri"/>
      <family val="2"/>
      <scheme val="minor"/>
    </font>
    <font>
      <sz val="11.5"/>
      <name val="Calibri"/>
      <family val="2"/>
      <scheme val="minor"/>
    </font>
    <font>
      <sz val="11"/>
      <name val="Avenir LT Std 55 Roman"/>
      <family val="2"/>
    </font>
    <font>
      <b/>
      <sz val="10"/>
      <name val="Avenir LT Std 55 Roman"/>
    </font>
    <font>
      <vertAlign val="superscript"/>
      <sz val="11"/>
      <name val="Avenir LT Std 55 Roman"/>
      <family val="2"/>
    </font>
    <font>
      <b/>
      <sz val="48"/>
      <color theme="0"/>
      <name val="Calibri"/>
      <family val="2"/>
      <scheme val="minor"/>
    </font>
    <font>
      <sz val="24"/>
      <color theme="1"/>
      <name val="Calibri"/>
      <family val="2"/>
      <scheme val="minor"/>
    </font>
    <font>
      <sz val="24"/>
      <name val="Calibri"/>
      <family val="2"/>
      <scheme val="minor"/>
    </font>
    <font>
      <b/>
      <i/>
      <sz val="14"/>
      <color theme="1"/>
      <name val="Calibri"/>
      <family val="2"/>
      <scheme val="minor"/>
    </font>
    <font>
      <b/>
      <sz val="26"/>
      <color theme="1"/>
      <name val="Calibri"/>
      <family val="2"/>
      <scheme val="minor"/>
    </font>
    <font>
      <sz val="26"/>
      <color theme="1"/>
      <name val="Calibri"/>
      <family val="2"/>
      <scheme val="minor"/>
    </font>
    <font>
      <b/>
      <sz val="26"/>
      <name val="Calibri"/>
      <family val="2"/>
      <scheme val="minor"/>
    </font>
    <font>
      <b/>
      <sz val="26"/>
      <color rgb="FFFF0000"/>
      <name val="Calibri"/>
      <family val="2"/>
      <scheme val="minor"/>
    </font>
    <font>
      <b/>
      <sz val="26"/>
      <color rgb="FFFFFFFF"/>
      <name val="Calibri"/>
      <family val="2"/>
      <scheme val="minor"/>
    </font>
    <font>
      <b/>
      <sz val="26"/>
      <color indexed="8"/>
      <name val="Calibri"/>
      <family val="2"/>
      <scheme val="minor"/>
    </font>
    <font>
      <sz val="26"/>
      <color indexed="8"/>
      <name val="Calibri"/>
      <family val="2"/>
      <scheme val="minor"/>
    </font>
    <font>
      <sz val="26"/>
      <name val="Calibri"/>
      <family val="2"/>
      <scheme val="minor"/>
    </font>
    <font>
      <b/>
      <vertAlign val="superscript"/>
      <sz val="26"/>
      <color theme="0"/>
      <name val="Calibri"/>
      <family val="2"/>
      <scheme val="minor"/>
    </font>
    <font>
      <b/>
      <sz val="26"/>
      <color theme="3"/>
      <name val="Calibri"/>
      <family val="2"/>
      <scheme val="minor"/>
    </font>
    <font>
      <sz val="8"/>
      <name val="Franklin Gothic Book"/>
      <family val="2"/>
    </font>
    <font>
      <b/>
      <sz val="72"/>
      <color theme="0"/>
      <name val="Calibri"/>
      <family val="2"/>
      <scheme val="minor"/>
    </font>
  </fonts>
  <fills count="7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8"/>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rgb="FFFFC000"/>
        <bgColor indexed="64"/>
      </patternFill>
    </fill>
  </fills>
  <borders count="7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indexed="8"/>
      </left>
      <right style="thin">
        <color indexed="8"/>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right/>
      <top style="thin">
        <color auto="1"/>
      </top>
      <bottom style="thin">
        <color indexed="64"/>
      </bottom>
      <diagonal/>
    </border>
    <border>
      <left/>
      <right style="thin">
        <color indexed="64"/>
      </right>
      <top style="thin">
        <color auto="1"/>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581">
    <xf numFmtId="175" fontId="0" fillId="0" borderId="0"/>
    <xf numFmtId="175" fontId="10" fillId="2" borderId="0" applyNumberFormat="0" applyBorder="0" applyAlignment="0" applyProtection="0"/>
    <xf numFmtId="0" fontId="10" fillId="2" borderId="0" applyNumberFormat="0" applyBorder="0" applyAlignment="0" applyProtection="0"/>
    <xf numFmtId="175" fontId="10" fillId="3" borderId="0" applyNumberFormat="0" applyBorder="0" applyAlignment="0" applyProtection="0"/>
    <xf numFmtId="0" fontId="10" fillId="3" borderId="0" applyNumberFormat="0" applyBorder="0" applyAlignment="0" applyProtection="0"/>
    <xf numFmtId="175" fontId="10" fillId="4" borderId="0" applyNumberFormat="0" applyBorder="0" applyAlignment="0" applyProtection="0"/>
    <xf numFmtId="0" fontId="10" fillId="4" borderId="0" applyNumberFormat="0" applyBorder="0" applyAlignment="0" applyProtection="0"/>
    <xf numFmtId="175" fontId="10" fillId="5" borderId="0" applyNumberFormat="0" applyBorder="0" applyAlignment="0" applyProtection="0"/>
    <xf numFmtId="0" fontId="10" fillId="5" borderId="0" applyNumberFormat="0" applyBorder="0" applyAlignment="0" applyProtection="0"/>
    <xf numFmtId="175" fontId="10" fillId="6" borderId="0" applyNumberFormat="0" applyBorder="0" applyAlignment="0" applyProtection="0"/>
    <xf numFmtId="0" fontId="10" fillId="6" borderId="0" applyNumberFormat="0" applyBorder="0" applyAlignment="0" applyProtection="0"/>
    <xf numFmtId="175" fontId="10" fillId="7" borderId="0" applyNumberFormat="0" applyBorder="0" applyAlignment="0" applyProtection="0"/>
    <xf numFmtId="0" fontId="10" fillId="7" borderId="0" applyNumberFormat="0" applyBorder="0" applyAlignment="0" applyProtection="0"/>
    <xf numFmtId="175" fontId="10" fillId="2" borderId="0" applyNumberFormat="0" applyBorder="0" applyAlignment="0" applyProtection="0"/>
    <xf numFmtId="0" fontId="10" fillId="2" borderId="0" applyNumberFormat="0" applyBorder="0" applyAlignment="0" applyProtection="0"/>
    <xf numFmtId="175" fontId="10" fillId="3" borderId="0" applyNumberFormat="0" applyBorder="0" applyAlignment="0" applyProtection="0"/>
    <xf numFmtId="0" fontId="10" fillId="3" borderId="0" applyNumberFormat="0" applyBorder="0" applyAlignment="0" applyProtection="0"/>
    <xf numFmtId="175" fontId="10" fillId="4" borderId="0" applyNumberFormat="0" applyBorder="0" applyAlignment="0" applyProtection="0"/>
    <xf numFmtId="0" fontId="10" fillId="4" borderId="0" applyNumberFormat="0" applyBorder="0" applyAlignment="0" applyProtection="0"/>
    <xf numFmtId="175" fontId="10" fillId="5" borderId="0" applyNumberFormat="0" applyBorder="0" applyAlignment="0" applyProtection="0"/>
    <xf numFmtId="0" fontId="10" fillId="5" borderId="0" applyNumberFormat="0" applyBorder="0" applyAlignment="0" applyProtection="0"/>
    <xf numFmtId="175" fontId="10" fillId="6" borderId="0" applyNumberFormat="0" applyBorder="0" applyAlignment="0" applyProtection="0"/>
    <xf numFmtId="0" fontId="10" fillId="6" borderId="0" applyNumberFormat="0" applyBorder="0" applyAlignment="0" applyProtection="0"/>
    <xf numFmtId="175" fontId="10" fillId="7" borderId="0" applyNumberFormat="0" applyBorder="0" applyAlignment="0" applyProtection="0"/>
    <xf numFmtId="0" fontId="10" fillId="7" borderId="0" applyNumberFormat="0" applyBorder="0" applyAlignment="0" applyProtection="0"/>
    <xf numFmtId="175" fontId="10" fillId="8" borderId="0" applyNumberFormat="0" applyBorder="0" applyAlignment="0" applyProtection="0"/>
    <xf numFmtId="0" fontId="10" fillId="8" borderId="0" applyNumberFormat="0" applyBorder="0" applyAlignment="0" applyProtection="0"/>
    <xf numFmtId="175" fontId="10" fillId="9" borderId="0" applyNumberFormat="0" applyBorder="0" applyAlignment="0" applyProtection="0"/>
    <xf numFmtId="0" fontId="10" fillId="9" borderId="0" applyNumberFormat="0" applyBorder="0" applyAlignment="0" applyProtection="0"/>
    <xf numFmtId="175" fontId="10" fillId="10" borderId="0" applyNumberFormat="0" applyBorder="0" applyAlignment="0" applyProtection="0"/>
    <xf numFmtId="0" fontId="10" fillId="10" borderId="0" applyNumberFormat="0" applyBorder="0" applyAlignment="0" applyProtection="0"/>
    <xf numFmtId="175" fontId="10" fillId="5" borderId="0" applyNumberFormat="0" applyBorder="0" applyAlignment="0" applyProtection="0"/>
    <xf numFmtId="0" fontId="10" fillId="5" borderId="0" applyNumberFormat="0" applyBorder="0" applyAlignment="0" applyProtection="0"/>
    <xf numFmtId="175" fontId="10" fillId="8" borderId="0" applyNumberFormat="0" applyBorder="0" applyAlignment="0" applyProtection="0"/>
    <xf numFmtId="0" fontId="10" fillId="8" borderId="0" applyNumberFormat="0" applyBorder="0" applyAlignment="0" applyProtection="0"/>
    <xf numFmtId="175" fontId="10" fillId="11" borderId="0" applyNumberFormat="0" applyBorder="0" applyAlignment="0" applyProtection="0"/>
    <xf numFmtId="0" fontId="10" fillId="11" borderId="0" applyNumberFormat="0" applyBorder="0" applyAlignment="0" applyProtection="0"/>
    <xf numFmtId="175" fontId="10" fillId="8" borderId="0" applyNumberFormat="0" applyBorder="0" applyAlignment="0" applyProtection="0"/>
    <xf numFmtId="0" fontId="10" fillId="8" borderId="0" applyNumberFormat="0" applyBorder="0" applyAlignment="0" applyProtection="0"/>
    <xf numFmtId="175" fontId="10" fillId="9" borderId="0" applyNumberFormat="0" applyBorder="0" applyAlignment="0" applyProtection="0"/>
    <xf numFmtId="0" fontId="10" fillId="9" borderId="0" applyNumberFormat="0" applyBorder="0" applyAlignment="0" applyProtection="0"/>
    <xf numFmtId="175" fontId="10" fillId="10" borderId="0" applyNumberFormat="0" applyBorder="0" applyAlignment="0" applyProtection="0"/>
    <xf numFmtId="0" fontId="10" fillId="10" borderId="0" applyNumberFormat="0" applyBorder="0" applyAlignment="0" applyProtection="0"/>
    <xf numFmtId="175" fontId="10" fillId="5" borderId="0" applyNumberFormat="0" applyBorder="0" applyAlignment="0" applyProtection="0"/>
    <xf numFmtId="0" fontId="10" fillId="5" borderId="0" applyNumberFormat="0" applyBorder="0" applyAlignment="0" applyProtection="0"/>
    <xf numFmtId="175" fontId="10" fillId="8" borderId="0" applyNumberFormat="0" applyBorder="0" applyAlignment="0" applyProtection="0"/>
    <xf numFmtId="0" fontId="10" fillId="8" borderId="0" applyNumberFormat="0" applyBorder="0" applyAlignment="0" applyProtection="0"/>
    <xf numFmtId="175" fontId="10" fillId="11" borderId="0" applyNumberFormat="0" applyBorder="0" applyAlignment="0" applyProtection="0"/>
    <xf numFmtId="0" fontId="10" fillId="11" borderId="0" applyNumberFormat="0" applyBorder="0" applyAlignment="0" applyProtection="0"/>
    <xf numFmtId="175" fontId="11" fillId="12" borderId="0" applyNumberFormat="0" applyBorder="0" applyAlignment="0" applyProtection="0"/>
    <xf numFmtId="0" fontId="11" fillId="12" borderId="0" applyNumberFormat="0" applyBorder="0" applyAlignment="0" applyProtection="0"/>
    <xf numFmtId="175" fontId="11" fillId="9" borderId="0" applyNumberFormat="0" applyBorder="0" applyAlignment="0" applyProtection="0"/>
    <xf numFmtId="0" fontId="11" fillId="9" borderId="0" applyNumberFormat="0" applyBorder="0" applyAlignment="0" applyProtection="0"/>
    <xf numFmtId="175" fontId="11" fillId="10" borderId="0" applyNumberFormat="0" applyBorder="0" applyAlignment="0" applyProtection="0"/>
    <xf numFmtId="0" fontId="11" fillId="10" borderId="0" applyNumberFormat="0" applyBorder="0" applyAlignment="0" applyProtection="0"/>
    <xf numFmtId="175" fontId="11" fillId="13" borderId="0" applyNumberFormat="0" applyBorder="0" applyAlignment="0" applyProtection="0"/>
    <xf numFmtId="0" fontId="11" fillId="13" borderId="0" applyNumberFormat="0" applyBorder="0" applyAlignment="0" applyProtection="0"/>
    <xf numFmtId="175" fontId="11" fillId="14" borderId="0" applyNumberFormat="0" applyBorder="0" applyAlignment="0" applyProtection="0"/>
    <xf numFmtId="0" fontId="11" fillId="14" borderId="0" applyNumberFormat="0" applyBorder="0" applyAlignment="0" applyProtection="0"/>
    <xf numFmtId="175" fontId="11" fillId="15" borderId="0" applyNumberFormat="0" applyBorder="0" applyAlignment="0" applyProtection="0"/>
    <xf numFmtId="0" fontId="11" fillId="15" borderId="0" applyNumberFormat="0" applyBorder="0" applyAlignment="0" applyProtection="0"/>
    <xf numFmtId="175" fontId="11" fillId="12" borderId="0" applyNumberFormat="0" applyBorder="0" applyAlignment="0" applyProtection="0"/>
    <xf numFmtId="0" fontId="11" fillId="12" borderId="0" applyNumberFormat="0" applyBorder="0" applyAlignment="0" applyProtection="0"/>
    <xf numFmtId="175" fontId="11" fillId="9" borderId="0" applyNumberFormat="0" applyBorder="0" applyAlignment="0" applyProtection="0"/>
    <xf numFmtId="0" fontId="11" fillId="9" borderId="0" applyNumberFormat="0" applyBorder="0" applyAlignment="0" applyProtection="0"/>
    <xf numFmtId="175" fontId="11" fillId="10" borderId="0" applyNumberFormat="0" applyBorder="0" applyAlignment="0" applyProtection="0"/>
    <xf numFmtId="0" fontId="11" fillId="10" borderId="0" applyNumberFormat="0" applyBorder="0" applyAlignment="0" applyProtection="0"/>
    <xf numFmtId="175" fontId="11" fillId="13" borderId="0" applyNumberFormat="0" applyBorder="0" applyAlignment="0" applyProtection="0"/>
    <xf numFmtId="0" fontId="11" fillId="13" borderId="0" applyNumberFormat="0" applyBorder="0" applyAlignment="0" applyProtection="0"/>
    <xf numFmtId="175" fontId="11" fillId="14" borderId="0" applyNumberFormat="0" applyBorder="0" applyAlignment="0" applyProtection="0"/>
    <xf numFmtId="0" fontId="11" fillId="14" borderId="0" applyNumberFormat="0" applyBorder="0" applyAlignment="0" applyProtection="0"/>
    <xf numFmtId="175" fontId="11" fillId="15" borderId="0" applyNumberFormat="0" applyBorder="0" applyAlignment="0" applyProtection="0"/>
    <xf numFmtId="0" fontId="11" fillId="15" borderId="0" applyNumberFormat="0" applyBorder="0" applyAlignment="0" applyProtection="0"/>
    <xf numFmtId="175" fontId="11" fillId="16" borderId="0" applyNumberFormat="0" applyBorder="0" applyAlignment="0" applyProtection="0"/>
    <xf numFmtId="0" fontId="11" fillId="16" borderId="0" applyNumberFormat="0" applyBorder="0" applyAlignment="0" applyProtection="0"/>
    <xf numFmtId="175" fontId="11" fillId="17" borderId="0" applyNumberFormat="0" applyBorder="0" applyAlignment="0" applyProtection="0"/>
    <xf numFmtId="0" fontId="11" fillId="17" borderId="0" applyNumberFormat="0" applyBorder="0" applyAlignment="0" applyProtection="0"/>
    <xf numFmtId="175" fontId="11" fillId="18" borderId="0" applyNumberFormat="0" applyBorder="0" applyAlignment="0" applyProtection="0"/>
    <xf numFmtId="0" fontId="11" fillId="18" borderId="0" applyNumberFormat="0" applyBorder="0" applyAlignment="0" applyProtection="0"/>
    <xf numFmtId="175" fontId="11" fillId="13" borderId="0" applyNumberFormat="0" applyBorder="0" applyAlignment="0" applyProtection="0"/>
    <xf numFmtId="0" fontId="11" fillId="13" borderId="0" applyNumberFormat="0" applyBorder="0" applyAlignment="0" applyProtection="0"/>
    <xf numFmtId="175" fontId="11" fillId="14" borderId="0" applyNumberFormat="0" applyBorder="0" applyAlignment="0" applyProtection="0"/>
    <xf numFmtId="0" fontId="11" fillId="14" borderId="0" applyNumberFormat="0" applyBorder="0" applyAlignment="0" applyProtection="0"/>
    <xf numFmtId="175" fontId="11" fillId="19" borderId="0" applyNumberFormat="0" applyBorder="0" applyAlignment="0" applyProtection="0"/>
    <xf numFmtId="0" fontId="11" fillId="19" borderId="0" applyNumberFormat="0" applyBorder="0" applyAlignment="0" applyProtection="0"/>
    <xf numFmtId="175" fontId="18" fillId="3" borderId="0" applyNumberFormat="0" applyBorder="0" applyAlignment="0" applyProtection="0"/>
    <xf numFmtId="0" fontId="18" fillId="3" borderId="0" applyNumberFormat="0" applyBorder="0" applyAlignment="0" applyProtection="0"/>
    <xf numFmtId="175" fontId="12" fillId="4" borderId="0" applyNumberFormat="0" applyBorder="0" applyAlignment="0" applyProtection="0"/>
    <xf numFmtId="0" fontId="12" fillId="4" borderId="0" applyNumberFormat="0" applyBorder="0" applyAlignment="0" applyProtection="0"/>
    <xf numFmtId="175" fontId="13" fillId="20" borderId="1" applyNumberFormat="0" applyAlignment="0" applyProtection="0"/>
    <xf numFmtId="0" fontId="13" fillId="20" borderId="1" applyNumberFormat="0" applyAlignment="0" applyProtection="0"/>
    <xf numFmtId="175" fontId="13" fillId="20" borderId="1" applyNumberFormat="0" applyAlignment="0" applyProtection="0"/>
    <xf numFmtId="0" fontId="13" fillId="20" borderId="1" applyNumberFormat="0" applyAlignment="0" applyProtection="0"/>
    <xf numFmtId="175" fontId="14" fillId="21" borderId="2" applyNumberFormat="0" applyAlignment="0" applyProtection="0"/>
    <xf numFmtId="0" fontId="14" fillId="21" borderId="2" applyNumberFormat="0" applyAlignment="0" applyProtection="0"/>
    <xf numFmtId="175" fontId="15" fillId="0" borderId="3" applyNumberFormat="0" applyFill="0" applyAlignment="0" applyProtection="0"/>
    <xf numFmtId="0" fontId="15" fillId="0" borderId="3" applyNumberFormat="0" applyFill="0" applyAlignment="0" applyProtection="0"/>
    <xf numFmtId="175" fontId="14" fillId="21" borderId="2" applyNumberFormat="0" applyAlignment="0" applyProtection="0"/>
    <xf numFmtId="0" fontId="14"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5" fontId="2" fillId="0" borderId="4"/>
    <xf numFmtId="175" fontId="16" fillId="0" borderId="0" applyNumberFormat="0" applyFill="0" applyBorder="0" applyAlignment="0" applyProtection="0"/>
    <xf numFmtId="0" fontId="16" fillId="0" borderId="0" applyNumberFormat="0" applyFill="0" applyBorder="0" applyAlignment="0" applyProtection="0"/>
    <xf numFmtId="175" fontId="11" fillId="16" borderId="0" applyNumberFormat="0" applyBorder="0" applyAlignment="0" applyProtection="0"/>
    <xf numFmtId="0" fontId="11" fillId="16" borderId="0" applyNumberFormat="0" applyBorder="0" applyAlignment="0" applyProtection="0"/>
    <xf numFmtId="175" fontId="11" fillId="17" borderId="0" applyNumberFormat="0" applyBorder="0" applyAlignment="0" applyProtection="0"/>
    <xf numFmtId="0" fontId="11" fillId="17" borderId="0" applyNumberFormat="0" applyBorder="0" applyAlignment="0" applyProtection="0"/>
    <xf numFmtId="175" fontId="11" fillId="18" borderId="0" applyNumberFormat="0" applyBorder="0" applyAlignment="0" applyProtection="0"/>
    <xf numFmtId="0" fontId="11" fillId="18" borderId="0" applyNumberFormat="0" applyBorder="0" applyAlignment="0" applyProtection="0"/>
    <xf numFmtId="175" fontId="11" fillId="13" borderId="0" applyNumberFormat="0" applyBorder="0" applyAlignment="0" applyProtection="0"/>
    <xf numFmtId="0" fontId="11" fillId="13" borderId="0" applyNumberFormat="0" applyBorder="0" applyAlignment="0" applyProtection="0"/>
    <xf numFmtId="175" fontId="11" fillId="14" borderId="0" applyNumberFormat="0" applyBorder="0" applyAlignment="0" applyProtection="0"/>
    <xf numFmtId="0" fontId="11" fillId="14" borderId="0" applyNumberFormat="0" applyBorder="0" applyAlignment="0" applyProtection="0"/>
    <xf numFmtId="175" fontId="11" fillId="19" borderId="0" applyNumberFormat="0" applyBorder="0" applyAlignment="0" applyProtection="0"/>
    <xf numFmtId="0" fontId="11" fillId="19" borderId="0" applyNumberFormat="0" applyBorder="0" applyAlignment="0" applyProtection="0"/>
    <xf numFmtId="175" fontId="17" fillId="7" borderId="1" applyNumberFormat="0" applyAlignment="0" applyProtection="0"/>
    <xf numFmtId="0" fontId="17" fillId="7" borderId="1" applyNumberFormat="0" applyAlignment="0" applyProtection="0"/>
    <xf numFmtId="175" fontId="2" fillId="0" borderId="0" applyFont="0" applyFill="0" applyBorder="0" applyAlignment="0" applyProtection="0"/>
    <xf numFmtId="175" fontId="22" fillId="0" borderId="0" applyNumberFormat="0" applyFill="0" applyBorder="0" applyAlignment="0" applyProtection="0"/>
    <xf numFmtId="0" fontId="22" fillId="0" borderId="0" applyNumberFormat="0" applyFill="0" applyBorder="0" applyAlignment="0" applyProtection="0"/>
    <xf numFmtId="175" fontId="12" fillId="4" borderId="0" applyNumberFormat="0" applyBorder="0" applyAlignment="0" applyProtection="0"/>
    <xf numFmtId="0" fontId="12" fillId="4" borderId="0" applyNumberFormat="0" applyBorder="0" applyAlignment="0" applyProtection="0"/>
    <xf numFmtId="175" fontId="23" fillId="0" borderId="5" applyNumberFormat="0" applyFill="0" applyAlignment="0" applyProtection="0"/>
    <xf numFmtId="0" fontId="23" fillId="0" borderId="5" applyNumberFormat="0" applyFill="0" applyAlignment="0" applyProtection="0"/>
    <xf numFmtId="175" fontId="24" fillId="0" borderId="6" applyNumberFormat="0" applyFill="0" applyAlignment="0" applyProtection="0"/>
    <xf numFmtId="0" fontId="24" fillId="0" borderId="6" applyNumberFormat="0" applyFill="0" applyAlignment="0" applyProtection="0"/>
    <xf numFmtId="175" fontId="16" fillId="0" borderId="7" applyNumberFormat="0" applyFill="0" applyAlignment="0" applyProtection="0"/>
    <xf numFmtId="0" fontId="16" fillId="0" borderId="7" applyNumberFormat="0" applyFill="0" applyAlignment="0" applyProtection="0"/>
    <xf numFmtId="175" fontId="16" fillId="0" borderId="0" applyNumberFormat="0" applyFill="0" applyBorder="0" applyAlignment="0" applyProtection="0"/>
    <xf numFmtId="0" fontId="16" fillId="0" borderId="0" applyNumberFormat="0" applyFill="0" applyBorder="0" applyAlignment="0" applyProtection="0"/>
    <xf numFmtId="175" fontId="31" fillId="0" borderId="0" applyNumberFormat="0" applyFill="0" applyBorder="0" applyAlignment="0" applyProtection="0">
      <alignment vertical="top"/>
      <protection locked="0"/>
    </xf>
    <xf numFmtId="175" fontId="18" fillId="3" borderId="0" applyNumberFormat="0" applyBorder="0" applyAlignment="0" applyProtection="0"/>
    <xf numFmtId="0" fontId="18" fillId="3" borderId="0" applyNumberFormat="0" applyBorder="0" applyAlignment="0" applyProtection="0"/>
    <xf numFmtId="175" fontId="17" fillId="7" borderId="1" applyNumberFormat="0" applyAlignment="0" applyProtection="0"/>
    <xf numFmtId="0" fontId="17" fillId="7" borderId="1" applyNumberFormat="0" applyAlignment="0" applyProtection="0"/>
    <xf numFmtId="175" fontId="15" fillId="0" borderId="3" applyNumberFormat="0" applyFill="0" applyAlignment="0" applyProtection="0"/>
    <xf numFmtId="0" fontId="15" fillId="0" borderId="3" applyNumberFormat="0" applyFill="0" applyAlignment="0" applyProtection="0"/>
    <xf numFmtId="43" fontId="42" fillId="0" borderId="0" applyFont="0" applyFill="0" applyBorder="0" applyAlignment="0" applyProtection="0"/>
    <xf numFmtId="43" fontId="2" fillId="0" borderId="0" applyFont="0" applyFill="0" applyBorder="0" applyAlignment="0" applyProtection="0"/>
    <xf numFmtId="166" fontId="4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179" fontId="2" fillId="0" borderId="0" applyFont="0" applyFill="0" applyBorder="0" applyAlignment="0" applyProtection="0"/>
    <xf numFmtId="164" fontId="2" fillId="0" borderId="0" applyFont="0" applyFill="0" applyBorder="0" applyAlignment="0" applyProtection="0"/>
    <xf numFmtId="175" fontId="19" fillId="22" borderId="0" applyNumberFormat="0" applyBorder="0" applyAlignment="0" applyProtection="0"/>
    <xf numFmtId="0" fontId="19" fillId="22" borderId="0" applyNumberFormat="0" applyBorder="0" applyAlignment="0" applyProtection="0"/>
    <xf numFmtId="175" fontId="10" fillId="0" borderId="0"/>
    <xf numFmtId="175" fontId="2" fillId="0" borderId="0"/>
    <xf numFmtId="0" fontId="2"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42" fillId="0" borderId="0"/>
    <xf numFmtId="175" fontId="2" fillId="0" borderId="0"/>
    <xf numFmtId="175" fontId="2" fillId="0" borderId="0"/>
    <xf numFmtId="175" fontId="42" fillId="0" borderId="0"/>
    <xf numFmtId="0" fontId="2" fillId="0" borderId="0"/>
    <xf numFmtId="183" fontId="42" fillId="0" borderId="0"/>
    <xf numFmtId="175" fontId="2" fillId="0" borderId="0"/>
    <xf numFmtId="175" fontId="2" fillId="0" borderId="0"/>
    <xf numFmtId="0" fontId="2" fillId="0" borderId="0"/>
    <xf numFmtId="175" fontId="2" fillId="0" borderId="0"/>
    <xf numFmtId="175" fontId="2" fillId="0" borderId="0"/>
    <xf numFmtId="0" fontId="2" fillId="0" borderId="0"/>
    <xf numFmtId="175" fontId="2" fillId="0" borderId="0"/>
    <xf numFmtId="0" fontId="2" fillId="0" borderId="0"/>
    <xf numFmtId="175" fontId="2" fillId="0" borderId="0"/>
    <xf numFmtId="0" fontId="2" fillId="0" borderId="0"/>
    <xf numFmtId="175" fontId="2" fillId="0" borderId="0"/>
    <xf numFmtId="0"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0" fontId="42" fillId="0" borderId="0"/>
    <xf numFmtId="175" fontId="33" fillId="0" borderId="0"/>
    <xf numFmtId="175" fontId="2" fillId="0" borderId="0"/>
    <xf numFmtId="0" fontId="2" fillId="0" borderId="0"/>
    <xf numFmtId="0" fontId="2" fillId="0" borderId="0"/>
    <xf numFmtId="175" fontId="42" fillId="0" borderId="0"/>
    <xf numFmtId="0" fontId="42" fillId="0" borderId="0"/>
    <xf numFmtId="175" fontId="42" fillId="0" borderId="0"/>
    <xf numFmtId="0" fontId="42" fillId="0" borderId="0"/>
    <xf numFmtId="175" fontId="42" fillId="0" borderId="0"/>
    <xf numFmtId="0" fontId="42" fillId="0" borderId="0"/>
    <xf numFmtId="175" fontId="42" fillId="0" borderId="0"/>
    <xf numFmtId="0" fontId="42" fillId="0" borderId="0"/>
    <xf numFmtId="175" fontId="42" fillId="0" borderId="0"/>
    <xf numFmtId="0" fontId="42" fillId="0" borderId="0"/>
    <xf numFmtId="0" fontId="42" fillId="0" borderId="0"/>
    <xf numFmtId="0" fontId="42" fillId="0" borderId="0"/>
    <xf numFmtId="0" fontId="42" fillId="0" borderId="0"/>
    <xf numFmtId="175" fontId="2" fillId="0" borderId="0"/>
    <xf numFmtId="175" fontId="2" fillId="0" borderId="0"/>
    <xf numFmtId="0" fontId="2" fillId="0" borderId="0"/>
    <xf numFmtId="175" fontId="10" fillId="0" borderId="0"/>
    <xf numFmtId="175" fontId="28" fillId="0" borderId="0"/>
    <xf numFmtId="0" fontId="28" fillId="0" borderId="0"/>
    <xf numFmtId="0" fontId="10" fillId="0" borderId="0"/>
    <xf numFmtId="175" fontId="2" fillId="0" borderId="0"/>
    <xf numFmtId="0" fontId="2" fillId="0" borderId="0"/>
    <xf numFmtId="175" fontId="2" fillId="0" borderId="0"/>
    <xf numFmtId="175" fontId="2" fillId="0" borderId="0"/>
    <xf numFmtId="175" fontId="2" fillId="0" borderId="0"/>
    <xf numFmtId="0" fontId="2" fillId="0" borderId="0"/>
    <xf numFmtId="175"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9" fillId="0" borderId="0"/>
    <xf numFmtId="175" fontId="2" fillId="0" borderId="0"/>
    <xf numFmtId="175" fontId="10" fillId="0" borderId="0"/>
    <xf numFmtId="175" fontId="2" fillId="0" borderId="0"/>
    <xf numFmtId="0" fontId="2" fillId="0" borderId="0"/>
    <xf numFmtId="0" fontId="10" fillId="0" borderId="0"/>
    <xf numFmtId="175" fontId="2" fillId="0" borderId="0"/>
    <xf numFmtId="175" fontId="2" fillId="0" borderId="0"/>
    <xf numFmtId="175" fontId="2" fillId="0" borderId="0"/>
    <xf numFmtId="0" fontId="2" fillId="0" borderId="0"/>
    <xf numFmtId="0" fontId="42" fillId="0" borderId="0"/>
    <xf numFmtId="183" fontId="42" fillId="0" borderId="0"/>
    <xf numFmtId="0" fontId="42" fillId="0" borderId="0"/>
    <xf numFmtId="183" fontId="42" fillId="0" borderId="0"/>
    <xf numFmtId="175" fontId="2" fillId="0" borderId="0"/>
    <xf numFmtId="0" fontId="2" fillId="0" borderId="0"/>
    <xf numFmtId="175" fontId="28" fillId="0" borderId="0"/>
    <xf numFmtId="175" fontId="2" fillId="0" borderId="0"/>
    <xf numFmtId="0" fontId="2" fillId="0" borderId="0"/>
    <xf numFmtId="0" fontId="28" fillId="0" borderId="0"/>
    <xf numFmtId="175" fontId="28" fillId="0" borderId="0"/>
    <xf numFmtId="0" fontId="28"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8" fillId="0" borderId="0"/>
    <xf numFmtId="0" fontId="28" fillId="0" borderId="0"/>
    <xf numFmtId="175" fontId="2" fillId="0" borderId="0"/>
    <xf numFmtId="175" fontId="2" fillId="0" borderId="0"/>
    <xf numFmtId="175" fontId="2" fillId="0" borderId="0"/>
    <xf numFmtId="0" fontId="42" fillId="0" borderId="0"/>
    <xf numFmtId="175" fontId="28" fillId="0" borderId="0"/>
    <xf numFmtId="175" fontId="2" fillId="0" borderId="0"/>
    <xf numFmtId="0" fontId="2" fillId="0" borderId="0"/>
    <xf numFmtId="175" fontId="28" fillId="0" borderId="0"/>
    <xf numFmtId="0" fontId="28" fillId="0" borderId="0"/>
    <xf numFmtId="175" fontId="2" fillId="0" borderId="0"/>
    <xf numFmtId="0" fontId="2" fillId="0" borderId="0"/>
    <xf numFmtId="175" fontId="2" fillId="0" borderId="0"/>
    <xf numFmtId="175" fontId="2" fillId="0" borderId="0"/>
    <xf numFmtId="175" fontId="2" fillId="0" borderId="0"/>
    <xf numFmtId="0" fontId="28" fillId="0" borderId="0"/>
    <xf numFmtId="175" fontId="28" fillId="0" borderId="0"/>
    <xf numFmtId="175" fontId="2" fillId="0" borderId="0"/>
    <xf numFmtId="0" fontId="2" fillId="0" borderId="0"/>
    <xf numFmtId="175" fontId="28" fillId="0" borderId="0"/>
    <xf numFmtId="0" fontId="28" fillId="0" borderId="0"/>
    <xf numFmtId="175" fontId="2" fillId="0" borderId="0"/>
    <xf numFmtId="175" fontId="2" fillId="0" borderId="0"/>
    <xf numFmtId="175" fontId="2" fillId="0" borderId="0"/>
    <xf numFmtId="0" fontId="28" fillId="0" borderId="0"/>
    <xf numFmtId="175" fontId="10" fillId="0" borderId="0"/>
    <xf numFmtId="175" fontId="2" fillId="0" borderId="0"/>
    <xf numFmtId="0" fontId="2" fillId="0" borderId="0"/>
    <xf numFmtId="175" fontId="2" fillId="0" borderId="0"/>
    <xf numFmtId="0" fontId="2" fillId="0" borderId="0"/>
    <xf numFmtId="175" fontId="2" fillId="0" borderId="0"/>
    <xf numFmtId="175" fontId="2" fillId="0" borderId="0"/>
    <xf numFmtId="175" fontId="2" fillId="0" borderId="0"/>
    <xf numFmtId="0" fontId="10" fillId="0" borderId="0"/>
    <xf numFmtId="175" fontId="10" fillId="23" borderId="8" applyNumberFormat="0" applyFont="0" applyAlignment="0" applyProtection="0"/>
    <xf numFmtId="0" fontId="10" fillId="23" borderId="8" applyNumberFormat="0" applyFont="0" applyAlignment="0" applyProtection="0"/>
    <xf numFmtId="175" fontId="2" fillId="23" borderId="8" applyNumberFormat="0" applyFont="0" applyAlignment="0" applyProtection="0"/>
    <xf numFmtId="0" fontId="2" fillId="23" borderId="8" applyNumberFormat="0" applyFont="0" applyAlignment="0" applyProtection="0"/>
    <xf numFmtId="175" fontId="20" fillId="20" borderId="9" applyNumberFormat="0" applyAlignment="0" applyProtection="0"/>
    <xf numFmtId="0" fontId="20" fillId="20" borderId="9" applyNumberFormat="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5" fontId="20" fillId="20" borderId="9" applyNumberFormat="0" applyAlignment="0" applyProtection="0"/>
    <xf numFmtId="0" fontId="20" fillId="20" borderId="9" applyNumberFormat="0" applyAlignment="0" applyProtection="0"/>
    <xf numFmtId="175" fontId="21" fillId="0" borderId="0" applyNumberFormat="0" applyFill="0" applyBorder="0" applyAlignment="0" applyProtection="0"/>
    <xf numFmtId="0" fontId="21" fillId="0" borderId="0" applyNumberFormat="0" applyFill="0" applyBorder="0" applyAlignment="0" applyProtection="0"/>
    <xf numFmtId="175" fontId="22" fillId="0" borderId="0" applyNumberFormat="0" applyFill="0" applyBorder="0" applyAlignment="0" applyProtection="0"/>
    <xf numFmtId="0" fontId="22" fillId="0" borderId="0" applyNumberFormat="0" applyFill="0" applyBorder="0" applyAlignment="0" applyProtection="0"/>
    <xf numFmtId="175" fontId="25" fillId="0" borderId="0" applyNumberFormat="0" applyFill="0" applyBorder="0" applyAlignment="0" applyProtection="0"/>
    <xf numFmtId="0" fontId="25" fillId="0" borderId="0" applyNumberFormat="0" applyFill="0" applyBorder="0" applyAlignment="0" applyProtection="0"/>
    <xf numFmtId="175" fontId="23" fillId="0" borderId="5" applyNumberFormat="0" applyFill="0" applyAlignment="0" applyProtection="0"/>
    <xf numFmtId="0" fontId="23" fillId="0" borderId="5" applyNumberFormat="0" applyFill="0" applyAlignment="0" applyProtection="0"/>
    <xf numFmtId="175" fontId="24" fillId="0" borderId="6" applyNumberFormat="0" applyFill="0" applyAlignment="0" applyProtection="0"/>
    <xf numFmtId="0" fontId="24" fillId="0" borderId="6" applyNumberFormat="0" applyFill="0" applyAlignment="0" applyProtection="0"/>
    <xf numFmtId="175" fontId="16" fillId="0" borderId="7" applyNumberFormat="0" applyFill="0" applyAlignment="0" applyProtection="0"/>
    <xf numFmtId="0" fontId="16" fillId="0" borderId="7" applyNumberFormat="0" applyFill="0" applyAlignment="0" applyProtection="0"/>
    <xf numFmtId="175" fontId="25" fillId="0" borderId="0" applyNumberFormat="0" applyFill="0" applyBorder="0" applyAlignment="0" applyProtection="0"/>
    <xf numFmtId="0" fontId="25" fillId="0" borderId="0" applyNumberFormat="0" applyFill="0" applyBorder="0" applyAlignment="0" applyProtection="0"/>
    <xf numFmtId="175" fontId="26" fillId="0" borderId="10" applyNumberFormat="0" applyFill="0" applyAlignment="0" applyProtection="0"/>
    <xf numFmtId="0" fontId="26" fillId="0" borderId="10" applyNumberFormat="0" applyFill="0" applyAlignment="0" applyProtection="0"/>
    <xf numFmtId="175" fontId="21" fillId="0" borderId="0" applyNumberFormat="0" applyFill="0" applyBorder="0" applyAlignment="0" applyProtection="0"/>
    <xf numFmtId="0" fontId="21" fillId="0" borderId="0" applyNumberFormat="0" applyFill="0" applyBorder="0" applyAlignment="0" applyProtection="0"/>
    <xf numFmtId="0" fontId="42" fillId="0" borderId="0"/>
    <xf numFmtId="0" fontId="1" fillId="0" borderId="10" applyNumberFormat="0" applyFill="0" applyAlignment="0" applyProtection="0"/>
    <xf numFmtId="0" fontId="42" fillId="0" borderId="0"/>
    <xf numFmtId="164" fontId="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5" fontId="42" fillId="0" borderId="0"/>
    <xf numFmtId="175" fontId="42" fillId="0" borderId="0"/>
    <xf numFmtId="175" fontId="2" fillId="0" borderId="0"/>
    <xf numFmtId="175" fontId="42" fillId="0" borderId="0"/>
    <xf numFmtId="0" fontId="42" fillId="0" borderId="0"/>
    <xf numFmtId="0" fontId="1" fillId="0" borderId="10" applyNumberFormat="0" applyFill="0" applyAlignment="0" applyProtection="0"/>
    <xf numFmtId="0" fontId="42" fillId="0" borderId="0"/>
    <xf numFmtId="0" fontId="42" fillId="0" borderId="0"/>
    <xf numFmtId="0" fontId="42" fillId="0" borderId="0"/>
    <xf numFmtId="43" fontId="2" fillId="0" borderId="0" applyFont="0" applyFill="0" applyBorder="0" applyAlignment="0" applyProtection="0"/>
    <xf numFmtId="0" fontId="2" fillId="0" borderId="0">
      <alignment wrapText="1"/>
    </xf>
    <xf numFmtId="0" fontId="2" fillId="0" borderId="0">
      <alignment wrapText="1"/>
    </xf>
    <xf numFmtId="0" fontId="42" fillId="0" borderId="0"/>
    <xf numFmtId="0" fontId="84" fillId="0" borderId="0">
      <alignment wrapText="1"/>
    </xf>
    <xf numFmtId="0" fontId="42" fillId="0" borderId="0"/>
    <xf numFmtId="0" fontId="42" fillId="0" borderId="0"/>
    <xf numFmtId="0" fontId="2" fillId="0" borderId="0">
      <alignment wrapText="1"/>
    </xf>
    <xf numFmtId="0" fontId="42" fillId="0" borderId="0"/>
    <xf numFmtId="0" fontId="42" fillId="0" borderId="0"/>
    <xf numFmtId="0" fontId="42" fillId="0" borderId="0"/>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42" fillId="0" borderId="0"/>
    <xf numFmtId="43" fontId="2" fillId="0" borderId="0" applyFont="0" applyFill="0" applyBorder="0" applyAlignment="0" applyProtection="0"/>
    <xf numFmtId="0" fontId="2" fillId="0" borderId="0"/>
    <xf numFmtId="0" fontId="2" fillId="0" borderId="0"/>
    <xf numFmtId="185" fontId="2" fillId="0" borderId="0" applyFont="0" applyFill="0" applyBorder="0" applyAlignment="0" applyProtection="0"/>
    <xf numFmtId="175" fontId="2" fillId="0" borderId="0"/>
    <xf numFmtId="175" fontId="42" fillId="0" borderId="0"/>
    <xf numFmtId="175" fontId="42" fillId="0" borderId="0"/>
    <xf numFmtId="0"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186" fontId="2" fillId="0" borderId="0" applyFont="0" applyFill="0" applyBorder="0" applyAlignment="0" applyProtection="0"/>
    <xf numFmtId="181" fontId="2" fillId="0" borderId="0" applyFont="0" applyFill="0" applyBorder="0" applyAlignment="0" applyProtection="0"/>
    <xf numFmtId="185" fontId="2" fillId="0" borderId="0" applyFont="0" applyFill="0" applyBorder="0" applyAlignment="0" applyProtection="0"/>
    <xf numFmtId="0" fontId="101"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alignment wrapText="1"/>
    </xf>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5"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8" fillId="0" borderId="0"/>
    <xf numFmtId="0" fontId="28"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5" fontId="42" fillId="0" borderId="0"/>
    <xf numFmtId="0" fontId="2" fillId="0" borderId="0"/>
    <xf numFmtId="0" fontId="42" fillId="0" borderId="0"/>
    <xf numFmtId="175" fontId="42" fillId="0" borderId="0"/>
    <xf numFmtId="175"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0" fontId="42" fillId="0" borderId="0"/>
    <xf numFmtId="0" fontId="42" fillId="0" borderId="0"/>
    <xf numFmtId="0"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185"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0" fontId="2" fillId="0" borderId="0"/>
    <xf numFmtId="175" fontId="42" fillId="0" borderId="0"/>
    <xf numFmtId="175" fontId="42" fillId="0" borderId="0"/>
    <xf numFmtId="175" fontId="42" fillId="0" borderId="0"/>
    <xf numFmtId="175" fontId="42" fillId="0" borderId="0"/>
    <xf numFmtId="0" fontId="2" fillId="0" borderId="0"/>
    <xf numFmtId="0" fontId="2" fillId="0" borderId="0">
      <alignment wrapText="1"/>
    </xf>
    <xf numFmtId="0" fontId="42" fillId="0" borderId="0"/>
    <xf numFmtId="0" fontId="2" fillId="0" borderId="0">
      <alignment wrapText="1"/>
    </xf>
    <xf numFmtId="0" fontId="28" fillId="0" borderId="0"/>
    <xf numFmtId="0" fontId="2" fillId="0" borderId="0"/>
    <xf numFmtId="0" fontId="28" fillId="0" borderId="0"/>
    <xf numFmtId="0" fontId="42" fillId="0" borderId="0"/>
    <xf numFmtId="0" fontId="42" fillId="0" borderId="0"/>
    <xf numFmtId="0" fontId="42" fillId="0" borderId="0"/>
    <xf numFmtId="0" fontId="2" fillId="0" borderId="0"/>
    <xf numFmtId="0" fontId="28" fillId="0" borderId="0"/>
    <xf numFmtId="0" fontId="28"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175"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2" fontId="106" fillId="0" borderId="0"/>
    <xf numFmtId="0" fontId="107" fillId="0" borderId="0"/>
    <xf numFmtId="179" fontId="107" fillId="0" borderId="0" applyFont="0" applyFill="0" applyBorder="0" applyAlignment="0" applyProtection="0"/>
    <xf numFmtId="9" fontId="107" fillId="0" borderId="0" applyFont="0" applyFill="0" applyBorder="0" applyAlignment="0" applyProtection="0"/>
    <xf numFmtId="0" fontId="42" fillId="0" borderId="0"/>
    <xf numFmtId="0" fontId="42" fillId="0" borderId="0"/>
    <xf numFmtId="183" fontId="42" fillId="0" borderId="0"/>
    <xf numFmtId="0" fontId="109" fillId="0" borderId="0"/>
    <xf numFmtId="185" fontId="2" fillId="0" borderId="0" applyFont="0" applyFill="0" applyBorder="0" applyAlignment="0" applyProtection="0"/>
    <xf numFmtId="179"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10" fillId="0" borderId="0">
      <alignment wrapText="1"/>
    </xf>
    <xf numFmtId="0" fontId="2" fillId="0" borderId="0"/>
    <xf numFmtId="0" fontId="116" fillId="0" borderId="0"/>
    <xf numFmtId="0" fontId="2" fillId="0" borderId="0">
      <alignment wrapText="1"/>
    </xf>
    <xf numFmtId="0" fontId="117" fillId="0" borderId="0"/>
    <xf numFmtId="0" fontId="119" fillId="0" borderId="0"/>
    <xf numFmtId="179" fontId="119" fillId="0" borderId="0" applyFont="0" applyFill="0" applyBorder="0" applyAlignment="0" applyProtection="0"/>
    <xf numFmtId="9" fontId="119" fillId="0" borderId="0" applyFont="0" applyFill="0" applyBorder="0" applyAlignment="0" applyProtection="0"/>
    <xf numFmtId="0" fontId="2" fillId="0" borderId="0">
      <alignment wrapText="1"/>
    </xf>
    <xf numFmtId="43" fontId="42" fillId="0" borderId="0" applyFont="0" applyFill="0" applyBorder="0" applyAlignment="0" applyProtection="0"/>
    <xf numFmtId="9" fontId="2" fillId="0" borderId="0" applyFont="0" applyFill="0" applyBorder="0" applyAlignment="0" applyProtection="0"/>
    <xf numFmtId="0" fontId="121" fillId="0" borderId="0"/>
    <xf numFmtId="179" fontId="2" fillId="0" borderId="0" applyFont="0" applyFill="0" applyBorder="0" applyAlignment="0" applyProtection="0"/>
    <xf numFmtId="9" fontId="2" fillId="0" borderId="0" applyFont="0" applyFill="0" applyBorder="0" applyAlignment="0" applyProtection="0"/>
    <xf numFmtId="0" fontId="28" fillId="0" borderId="0"/>
    <xf numFmtId="43" fontId="2" fillId="0" borderId="0" applyFont="0" applyFill="0" applyBorder="0" applyAlignment="0" applyProtection="0"/>
    <xf numFmtId="0" fontId="42" fillId="0" borderId="0"/>
    <xf numFmtId="175" fontId="122" fillId="0" borderId="0" applyNumberFormat="0" applyFill="0" applyBorder="0" applyAlignment="0" applyProtection="0">
      <alignment vertical="top"/>
      <protection locked="0"/>
    </xf>
    <xf numFmtId="0" fontId="42" fillId="0" borderId="0"/>
    <xf numFmtId="197" fontId="2" fillId="0" borderId="0"/>
    <xf numFmtId="198" fontId="2" fillId="0" borderId="0" applyFont="0" applyFill="0" applyBorder="0" applyAlignment="0" applyProtection="0"/>
    <xf numFmtId="0" fontId="42" fillId="0" borderId="0"/>
    <xf numFmtId="0" fontId="42" fillId="0" borderId="0"/>
    <xf numFmtId="0" fontId="42" fillId="0" borderId="0"/>
    <xf numFmtId="0" fontId="124" fillId="0" borderId="0"/>
    <xf numFmtId="0" fontId="125" fillId="0" borderId="0"/>
    <xf numFmtId="179" fontId="125" fillId="0" borderId="0" applyFont="0" applyFill="0" applyBorder="0" applyAlignment="0" applyProtection="0"/>
    <xf numFmtId="9" fontId="125" fillId="0" borderId="0" applyFont="0" applyFill="0" applyBorder="0" applyAlignment="0" applyProtection="0"/>
    <xf numFmtId="0" fontId="131" fillId="0" borderId="0"/>
    <xf numFmtId="0" fontId="28" fillId="0" borderId="0"/>
    <xf numFmtId="0" fontId="132" fillId="0" borderId="0" applyNumberFormat="0" applyFill="0" applyBorder="0" applyAlignment="0" applyProtection="0"/>
    <xf numFmtId="0" fontId="2" fillId="0" borderId="0"/>
    <xf numFmtId="0" fontId="133" fillId="0" borderId="0"/>
    <xf numFmtId="0" fontId="134" fillId="0" borderId="26" applyNumberFormat="0" applyFill="0" applyAlignment="0" applyProtection="0"/>
    <xf numFmtId="0" fontId="135" fillId="0" borderId="27" applyNumberFormat="0" applyFill="0" applyAlignment="0" applyProtection="0"/>
    <xf numFmtId="0" fontId="136" fillId="0" borderId="28" applyNumberFormat="0" applyFill="0" applyAlignment="0" applyProtection="0"/>
    <xf numFmtId="0" fontId="136" fillId="0" borderId="0" applyNumberFormat="0" applyFill="0" applyBorder="0" applyAlignment="0" applyProtection="0"/>
    <xf numFmtId="0" fontId="137" fillId="32" borderId="0" applyNumberFormat="0" applyBorder="0" applyAlignment="0" applyProtection="0"/>
    <xf numFmtId="0" fontId="138" fillId="33" borderId="0" applyNumberFormat="0" applyBorder="0" applyAlignment="0" applyProtection="0"/>
    <xf numFmtId="0" fontId="139" fillId="34" borderId="0" applyNumberFormat="0" applyBorder="0" applyAlignment="0" applyProtection="0"/>
    <xf numFmtId="0" fontId="140" fillId="35" borderId="29" applyNumberFormat="0" applyAlignment="0" applyProtection="0"/>
    <xf numFmtId="0" fontId="141" fillId="36" borderId="30" applyNumberFormat="0" applyAlignment="0" applyProtection="0"/>
    <xf numFmtId="0" fontId="142" fillId="36" borderId="29" applyNumberFormat="0" applyAlignment="0" applyProtection="0"/>
    <xf numFmtId="0" fontId="143" fillId="0" borderId="31" applyNumberFormat="0" applyFill="0" applyAlignment="0" applyProtection="0"/>
    <xf numFmtId="0" fontId="44" fillId="37" borderId="32" applyNumberFormat="0" applyAlignment="0" applyProtection="0"/>
    <xf numFmtId="0" fontId="45" fillId="0" borderId="0" applyNumberFormat="0" applyFill="0" applyBorder="0" applyAlignment="0" applyProtection="0"/>
    <xf numFmtId="0" fontId="42" fillId="38" borderId="33" applyNumberFormat="0" applyFont="0" applyAlignment="0" applyProtection="0"/>
    <xf numFmtId="0" fontId="144" fillId="0" borderId="0" applyNumberFormat="0" applyFill="0" applyBorder="0" applyAlignment="0" applyProtection="0"/>
    <xf numFmtId="0" fontId="46" fillId="0" borderId="34" applyNumberFormat="0" applyFill="0" applyAlignment="0" applyProtection="0"/>
    <xf numFmtId="0" fontId="43" fillId="39" borderId="0" applyNumberFormat="0" applyBorder="0" applyAlignment="0" applyProtection="0"/>
    <xf numFmtId="0" fontId="42" fillId="40" borderId="0" applyNumberFormat="0" applyBorder="0" applyAlignment="0" applyProtection="0"/>
    <xf numFmtId="0" fontId="42" fillId="41" borderId="0" applyNumberFormat="0" applyBorder="0" applyAlignment="0" applyProtection="0"/>
    <xf numFmtId="0" fontId="43" fillId="42" borderId="0" applyNumberFormat="0" applyBorder="0" applyAlignment="0" applyProtection="0"/>
    <xf numFmtId="0" fontId="43" fillId="43" borderId="0" applyNumberFormat="0" applyBorder="0" applyAlignment="0" applyProtection="0"/>
    <xf numFmtId="0" fontId="42" fillId="44" borderId="0" applyNumberFormat="0" applyBorder="0" applyAlignment="0" applyProtection="0"/>
    <xf numFmtId="0" fontId="42" fillId="45" borderId="0" applyNumberFormat="0" applyBorder="0" applyAlignment="0" applyProtection="0"/>
    <xf numFmtId="0" fontId="43" fillId="46" borderId="0" applyNumberFormat="0" applyBorder="0" applyAlignment="0" applyProtection="0"/>
    <xf numFmtId="0" fontId="43" fillId="47" borderId="0" applyNumberFormat="0" applyBorder="0" applyAlignment="0" applyProtection="0"/>
    <xf numFmtId="0" fontId="42" fillId="48" borderId="0" applyNumberFormat="0" applyBorder="0" applyAlignment="0" applyProtection="0"/>
    <xf numFmtId="0" fontId="42" fillId="49" borderId="0" applyNumberFormat="0" applyBorder="0" applyAlignment="0" applyProtection="0"/>
    <xf numFmtId="0" fontId="43" fillId="50" borderId="0" applyNumberFormat="0" applyBorder="0" applyAlignment="0" applyProtection="0"/>
    <xf numFmtId="0" fontId="43" fillId="51"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43" fillId="54" borderId="0" applyNumberFormat="0" applyBorder="0" applyAlignment="0" applyProtection="0"/>
    <xf numFmtId="0" fontId="43" fillId="55" borderId="0" applyNumberFormat="0" applyBorder="0" applyAlignment="0" applyProtection="0"/>
    <xf numFmtId="0" fontId="42" fillId="56" borderId="0" applyNumberFormat="0" applyBorder="0" applyAlignment="0" applyProtection="0"/>
    <xf numFmtId="0" fontId="42" fillId="57" borderId="0" applyNumberFormat="0" applyBorder="0" applyAlignment="0" applyProtection="0"/>
    <xf numFmtId="0" fontId="43" fillId="58" borderId="0" applyNumberFormat="0" applyBorder="0" applyAlignment="0" applyProtection="0"/>
    <xf numFmtId="0" fontId="43" fillId="59" borderId="0" applyNumberFormat="0" applyBorder="0" applyAlignment="0" applyProtection="0"/>
    <xf numFmtId="0" fontId="42" fillId="60" borderId="0" applyNumberFormat="0" applyBorder="0" applyAlignment="0" applyProtection="0"/>
    <xf numFmtId="0" fontId="42" fillId="61" borderId="0" applyNumberFormat="0" applyBorder="0" applyAlignment="0" applyProtection="0"/>
    <xf numFmtId="0" fontId="43" fillId="62" borderId="0" applyNumberFormat="0" applyBorder="0" applyAlignment="0" applyProtection="0"/>
    <xf numFmtId="0" fontId="42" fillId="0" borderId="0"/>
    <xf numFmtId="0" fontId="145" fillId="0" borderId="0" applyNumberFormat="0" applyFill="0" applyBorder="0" applyAlignment="0" applyProtection="0"/>
    <xf numFmtId="0" fontId="42" fillId="0" borderId="0"/>
    <xf numFmtId="0" fontId="42" fillId="0" borderId="0"/>
    <xf numFmtId="0" fontId="42" fillId="0" borderId="0"/>
    <xf numFmtId="43" fontId="42" fillId="0" borderId="0" applyFont="0" applyFill="0" applyBorder="0" applyAlignment="0" applyProtection="0"/>
    <xf numFmtId="181" fontId="2" fillId="0" borderId="0" applyFont="0" applyFill="0" applyBorder="0" applyAlignment="0" applyProtection="0"/>
    <xf numFmtId="0" fontId="146" fillId="0" borderId="0" applyNumberForma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165" fontId="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7" fontId="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47" fillId="0" borderId="0"/>
    <xf numFmtId="0" fontId="148" fillId="0" borderId="0"/>
    <xf numFmtId="0" fontId="2" fillId="0" borderId="0"/>
    <xf numFmtId="0" fontId="2" fillId="0" borderId="0"/>
    <xf numFmtId="0" fontId="147" fillId="0" borderId="0"/>
    <xf numFmtId="0" fontId="9" fillId="0" borderId="0"/>
    <xf numFmtId="0" fontId="14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42" fillId="0" borderId="0"/>
    <xf numFmtId="0" fontId="42" fillId="0" borderId="0"/>
    <xf numFmtId="0" fontId="2" fillId="0" borderId="0"/>
    <xf numFmtId="0" fontId="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147" fillId="0" borderId="0"/>
    <xf numFmtId="0" fontId="9" fillId="0" borderId="0"/>
    <xf numFmtId="0" fontId="9"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2" fillId="0" borderId="0"/>
    <xf numFmtId="0" fontId="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181"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42" fillId="0" borderId="0"/>
    <xf numFmtId="0" fontId="42" fillId="0" borderId="0"/>
    <xf numFmtId="0" fontId="42" fillId="0" borderId="0"/>
    <xf numFmtId="0" fontId="154" fillId="0" borderId="0"/>
    <xf numFmtId="9" fontId="42" fillId="0" borderId="0" applyFont="0" applyFill="0" applyBorder="0" applyAlignment="0" applyProtection="0"/>
    <xf numFmtId="0" fontId="2" fillId="0" borderId="0"/>
    <xf numFmtId="0" fontId="28" fillId="0" borderId="0"/>
    <xf numFmtId="0" fontId="42" fillId="0" borderId="0"/>
    <xf numFmtId="43" fontId="42" fillId="0" borderId="0" applyFont="0" applyFill="0" applyBorder="0" applyAlignment="0" applyProtection="0"/>
    <xf numFmtId="43" fontId="2" fillId="0" borderId="0" applyFont="0" applyFill="0" applyBorder="0" applyAlignment="0" applyProtection="0"/>
    <xf numFmtId="0" fontId="175" fillId="0" borderId="0"/>
    <xf numFmtId="185" fontId="2" fillId="0" borderId="0" applyFont="0" applyFill="0" applyBorder="0" applyAlignment="0" applyProtection="0"/>
    <xf numFmtId="179" fontId="2" fillId="0" borderId="0" applyFont="0" applyFill="0" applyBorder="0" applyAlignment="0" applyProtection="0"/>
    <xf numFmtId="9" fontId="2" fillId="0" borderId="0" applyFont="0" applyFill="0" applyBorder="0" applyAlignment="0" applyProtection="0"/>
    <xf numFmtId="44" fontId="42" fillId="0" borderId="0" applyFont="0" applyFill="0" applyBorder="0" applyAlignment="0" applyProtection="0"/>
    <xf numFmtId="0" fontId="42" fillId="0" borderId="0"/>
    <xf numFmtId="44" fontId="42" fillId="0" borderId="0" applyFont="0" applyFill="0" applyBorder="0" applyAlignment="0" applyProtection="0"/>
    <xf numFmtId="44" fontId="42" fillId="0" borderId="0" applyFont="0" applyFill="0" applyBorder="0" applyAlignment="0" applyProtection="0"/>
    <xf numFmtId="175" fontId="42" fillId="0" borderId="0"/>
    <xf numFmtId="183" fontId="42" fillId="0" borderId="0"/>
    <xf numFmtId="179" fontId="2" fillId="0" borderId="0" applyFont="0" applyFill="0" applyBorder="0" applyAlignment="0" applyProtection="0"/>
    <xf numFmtId="9" fontId="2" fillId="0" borderId="0" applyFont="0" applyFill="0" applyBorder="0" applyAlignment="0" applyProtection="0"/>
    <xf numFmtId="0" fontId="42" fillId="0" borderId="0"/>
    <xf numFmtId="9" fontId="42" fillId="0" borderId="0" applyFont="0" applyFill="0" applyBorder="0" applyAlignment="0" applyProtection="0"/>
    <xf numFmtId="43" fontId="42" fillId="0" borderId="0" applyFont="0" applyFill="0" applyBorder="0" applyAlignment="0" applyProtection="0"/>
    <xf numFmtId="9" fontId="9" fillId="0" borderId="0" applyFont="0" applyFill="0" applyBorder="0" applyAlignment="0" applyProtection="0"/>
    <xf numFmtId="0" fontId="42" fillId="0" borderId="0"/>
    <xf numFmtId="43" fontId="42" fillId="0" borderId="0" applyFont="0" applyFill="0" applyBorder="0" applyAlignment="0" applyProtection="0"/>
    <xf numFmtId="43" fontId="42" fillId="0" borderId="0" applyFont="0" applyFill="0" applyBorder="0" applyAlignment="0" applyProtection="0"/>
    <xf numFmtId="0" fontId="31" fillId="0" borderId="0" applyNumberFormat="0" applyFill="0" applyBorder="0" applyAlignment="0" applyProtection="0">
      <alignment vertical="top"/>
      <protection locked="0"/>
    </xf>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42" fillId="0" borderId="0"/>
    <xf numFmtId="0" fontId="42" fillId="0" borderId="0"/>
    <xf numFmtId="0" fontId="42" fillId="0" borderId="0"/>
    <xf numFmtId="0" fontId="53" fillId="0" borderId="0"/>
    <xf numFmtId="0" fontId="42" fillId="0" borderId="0"/>
    <xf numFmtId="0" fontId="9" fillId="0" borderId="0"/>
    <xf numFmtId="0" fontId="9" fillId="0" borderId="0"/>
    <xf numFmtId="0" fontId="13" fillId="20" borderId="69" applyNumberFormat="0" applyAlignment="0" applyProtection="0"/>
    <xf numFmtId="0" fontId="17" fillId="7" borderId="69" applyNumberFormat="0" applyAlignment="0" applyProtection="0"/>
    <xf numFmtId="0" fontId="10" fillId="23" borderId="70" applyNumberFormat="0" applyFont="0" applyAlignment="0" applyProtection="0"/>
    <xf numFmtId="0" fontId="20" fillId="20" borderId="71" applyNumberFormat="0" applyAlignment="0" applyProtection="0"/>
    <xf numFmtId="0" fontId="1" fillId="0" borderId="72" applyNumberFormat="0" applyFill="0" applyAlignment="0" applyProtection="0"/>
    <xf numFmtId="0" fontId="13" fillId="20" borderId="69" applyNumberFormat="0" applyAlignment="0" applyProtection="0"/>
    <xf numFmtId="0" fontId="17" fillId="7" borderId="69" applyNumberFormat="0" applyAlignment="0" applyProtection="0"/>
    <xf numFmtId="0" fontId="2" fillId="23" borderId="70" applyNumberFormat="0" applyFont="0" applyAlignment="0" applyProtection="0"/>
    <xf numFmtId="0" fontId="20" fillId="20" borderId="71" applyNumberFormat="0" applyAlignment="0" applyProtection="0"/>
    <xf numFmtId="0" fontId="13" fillId="20" borderId="69" applyNumberFormat="0" applyAlignment="0" applyProtection="0"/>
    <xf numFmtId="0" fontId="13" fillId="20" borderId="69" applyNumberFormat="0" applyAlignment="0" applyProtection="0"/>
    <xf numFmtId="0" fontId="17" fillId="7" borderId="69" applyNumberFormat="0" applyAlignment="0" applyProtection="0"/>
    <xf numFmtId="0" fontId="17" fillId="7" borderId="69" applyNumberFormat="0" applyAlignment="0" applyProtection="0"/>
    <xf numFmtId="0" fontId="10" fillId="23" borderId="70" applyNumberFormat="0" applyFont="0" applyAlignment="0" applyProtection="0"/>
    <xf numFmtId="0" fontId="2" fillId="23" borderId="70" applyNumberFormat="0" applyFont="0" applyAlignment="0" applyProtection="0"/>
    <xf numFmtId="0" fontId="20" fillId="20" borderId="71" applyNumberFormat="0" applyAlignment="0" applyProtection="0"/>
    <xf numFmtId="0" fontId="20" fillId="20" borderId="71" applyNumberFormat="0" applyAlignment="0" applyProtection="0"/>
    <xf numFmtId="0" fontId="1" fillId="0" borderId="72" applyNumberFormat="0" applyFill="0" applyAlignment="0" applyProtection="0"/>
    <xf numFmtId="0" fontId="1" fillId="0" borderId="72" applyNumberFormat="0" applyFill="0" applyAlignment="0" applyProtection="0"/>
    <xf numFmtId="0" fontId="1" fillId="0" borderId="72" applyNumberFormat="0" applyFill="0" applyAlignment="0" applyProtection="0"/>
  </cellStyleXfs>
  <cellXfs count="2537">
    <xf numFmtId="175" fontId="0" fillId="0" borderId="0" xfId="0"/>
    <xf numFmtId="175" fontId="42" fillId="0" borderId="0" xfId="388" applyFont="1"/>
    <xf numFmtId="175" fontId="42" fillId="0" borderId="0" xfId="388" applyFont="1" applyFill="1" applyBorder="1"/>
    <xf numFmtId="175" fontId="42" fillId="0" borderId="0" xfId="388" applyNumberFormat="1" applyFont="1"/>
    <xf numFmtId="4" fontId="27" fillId="0" borderId="11" xfId="398" applyNumberFormat="1" applyFont="1" applyFill="1" applyBorder="1" applyAlignment="1">
      <alignment horizontal="right" vertical="justify" wrapText="1"/>
    </xf>
    <xf numFmtId="4" fontId="27" fillId="0" borderId="12" xfId="398" applyNumberFormat="1" applyFont="1" applyFill="1" applyBorder="1" applyAlignment="1">
      <alignment horizontal="right" vertical="justify" wrapText="1"/>
    </xf>
    <xf numFmtId="175" fontId="48" fillId="0" borderId="0" xfId="347" applyFont="1"/>
    <xf numFmtId="168" fontId="6" fillId="0" borderId="0" xfId="336" applyNumberFormat="1" applyFont="1" applyFill="1" applyBorder="1"/>
    <xf numFmtId="168" fontId="6" fillId="0" borderId="0" xfId="336" applyNumberFormat="1" applyFont="1" applyFill="1" applyBorder="1" applyAlignment="1">
      <alignment horizontal="right"/>
    </xf>
    <xf numFmtId="43" fontId="6" fillId="0" borderId="0" xfId="336" applyFont="1" applyFill="1" applyBorder="1"/>
    <xf numFmtId="168" fontId="0" fillId="0" borderId="0" xfId="0" applyNumberFormat="1"/>
    <xf numFmtId="175" fontId="47"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5" fontId="49" fillId="0" borderId="0" xfId="0" applyFont="1" applyFill="1" applyBorder="1" applyAlignment="1">
      <alignment horizontal="center" wrapText="1"/>
    </xf>
    <xf numFmtId="175" fontId="0" fillId="0" borderId="0" xfId="0" applyBorder="1"/>
    <xf numFmtId="43" fontId="0" fillId="0" borderId="0" xfId="0" applyNumberFormat="1"/>
    <xf numFmtId="3" fontId="50" fillId="0" borderId="0" xfId="0" applyNumberFormat="1" applyFont="1" applyFill="1" applyBorder="1" applyAlignment="1" applyProtection="1"/>
    <xf numFmtId="1" fontId="0" fillId="0" borderId="0" xfId="0" applyNumberFormat="1" applyFill="1"/>
    <xf numFmtId="1" fontId="50" fillId="0" borderId="0" xfId="0" applyNumberFormat="1" applyFont="1" applyFill="1" applyBorder="1" applyAlignment="1" applyProtection="1"/>
    <xf numFmtId="1" fontId="0" fillId="0" borderId="0" xfId="0" applyNumberFormat="1"/>
    <xf numFmtId="4" fontId="0" fillId="0" borderId="0" xfId="0" applyNumberFormat="1"/>
    <xf numFmtId="175" fontId="50" fillId="0" borderId="0" xfId="0" applyNumberFormat="1" applyFont="1" applyFill="1"/>
    <xf numFmtId="175" fontId="52" fillId="0" borderId="0" xfId="0" applyNumberFormat="1" applyFont="1"/>
    <xf numFmtId="175" fontId="0" fillId="0" borderId="0" xfId="0" applyNumberFormat="1" applyBorder="1" applyAlignment="1">
      <alignment horizontal="left"/>
    </xf>
    <xf numFmtId="175" fontId="53" fillId="0" borderId="0" xfId="0" applyNumberFormat="1" applyFont="1" applyBorder="1" applyAlignment="1">
      <alignment horizontal="left"/>
    </xf>
    <xf numFmtId="169" fontId="0" fillId="0" borderId="0" xfId="0" applyNumberFormat="1" applyBorder="1" applyAlignment="1">
      <alignment horizontal="left"/>
    </xf>
    <xf numFmtId="43" fontId="0" fillId="0" borderId="0" xfId="0" applyNumberFormat="1" applyFill="1" applyBorder="1"/>
    <xf numFmtId="43" fontId="0" fillId="0" borderId="0" xfId="0" applyNumberFormat="1" applyFill="1"/>
    <xf numFmtId="175" fontId="0" fillId="0" borderId="0" xfId="0" applyNumberFormat="1"/>
    <xf numFmtId="175" fontId="0" fillId="0" borderId="0" xfId="0" applyFill="1"/>
    <xf numFmtId="175" fontId="0" fillId="0" borderId="0" xfId="0" applyFill="1" applyBorder="1"/>
    <xf numFmtId="43" fontId="32" fillId="0" borderId="0" xfId="328" applyFont="1"/>
    <xf numFmtId="43" fontId="32" fillId="0" borderId="0" xfId="328" applyFont="1" applyAlignment="1">
      <alignment horizontal="right"/>
    </xf>
    <xf numFmtId="175" fontId="0" fillId="0" borderId="0" xfId="0" applyNumberFormat="1" applyAlignment="1">
      <alignment horizontal="right"/>
    </xf>
    <xf numFmtId="175" fontId="0" fillId="0" borderId="0" xfId="0" applyAlignment="1">
      <alignment horizontal="right"/>
    </xf>
    <xf numFmtId="175" fontId="0" fillId="0" borderId="0" xfId="0" applyNumberFormat="1" applyFill="1"/>
    <xf numFmtId="175" fontId="0" fillId="0" borderId="0" xfId="0" applyFont="1"/>
    <xf numFmtId="175" fontId="50" fillId="0" borderId="0" xfId="0" applyFont="1"/>
    <xf numFmtId="10" fontId="42" fillId="0" borderId="0" xfId="551" applyNumberFormat="1" applyFont="1"/>
    <xf numFmtId="168" fontId="42" fillId="0" borderId="0" xfId="323" applyNumberFormat="1" applyFont="1"/>
    <xf numFmtId="175" fontId="46" fillId="0" borderId="0" xfId="0" applyFont="1"/>
    <xf numFmtId="175" fontId="58" fillId="0" borderId="0" xfId="0" applyNumberFormat="1" applyFont="1" applyAlignment="1">
      <alignment horizontal="left" wrapText="1"/>
    </xf>
    <xf numFmtId="175" fontId="45" fillId="0" borderId="0" xfId="0" applyFont="1" applyFill="1" applyBorder="1"/>
    <xf numFmtId="175" fontId="43" fillId="0" borderId="0" xfId="0" applyFont="1"/>
    <xf numFmtId="175" fontId="43" fillId="0" borderId="0" xfId="0" applyFont="1" applyFill="1" applyBorder="1"/>
    <xf numFmtId="43" fontId="43" fillId="0" borderId="0" xfId="0" applyNumberFormat="1" applyFont="1" applyFill="1" applyBorder="1"/>
    <xf numFmtId="175" fontId="43" fillId="0" borderId="0" xfId="0" applyFont="1" applyFill="1" applyBorder="1" applyAlignment="1"/>
    <xf numFmtId="175" fontId="0" fillId="0" borderId="0" xfId="0" applyFill="1" applyBorder="1" applyAlignment="1"/>
    <xf numFmtId="174" fontId="42" fillId="0" borderId="0" xfId="323" applyNumberFormat="1" applyFont="1" applyFill="1"/>
    <xf numFmtId="43" fontId="42" fillId="0" borderId="0" xfId="323" applyFont="1" applyFill="1"/>
    <xf numFmtId="175" fontId="50" fillId="0" borderId="0" xfId="0" applyNumberFormat="1" applyFont="1" applyFill="1" applyBorder="1" applyAlignment="1" applyProtection="1"/>
    <xf numFmtId="3" fontId="50" fillId="0" borderId="13" xfId="0" applyNumberFormat="1" applyFont="1" applyFill="1" applyBorder="1" applyAlignment="1" applyProtection="1"/>
    <xf numFmtId="168" fontId="46" fillId="25" borderId="13" xfId="0" applyNumberFormat="1" applyFont="1" applyFill="1" applyBorder="1"/>
    <xf numFmtId="43" fontId="42" fillId="0" borderId="0" xfId="323" applyFont="1" applyBorder="1"/>
    <xf numFmtId="175" fontId="62" fillId="0" borderId="0" xfId="0" applyFont="1" applyBorder="1" applyAlignment="1">
      <alignment vertical="top" wrapText="1"/>
    </xf>
    <xf numFmtId="175" fontId="62" fillId="0" borderId="0" xfId="0" applyFont="1" applyBorder="1" applyAlignment="1">
      <alignment vertical="top"/>
    </xf>
    <xf numFmtId="175" fontId="48" fillId="0" borderId="0" xfId="347" applyFont="1" applyBorder="1"/>
    <xf numFmtId="43" fontId="0" fillId="26" borderId="0" xfId="0" applyNumberFormat="1" applyFill="1"/>
    <xf numFmtId="175" fontId="0" fillId="26" borderId="0" xfId="0" applyFill="1"/>
    <xf numFmtId="175" fontId="0" fillId="26" borderId="0" xfId="0" applyNumberFormat="1" applyFill="1" applyBorder="1"/>
    <xf numFmtId="175" fontId="58" fillId="26" borderId="0" xfId="0" applyFont="1" applyFill="1"/>
    <xf numFmtId="175" fontId="0" fillId="26" borderId="0" xfId="0" applyFill="1" applyBorder="1"/>
    <xf numFmtId="43" fontId="0" fillId="26" borderId="0" xfId="0" applyNumberFormat="1" applyFill="1" applyBorder="1"/>
    <xf numFmtId="175" fontId="42" fillId="0" borderId="0" xfId="442" applyFont="1"/>
    <xf numFmtId="175" fontId="0" fillId="0" borderId="0" xfId="0"/>
    <xf numFmtId="175" fontId="0" fillId="0" borderId="0" xfId="0" applyNumberFormat="1" applyBorder="1" applyAlignment="1">
      <alignment horizontal="right"/>
    </xf>
    <xf numFmtId="43" fontId="32" fillId="0" borderId="0" xfId="328" applyFont="1" applyBorder="1"/>
    <xf numFmtId="175" fontId="50" fillId="0" borderId="0" xfId="0" applyFont="1" applyBorder="1"/>
    <xf numFmtId="175" fontId="42" fillId="0" borderId="0" xfId="446" applyFont="1"/>
    <xf numFmtId="175" fontId="42" fillId="0" borderId="0" xfId="446" applyFont="1" applyAlignment="1"/>
    <xf numFmtId="174" fontId="3" fillId="0" borderId="0" xfId="323" applyNumberFormat="1" applyFont="1" applyBorder="1"/>
    <xf numFmtId="175" fontId="42" fillId="0" borderId="0" xfId="446" applyFont="1" applyBorder="1"/>
    <xf numFmtId="175" fontId="42" fillId="0" borderId="0" xfId="450" applyFont="1"/>
    <xf numFmtId="173" fontId="0" fillId="0" borderId="0" xfId="0" applyNumberFormat="1" applyFill="1" applyBorder="1"/>
    <xf numFmtId="9" fontId="58" fillId="0" borderId="0" xfId="0" applyNumberFormat="1" applyFont="1"/>
    <xf numFmtId="173" fontId="58" fillId="0" borderId="0" xfId="0" applyNumberFormat="1" applyFont="1" applyFill="1" applyBorder="1" applyAlignment="1">
      <alignment horizontal="left" indent="1"/>
    </xf>
    <xf numFmtId="172" fontId="0" fillId="0" borderId="0" xfId="0" applyNumberFormat="1"/>
    <xf numFmtId="49" fontId="29" fillId="0" borderId="0" xfId="361" applyNumberFormat="1" applyFont="1" applyFill="1" applyBorder="1" applyAlignment="1">
      <alignment vertical="center" wrapText="1"/>
    </xf>
    <xf numFmtId="175" fontId="0" fillId="0" borderId="0" xfId="0" applyBorder="1"/>
    <xf numFmtId="175" fontId="0" fillId="0" borderId="0" xfId="0" applyNumberFormat="1" applyBorder="1"/>
    <xf numFmtId="175" fontId="0" fillId="0" borderId="0" xfId="0" applyNumberFormat="1"/>
    <xf numFmtId="175" fontId="50" fillId="26" borderId="0" xfId="0" applyFont="1" applyFill="1" applyBorder="1"/>
    <xf numFmtId="43" fontId="50" fillId="26" borderId="0" xfId="0" applyNumberFormat="1" applyFont="1" applyFill="1" applyBorder="1"/>
    <xf numFmtId="43" fontId="50" fillId="26" borderId="0" xfId="0" applyNumberFormat="1" applyFont="1" applyFill="1"/>
    <xf numFmtId="175" fontId="0" fillId="26" borderId="0" xfId="0" applyNumberFormat="1" applyFill="1"/>
    <xf numFmtId="43" fontId="46" fillId="25" borderId="13" xfId="0" applyNumberFormat="1" applyFont="1" applyFill="1" applyBorder="1" applyAlignment="1">
      <alignment horizontal="center" vertical="center" wrapText="1"/>
    </xf>
    <xf numFmtId="43" fontId="46" fillId="25" borderId="13" xfId="0" applyNumberFormat="1" applyFont="1" applyFill="1" applyBorder="1" applyAlignment="1">
      <alignment horizontal="center"/>
    </xf>
    <xf numFmtId="168" fontId="62" fillId="0" borderId="0" xfId="323" applyNumberFormat="1" applyFont="1" applyBorder="1" applyAlignment="1">
      <alignment vertical="top" wrapText="1"/>
    </xf>
    <xf numFmtId="175" fontId="42" fillId="0" borderId="0" xfId="450" applyFont="1" applyBorder="1"/>
    <xf numFmtId="175" fontId="42" fillId="0" borderId="0" xfId="450" applyFont="1" applyBorder="1" applyAlignment="1"/>
    <xf numFmtId="175" fontId="56" fillId="0" borderId="0" xfId="0" applyNumberFormat="1" applyFont="1" applyBorder="1"/>
    <xf numFmtId="175" fontId="0" fillId="0" borderId="0" xfId="0" applyNumberFormat="1" applyFont="1"/>
    <xf numFmtId="175" fontId="67" fillId="26" borderId="0" xfId="0" applyFont="1" applyFill="1" applyBorder="1" applyAlignment="1">
      <alignment vertical="center" wrapText="1"/>
    </xf>
    <xf numFmtId="175" fontId="0" fillId="0" borderId="0" xfId="0" applyNumberFormat="1" applyFill="1" applyBorder="1"/>
    <xf numFmtId="175" fontId="71" fillId="0" borderId="0" xfId="0" applyFont="1"/>
    <xf numFmtId="175" fontId="42" fillId="0" borderId="0" xfId="391" applyFont="1"/>
    <xf numFmtId="175" fontId="72" fillId="0" borderId="0" xfId="391" applyFont="1" applyAlignment="1">
      <alignment horizontal="center"/>
    </xf>
    <xf numFmtId="43" fontId="42" fillId="0" borderId="0" xfId="442" applyNumberFormat="1" applyFont="1"/>
    <xf numFmtId="2" fontId="0" fillId="0" borderId="0" xfId="0" applyNumberFormat="1"/>
    <xf numFmtId="175" fontId="73" fillId="28" borderId="0" xfId="0" applyFont="1" applyFill="1" applyBorder="1" applyAlignment="1">
      <alignment horizontal="center" vertical="top" wrapText="1"/>
    </xf>
    <xf numFmtId="10" fontId="42" fillId="0" borderId="0" xfId="446" applyNumberFormat="1" applyFont="1"/>
    <xf numFmtId="175" fontId="50" fillId="26" borderId="0" xfId="0" applyNumberFormat="1" applyFont="1" applyFill="1" applyBorder="1"/>
    <xf numFmtId="49" fontId="38" fillId="0" borderId="0" xfId="361" applyNumberFormat="1" applyFont="1" applyFill="1" applyBorder="1" applyAlignment="1">
      <alignment vertical="center" wrapText="1"/>
    </xf>
    <xf numFmtId="175" fontId="50" fillId="0" borderId="0" xfId="0" applyNumberFormat="1" applyFont="1" applyBorder="1"/>
    <xf numFmtId="43" fontId="63" fillId="25" borderId="13" xfId="0" applyNumberFormat="1" applyFont="1" applyFill="1" applyBorder="1" applyAlignment="1">
      <alignment horizontal="center" vertical="center" wrapText="1"/>
    </xf>
    <xf numFmtId="3" fontId="48" fillId="26" borderId="13" xfId="0" applyNumberFormat="1" applyFont="1" applyFill="1" applyBorder="1" applyAlignment="1" applyProtection="1"/>
    <xf numFmtId="10" fontId="0" fillId="26" borderId="0" xfId="0" applyNumberFormat="1" applyFill="1"/>
    <xf numFmtId="180" fontId="48" fillId="26" borderId="13" xfId="0" applyNumberFormat="1" applyFont="1" applyFill="1" applyBorder="1" applyAlignment="1" applyProtection="1"/>
    <xf numFmtId="175" fontId="0" fillId="0" borderId="0" xfId="0" applyAlignment="1">
      <alignment vertical="center"/>
    </xf>
    <xf numFmtId="175" fontId="56" fillId="0" borderId="0" xfId="0" applyFont="1"/>
    <xf numFmtId="175" fontId="69" fillId="0" borderId="0" xfId="0" applyNumberFormat="1" applyFont="1" applyBorder="1" applyAlignment="1">
      <alignment vertical="top" wrapText="1"/>
    </xf>
    <xf numFmtId="43" fontId="63" fillId="25" borderId="13" xfId="0" applyNumberFormat="1" applyFont="1" applyFill="1" applyBorder="1" applyAlignment="1">
      <alignment horizontal="center"/>
    </xf>
    <xf numFmtId="0" fontId="50" fillId="0" borderId="0" xfId="0" applyNumberFormat="1" applyFont="1" applyFill="1" applyBorder="1" applyAlignment="1" applyProtection="1"/>
    <xf numFmtId="175" fontId="48" fillId="0" borderId="0" xfId="0" applyNumberFormat="1" applyFont="1" applyFill="1" applyBorder="1" applyAlignment="1" applyProtection="1"/>
    <xf numFmtId="181" fontId="0" fillId="0" borderId="0" xfId="0" applyNumberFormat="1" applyFill="1" applyBorder="1"/>
    <xf numFmtId="175" fontId="74" fillId="0" borderId="0" xfId="0" applyFont="1"/>
    <xf numFmtId="175" fontId="74" fillId="0" borderId="0" xfId="0" applyFont="1" applyAlignment="1">
      <alignment horizontal="left" vertical="center"/>
    </xf>
    <xf numFmtId="184" fontId="0" fillId="0" borderId="0" xfId="0" applyNumberFormat="1"/>
    <xf numFmtId="49" fontId="56" fillId="0" borderId="0" xfId="0" applyNumberFormat="1" applyFont="1"/>
    <xf numFmtId="175" fontId="74" fillId="0" borderId="0" xfId="0" applyNumberFormat="1" applyFont="1" applyBorder="1"/>
    <xf numFmtId="43" fontId="0" fillId="0" borderId="0" xfId="0" applyNumberFormat="1" applyFont="1" applyBorder="1" applyAlignment="1">
      <alignment horizontal="left"/>
    </xf>
    <xf numFmtId="10" fontId="42" fillId="0" borderId="0" xfId="551" applyNumberFormat="1" applyFont="1" applyBorder="1"/>
    <xf numFmtId="175" fontId="74" fillId="0" borderId="0" xfId="0" applyFont="1" applyAlignment="1">
      <alignment horizontal="center" vertical="center"/>
    </xf>
    <xf numFmtId="175" fontId="0" fillId="0" borderId="0" xfId="0" applyAlignment="1">
      <alignment horizontal="center" vertical="center"/>
    </xf>
    <xf numFmtId="175" fontId="76" fillId="26" borderId="0" xfId="0" applyFont="1" applyFill="1" applyBorder="1" applyAlignment="1">
      <alignment horizontal="center" vertical="center" wrapText="1"/>
    </xf>
    <xf numFmtId="173" fontId="0" fillId="0" borderId="0" xfId="0" applyNumberFormat="1" applyFill="1" applyBorder="1" applyAlignment="1">
      <alignment vertical="center"/>
    </xf>
    <xf numFmtId="168" fontId="56" fillId="0" borderId="0" xfId="323" applyNumberFormat="1" applyFont="1" applyFill="1" applyBorder="1" applyAlignment="1">
      <alignment horizontal="center"/>
    </xf>
    <xf numFmtId="10" fontId="0" fillId="0" borderId="0" xfId="551" applyNumberFormat="1"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6" borderId="0" xfId="551" applyFont="1" applyFill="1"/>
    <xf numFmtId="175" fontId="0" fillId="0" borderId="0" xfId="0" applyBorder="1" applyAlignment="1">
      <alignment vertical="center"/>
    </xf>
    <xf numFmtId="0" fontId="42" fillId="0" borderId="0" xfId="579"/>
    <xf numFmtId="175" fontId="0" fillId="0" borderId="0" xfId="0" applyFont="1" applyBorder="1"/>
    <xf numFmtId="3" fontId="48" fillId="0" borderId="0" xfId="325" applyNumberFormat="1" applyFont="1" applyFill="1" applyBorder="1"/>
    <xf numFmtId="17" fontId="83" fillId="0" borderId="0" xfId="0" applyNumberFormat="1" applyFont="1" applyFill="1" applyBorder="1" applyAlignment="1">
      <alignment horizontal="center"/>
    </xf>
    <xf numFmtId="177" fontId="42" fillId="0" borderId="0" xfId="551" applyNumberFormat="1" applyFont="1"/>
    <xf numFmtId="172" fontId="0" fillId="0" borderId="0" xfId="551" applyNumberFormat="1" applyFont="1"/>
    <xf numFmtId="10" fontId="83" fillId="0" borderId="0" xfId="551" applyNumberFormat="1" applyFont="1" applyFill="1" applyBorder="1" applyAlignment="1">
      <alignment horizontal="center"/>
    </xf>
    <xf numFmtId="175" fontId="82" fillId="26" borderId="0" xfId="0" applyFont="1" applyFill="1" applyBorder="1" applyAlignment="1">
      <alignment horizontal="center" vertical="top" wrapText="1"/>
    </xf>
    <xf numFmtId="49" fontId="47" fillId="0" borderId="0" xfId="0" applyNumberFormat="1" applyFont="1" applyFill="1" applyBorder="1" applyAlignment="1">
      <alignment horizontal="center" vertical="center" wrapText="1"/>
    </xf>
    <xf numFmtId="175" fontId="76" fillId="0" borderId="0" xfId="0" applyFont="1" applyFill="1" applyBorder="1" applyAlignment="1">
      <alignment horizontal="center" vertical="center" wrapText="1"/>
    </xf>
    <xf numFmtId="175" fontId="79" fillId="0" borderId="0" xfId="0" applyFont="1" applyFill="1" applyBorder="1" applyAlignment="1">
      <alignment horizontal="center" vertical="center" wrapText="1"/>
    </xf>
    <xf numFmtId="175" fontId="66" fillId="0" borderId="0" xfId="0" applyFont="1" applyFill="1" applyBorder="1" applyAlignment="1">
      <alignment horizontal="center" vertical="center" wrapText="1"/>
    </xf>
    <xf numFmtId="175" fontId="0" fillId="26" borderId="0" xfId="0" applyFill="1" applyAlignment="1"/>
    <xf numFmtId="175" fontId="76" fillId="27" borderId="0" xfId="0" applyFont="1" applyFill="1" applyBorder="1" applyAlignment="1">
      <alignment horizontal="center" vertical="center" wrapText="1"/>
    </xf>
    <xf numFmtId="175" fontId="0" fillId="29" borderId="0" xfId="0" applyFill="1"/>
    <xf numFmtId="175" fontId="87" fillId="0" borderId="0" xfId="0" applyFont="1"/>
    <xf numFmtId="175" fontId="0" fillId="0" borderId="0" xfId="0" applyFill="1" applyBorder="1" applyAlignment="1">
      <alignment horizontal="center"/>
    </xf>
    <xf numFmtId="175" fontId="73" fillId="0" borderId="0" xfId="0" applyFont="1" applyFill="1" applyBorder="1" applyAlignment="1">
      <alignment horizontal="center" vertical="center" wrapText="1"/>
    </xf>
    <xf numFmtId="43" fontId="32" fillId="0" borderId="0" xfId="328" applyFont="1" applyFill="1" applyBorder="1" applyAlignment="1">
      <alignment horizontal="right"/>
    </xf>
    <xf numFmtId="43" fontId="32" fillId="0" borderId="0" xfId="328" applyFont="1" applyFill="1" applyBorder="1"/>
    <xf numFmtId="0" fontId="61" fillId="0" borderId="0" xfId="0" applyNumberFormat="1" applyFont="1" applyFill="1" applyBorder="1" applyAlignment="1">
      <alignment horizontal="center" vertical="center" wrapText="1"/>
    </xf>
    <xf numFmtId="0" fontId="61" fillId="0" borderId="0" xfId="0" applyNumberFormat="1" applyFont="1" applyFill="1" applyBorder="1" applyAlignment="1">
      <alignment horizontal="center" vertical="center"/>
    </xf>
    <xf numFmtId="49" fontId="63" fillId="0" borderId="0" xfId="0" applyNumberFormat="1" applyFont="1" applyFill="1" applyBorder="1" applyAlignment="1">
      <alignment horizontal="center" vertical="center" wrapText="1"/>
    </xf>
    <xf numFmtId="43" fontId="0" fillId="0" borderId="0" xfId="0" applyNumberFormat="1" applyBorder="1" applyAlignment="1">
      <alignment horizontal="left" indent="1"/>
    </xf>
    <xf numFmtId="43" fontId="63" fillId="25" borderId="16" xfId="0" applyNumberFormat="1" applyFont="1" applyFill="1" applyBorder="1" applyAlignment="1">
      <alignment horizontal="center" vertical="center" wrapText="1"/>
    </xf>
    <xf numFmtId="175" fontId="0" fillId="0" borderId="0" xfId="0" applyAlignment="1">
      <alignment horizontal="left"/>
    </xf>
    <xf numFmtId="41" fontId="0" fillId="0" borderId="0" xfId="0" applyNumberFormat="1"/>
    <xf numFmtId="10" fontId="0" fillId="0" borderId="0" xfId="0" applyNumberFormat="1" applyBorder="1" applyAlignment="1">
      <alignment vertical="center"/>
    </xf>
    <xf numFmtId="175" fontId="47" fillId="0" borderId="0" xfId="0" applyNumberFormat="1" applyFont="1" applyAlignment="1">
      <alignment horizontal="center"/>
    </xf>
    <xf numFmtId="43" fontId="0" fillId="0" borderId="0" xfId="0" applyNumberFormat="1" applyAlignment="1">
      <alignment vertical="center"/>
    </xf>
    <xf numFmtId="0" fontId="90" fillId="0" borderId="0" xfId="626" applyFont="1"/>
    <xf numFmtId="172" fontId="90" fillId="0" borderId="0" xfId="626" applyNumberFormat="1" applyFont="1"/>
    <xf numFmtId="172" fontId="0" fillId="0" borderId="0" xfId="551" applyNumberFormat="1" applyFont="1" applyFill="1" applyBorder="1"/>
    <xf numFmtId="9" fontId="0" fillId="0" borderId="0" xfId="551" applyFont="1"/>
    <xf numFmtId="175" fontId="0" fillId="0" borderId="0" xfId="0" applyAlignment="1"/>
    <xf numFmtId="10" fontId="0" fillId="30" borderId="0" xfId="0" applyNumberFormat="1" applyFill="1" applyBorder="1" applyAlignment="1">
      <alignment horizontal="right"/>
    </xf>
    <xf numFmtId="175" fontId="63" fillId="0" borderId="0" xfId="0" applyFont="1"/>
    <xf numFmtId="175" fontId="44" fillId="0" borderId="0" xfId="0" applyFont="1" applyFill="1" applyBorder="1" applyAlignment="1">
      <alignment horizontal="center" vertical="center" wrapText="1"/>
    </xf>
    <xf numFmtId="175" fontId="0" fillId="0" borderId="0" xfId="0" applyNumberFormat="1" applyFont="1" applyBorder="1"/>
    <xf numFmtId="175" fontId="98" fillId="0" borderId="0" xfId="0" applyFont="1"/>
    <xf numFmtId="10" fontId="59" fillId="0" borderId="0" xfId="328" applyNumberFormat="1" applyFont="1" applyFill="1" applyBorder="1" applyAlignment="1">
      <alignment horizontal="center" vertical="center" wrapText="1"/>
    </xf>
    <xf numFmtId="175" fontId="68" fillId="0" borderId="0" xfId="0" applyNumberFormat="1" applyFont="1" applyFill="1" applyBorder="1" applyAlignment="1">
      <alignment horizontal="center" vertical="center" wrapText="1"/>
    </xf>
    <xf numFmtId="175" fontId="0" fillId="0" borderId="0" xfId="0" applyAlignment="1">
      <alignment horizontal="center"/>
    </xf>
    <xf numFmtId="172" fontId="0" fillId="26" borderId="0" xfId="551" applyNumberFormat="1" applyFont="1" applyFill="1"/>
    <xf numFmtId="187" fontId="0" fillId="26" borderId="0" xfId="0" applyNumberFormat="1" applyFill="1" applyAlignment="1"/>
    <xf numFmtId="187" fontId="0" fillId="26" borderId="0" xfId="0" applyNumberFormat="1" applyFill="1"/>
    <xf numFmtId="2" fontId="0" fillId="26" borderId="0" xfId="0" applyNumberFormat="1" applyFill="1"/>
    <xf numFmtId="167" fontId="0" fillId="26" borderId="0" xfId="0" applyNumberFormat="1" applyFill="1" applyAlignment="1"/>
    <xf numFmtId="167" fontId="0" fillId="26" borderId="0" xfId="551" applyNumberFormat="1" applyFont="1" applyFill="1" applyAlignment="1"/>
    <xf numFmtId="2" fontId="0" fillId="26" borderId="0" xfId="551" applyNumberFormat="1" applyFont="1" applyFill="1"/>
    <xf numFmtId="9" fontId="0" fillId="26" borderId="0" xfId="551" applyFont="1" applyFill="1" applyAlignment="1"/>
    <xf numFmtId="189" fontId="0" fillId="26" borderId="0" xfId="0" applyNumberFormat="1" applyFill="1"/>
    <xf numFmtId="189" fontId="0" fillId="26" borderId="0" xfId="0" applyNumberFormat="1" applyFill="1" applyBorder="1"/>
    <xf numFmtId="175" fontId="58" fillId="26" borderId="0" xfId="0" applyFont="1" applyFill="1" applyBorder="1"/>
    <xf numFmtId="175" fontId="0" fillId="0" borderId="0" xfId="0" applyAlignment="1">
      <alignment horizontal="center"/>
    </xf>
    <xf numFmtId="3" fontId="77" fillId="26" borderId="0" xfId="328" applyNumberFormat="1" applyFont="1" applyFill="1" applyBorder="1" applyAlignment="1">
      <alignment horizontal="right" vertical="center"/>
    </xf>
    <xf numFmtId="175" fontId="48" fillId="26" borderId="0" xfId="0" applyNumberFormat="1" applyFont="1" applyFill="1" applyBorder="1" applyAlignment="1">
      <alignment horizontal="center" vertical="center" wrapText="1"/>
    </xf>
    <xf numFmtId="3" fontId="86" fillId="26" borderId="0" xfId="325" applyNumberFormat="1" applyFont="1" applyFill="1" applyBorder="1" applyAlignment="1">
      <alignment horizontal="right"/>
    </xf>
    <xf numFmtId="3" fontId="86" fillId="26" borderId="0" xfId="325" applyNumberFormat="1" applyFont="1" applyFill="1" applyBorder="1" applyAlignment="1">
      <alignment horizontal="right" vertical="center" wrapText="1"/>
    </xf>
    <xf numFmtId="49" fontId="86" fillId="26" borderId="0" xfId="0" applyNumberFormat="1" applyFont="1" applyFill="1" applyBorder="1" applyAlignment="1">
      <alignment horizontal="center" vertical="center"/>
    </xf>
    <xf numFmtId="3" fontId="86" fillId="26" borderId="0" xfId="0" applyNumberFormat="1" applyFont="1" applyFill="1" applyBorder="1" applyAlignment="1">
      <alignment horizontal="right"/>
    </xf>
    <xf numFmtId="10" fontId="86" fillId="26" borderId="0" xfId="0" applyNumberFormat="1" applyFont="1" applyFill="1" applyBorder="1" applyAlignment="1">
      <alignment horizontal="right"/>
    </xf>
    <xf numFmtId="172" fontId="50" fillId="26" borderId="0" xfId="388" applyNumberFormat="1" applyFont="1" applyFill="1" applyBorder="1"/>
    <xf numFmtId="172" fontId="50" fillId="26" borderId="0" xfId="0" applyNumberFormat="1" applyFont="1" applyFill="1" applyBorder="1"/>
    <xf numFmtId="181" fontId="0" fillId="0" borderId="0" xfId="0" applyNumberFormat="1"/>
    <xf numFmtId="172" fontId="48" fillId="26" borderId="0" xfId="0" applyNumberFormat="1" applyFont="1" applyFill="1" applyBorder="1"/>
    <xf numFmtId="3" fontId="77" fillId="26" borderId="0" xfId="0" applyNumberFormat="1" applyFont="1" applyFill="1" applyBorder="1" applyAlignment="1" applyProtection="1">
      <alignment horizontal="center"/>
    </xf>
    <xf numFmtId="168" fontId="48" fillId="26" borderId="0" xfId="323" applyNumberFormat="1" applyFont="1" applyFill="1" applyBorder="1"/>
    <xf numFmtId="175" fontId="42" fillId="0" borderId="0" xfId="633" applyFont="1"/>
    <xf numFmtId="175" fontId="42" fillId="0" borderId="0" xfId="633" applyFont="1" applyBorder="1"/>
    <xf numFmtId="9" fontId="42" fillId="0" borderId="0" xfId="551" applyFont="1" applyBorder="1"/>
    <xf numFmtId="175" fontId="42" fillId="0" borderId="0" xfId="636" applyBorder="1"/>
    <xf numFmtId="175" fontId="42" fillId="0" borderId="0" xfId="633" applyFont="1" applyBorder="1" applyAlignment="1"/>
    <xf numFmtId="175" fontId="42" fillId="0" borderId="0" xfId="636"/>
    <xf numFmtId="175" fontId="82" fillId="0" borderId="0" xfId="0" applyFont="1" applyFill="1" applyBorder="1" applyAlignment="1">
      <alignment horizontal="center" vertical="top" wrapText="1"/>
    </xf>
    <xf numFmtId="175" fontId="82" fillId="0" borderId="20" xfId="0" applyFont="1" applyFill="1" applyBorder="1" applyAlignment="1">
      <alignment horizontal="center" vertical="top" wrapText="1"/>
    </xf>
    <xf numFmtId="175" fontId="0" fillId="0" borderId="0" xfId="0" applyNumberFormat="1" applyFont="1" applyBorder="1" applyAlignment="1">
      <alignment horizontal="center"/>
    </xf>
    <xf numFmtId="175" fontId="0" fillId="0" borderId="0" xfId="0" applyFont="1" applyAlignment="1">
      <alignment horizontal="center"/>
    </xf>
    <xf numFmtId="175" fontId="50" fillId="26" borderId="0" xfId="0" applyNumberFormat="1" applyFont="1" applyFill="1" applyBorder="1" applyAlignment="1" applyProtection="1">
      <alignment vertical="center"/>
    </xf>
    <xf numFmtId="2" fontId="50" fillId="26" borderId="0" xfId="0" applyNumberFormat="1" applyFont="1" applyFill="1" applyBorder="1" applyAlignment="1" applyProtection="1">
      <alignment vertical="center"/>
    </xf>
    <xf numFmtId="187" fontId="0" fillId="26" borderId="0" xfId="0" applyNumberFormat="1" applyFill="1" applyAlignment="1">
      <alignment vertical="center"/>
    </xf>
    <xf numFmtId="175" fontId="0" fillId="26" borderId="0" xfId="0" applyFill="1" applyAlignment="1">
      <alignment vertical="center"/>
    </xf>
    <xf numFmtId="49" fontId="76" fillId="0" borderId="19" xfId="0" applyNumberFormat="1" applyFont="1" applyFill="1" applyBorder="1" applyAlignment="1" applyProtection="1">
      <alignment horizontal="center" vertical="center"/>
    </xf>
    <xf numFmtId="175" fontId="76" fillId="0" borderId="13" xfId="0" applyNumberFormat="1" applyFont="1" applyFill="1" applyBorder="1" applyAlignment="1" applyProtection="1">
      <alignment horizontal="center" vertical="center" wrapText="1"/>
    </xf>
    <xf numFmtId="175" fontId="78" fillId="0" borderId="23" xfId="0" applyNumberFormat="1" applyFont="1" applyFill="1" applyBorder="1" applyAlignment="1">
      <alignment horizontal="center" vertical="center" wrapText="1"/>
    </xf>
    <xf numFmtId="175" fontId="78" fillId="0" borderId="16" xfId="0" applyNumberFormat="1" applyFont="1" applyFill="1" applyBorder="1" applyAlignment="1">
      <alignment horizontal="center" vertical="center" wrapText="1"/>
    </xf>
    <xf numFmtId="175" fontId="78" fillId="0" borderId="13" xfId="0" applyNumberFormat="1" applyFont="1" applyFill="1" applyBorder="1" applyAlignment="1">
      <alignment horizontal="center" vertical="center" wrapText="1"/>
    </xf>
    <xf numFmtId="175" fontId="48" fillId="26" borderId="0" xfId="0" applyNumberFormat="1" applyFont="1" applyFill="1" applyBorder="1" applyAlignment="1">
      <alignment horizontal="center" vertical="center"/>
    </xf>
    <xf numFmtId="175" fontId="99" fillId="0" borderId="0" xfId="0" applyFont="1" applyFill="1" applyBorder="1" applyAlignment="1">
      <alignment horizontal="center" vertical="center" wrapText="1"/>
    </xf>
    <xf numFmtId="175" fontId="64" fillId="26" borderId="23" xfId="0" applyNumberFormat="1" applyFont="1" applyFill="1" applyBorder="1" applyAlignment="1">
      <alignment horizontal="center" vertical="center" wrapText="1"/>
    </xf>
    <xf numFmtId="175" fontId="64" fillId="26" borderId="23" xfId="388" applyNumberFormat="1" applyFont="1" applyFill="1" applyBorder="1" applyAlignment="1">
      <alignment horizontal="center" vertical="center" wrapText="1"/>
    </xf>
    <xf numFmtId="175" fontId="64" fillId="26" borderId="16" xfId="388" applyNumberFormat="1" applyFont="1" applyFill="1" applyBorder="1" applyAlignment="1">
      <alignment horizontal="center" vertical="center" wrapText="1"/>
    </xf>
    <xf numFmtId="175" fontId="64" fillId="26" borderId="13" xfId="388" applyNumberFormat="1" applyFont="1" applyFill="1" applyBorder="1" applyAlignment="1">
      <alignment horizontal="center" vertical="center"/>
    </xf>
    <xf numFmtId="17" fontId="104" fillId="0" borderId="0" xfId="0" applyNumberFormat="1" applyFont="1" applyFill="1" applyBorder="1" applyAlignment="1"/>
    <xf numFmtId="175" fontId="69" fillId="0" borderId="0" xfId="0" applyFont="1" applyAlignment="1"/>
    <xf numFmtId="175" fontId="81" fillId="0" borderId="0" xfId="0" applyFont="1" applyAlignment="1">
      <alignment horizontal="justify" vertical="justify" wrapText="1"/>
    </xf>
    <xf numFmtId="175" fontId="76" fillId="0" borderId="12" xfId="0" applyNumberFormat="1" applyFont="1" applyFill="1" applyBorder="1" applyAlignment="1" applyProtection="1">
      <alignment horizontal="center" vertical="center" wrapText="1"/>
    </xf>
    <xf numFmtId="175" fontId="76" fillId="0" borderId="25" xfId="0" applyNumberFormat="1" applyFont="1" applyFill="1" applyBorder="1" applyAlignment="1" applyProtection="1">
      <alignment horizontal="center" vertical="center" wrapText="1"/>
    </xf>
    <xf numFmtId="3" fontId="76" fillId="0" borderId="20" xfId="0" applyNumberFormat="1" applyFont="1" applyFill="1" applyBorder="1" applyAlignment="1" applyProtection="1"/>
    <xf numFmtId="175" fontId="78" fillId="0" borderId="13" xfId="0" applyNumberFormat="1" applyFont="1" applyFill="1" applyBorder="1" applyAlignment="1">
      <alignment horizontal="center" vertical="center"/>
    </xf>
    <xf numFmtId="49" fontId="47" fillId="26" borderId="19" xfId="0" applyNumberFormat="1" applyFont="1" applyFill="1" applyBorder="1" applyAlignment="1">
      <alignment horizontal="center" vertical="center"/>
    </xf>
    <xf numFmtId="49" fontId="78" fillId="0" borderId="20" xfId="0" applyNumberFormat="1" applyFont="1" applyFill="1" applyBorder="1" applyAlignment="1">
      <alignment horizontal="center" vertical="center"/>
    </xf>
    <xf numFmtId="49" fontId="78" fillId="26" borderId="20" xfId="0" applyNumberFormat="1" applyFont="1" applyFill="1" applyBorder="1" applyAlignment="1">
      <alignment horizontal="center" vertical="center"/>
    </xf>
    <xf numFmtId="175" fontId="64" fillId="26" borderId="13" xfId="0" applyNumberFormat="1" applyFont="1" applyFill="1" applyBorder="1" applyAlignment="1">
      <alignment horizontal="center" vertical="center"/>
    </xf>
    <xf numFmtId="3" fontId="86" fillId="26" borderId="11" xfId="325" applyNumberFormat="1" applyFont="1" applyFill="1" applyBorder="1" applyAlignment="1">
      <alignment horizontal="right"/>
    </xf>
    <xf numFmtId="49" fontId="94" fillId="26" borderId="19" xfId="0" applyNumberFormat="1" applyFont="1" applyFill="1" applyBorder="1" applyAlignment="1">
      <alignment horizontal="center" vertical="center"/>
    </xf>
    <xf numFmtId="168" fontId="76" fillId="26" borderId="23" xfId="338" applyNumberFormat="1" applyFont="1" applyFill="1" applyBorder="1" applyAlignment="1">
      <alignment horizontal="center" vertical="center" wrapText="1"/>
    </xf>
    <xf numFmtId="175" fontId="76" fillId="26" borderId="13" xfId="361" applyFont="1" applyFill="1" applyBorder="1" applyAlignment="1">
      <alignment horizontal="center" vertical="center"/>
    </xf>
    <xf numFmtId="171" fontId="76" fillId="26" borderId="19" xfId="361" applyNumberFormat="1" applyFont="1" applyFill="1" applyBorder="1" applyAlignment="1">
      <alignment horizontal="left" vertical="center"/>
    </xf>
    <xf numFmtId="49" fontId="76" fillId="26" borderId="19" xfId="361" applyNumberFormat="1" applyFont="1" applyFill="1" applyBorder="1" applyAlignment="1">
      <alignment horizontal="left" vertical="center"/>
    </xf>
    <xf numFmtId="175" fontId="76" fillId="26" borderId="12" xfId="388" applyFont="1" applyFill="1" applyBorder="1" applyAlignment="1">
      <alignment horizontal="center" vertical="center" wrapText="1"/>
    </xf>
    <xf numFmtId="175" fontId="76" fillId="26" borderId="12" xfId="388" applyFont="1" applyFill="1" applyBorder="1" applyAlignment="1">
      <alignment horizontal="center" vertical="center"/>
    </xf>
    <xf numFmtId="175" fontId="76" fillId="26" borderId="12" xfId="0" applyFont="1" applyFill="1" applyBorder="1" applyAlignment="1">
      <alignment horizontal="center" vertical="center" wrapText="1"/>
    </xf>
    <xf numFmtId="175" fontId="76" fillId="26" borderId="13" xfId="0" applyFont="1" applyFill="1" applyBorder="1" applyAlignment="1">
      <alignment horizontal="center" vertical="center"/>
    </xf>
    <xf numFmtId="175" fontId="76" fillId="26" borderId="17" xfId="388" applyFont="1" applyFill="1" applyBorder="1" applyAlignment="1">
      <alignment horizontal="center" vertical="center" wrapText="1"/>
    </xf>
    <xf numFmtId="0" fontId="95" fillId="0" borderId="13" xfId="626" applyFont="1" applyFill="1" applyBorder="1" applyAlignment="1">
      <alignment horizontal="center" vertical="center"/>
    </xf>
    <xf numFmtId="175" fontId="96" fillId="24" borderId="0" xfId="0" applyFont="1" applyFill="1" applyBorder="1" applyAlignment="1">
      <alignment horizontal="center" vertical="center" wrapText="1"/>
    </xf>
    <xf numFmtId="172" fontId="75" fillId="0" borderId="0" xfId="0" applyNumberFormat="1" applyFont="1" applyFill="1" applyBorder="1" applyAlignment="1">
      <alignment horizontal="center"/>
    </xf>
    <xf numFmtId="175" fontId="50" fillId="0" borderId="0" xfId="0" applyNumberFormat="1" applyFont="1" applyAlignment="1">
      <alignment vertical="center"/>
    </xf>
    <xf numFmtId="3" fontId="48" fillId="26" borderId="0" xfId="323" applyNumberFormat="1" applyFont="1" applyFill="1" applyBorder="1" applyAlignment="1">
      <alignment horizontal="center" vertical="center"/>
    </xf>
    <xf numFmtId="175" fontId="64" fillId="26" borderId="23" xfId="0" applyNumberFormat="1" applyFont="1" applyFill="1" applyBorder="1" applyAlignment="1">
      <alignment horizontal="center" vertical="center"/>
    </xf>
    <xf numFmtId="49" fontId="64" fillId="26" borderId="19" xfId="0" applyNumberFormat="1" applyFont="1" applyFill="1" applyBorder="1" applyAlignment="1">
      <alignment horizontal="center" vertical="center"/>
    </xf>
    <xf numFmtId="175" fontId="64" fillId="26" borderId="13" xfId="0" applyNumberFormat="1" applyFont="1" applyFill="1" applyBorder="1" applyAlignment="1">
      <alignment horizontal="center" vertical="center" wrapText="1"/>
    </xf>
    <xf numFmtId="168" fontId="48" fillId="26" borderId="0" xfId="323" applyNumberFormat="1" applyFont="1" applyFill="1" applyBorder="1" applyAlignment="1">
      <alignment horizontal="center" vertical="center"/>
    </xf>
    <xf numFmtId="49" fontId="64" fillId="26" borderId="13" xfId="0" applyNumberFormat="1" applyFont="1" applyFill="1" applyBorder="1" applyAlignment="1">
      <alignment horizontal="center" vertical="center"/>
    </xf>
    <xf numFmtId="49" fontId="64" fillId="26" borderId="19" xfId="0" applyNumberFormat="1" applyFont="1" applyFill="1" applyBorder="1" applyAlignment="1">
      <alignment horizontal="center"/>
    </xf>
    <xf numFmtId="172" fontId="48" fillId="26" borderId="24" xfId="0" applyNumberFormat="1" applyFont="1" applyFill="1" applyBorder="1"/>
    <xf numFmtId="175" fontId="64" fillId="26" borderId="23" xfId="0" applyFont="1" applyFill="1" applyBorder="1" applyAlignment="1">
      <alignment horizontal="center" vertical="center" wrapText="1"/>
    </xf>
    <xf numFmtId="175" fontId="64" fillId="26" borderId="16" xfId="0" applyFont="1" applyFill="1" applyBorder="1" applyAlignment="1">
      <alignment horizontal="center" vertical="center" wrapText="1"/>
    </xf>
    <xf numFmtId="168" fontId="64" fillId="26" borderId="23" xfId="323" applyNumberFormat="1" applyFont="1" applyFill="1" applyBorder="1"/>
    <xf numFmtId="40" fontId="64" fillId="26" borderId="0" xfId="323" applyNumberFormat="1" applyFont="1" applyFill="1" applyBorder="1"/>
    <xf numFmtId="175" fontId="64" fillId="26" borderId="15" xfId="388" applyNumberFormat="1" applyFont="1" applyFill="1" applyBorder="1" applyAlignment="1">
      <alignment horizontal="center" vertical="center" wrapText="1"/>
    </xf>
    <xf numFmtId="190" fontId="0" fillId="0" borderId="0" xfId="0" applyNumberFormat="1"/>
    <xf numFmtId="175" fontId="76" fillId="26" borderId="13" xfId="336" applyNumberFormat="1" applyFont="1" applyFill="1" applyBorder="1" applyAlignment="1">
      <alignment horizontal="center" vertical="center" wrapText="1"/>
    </xf>
    <xf numFmtId="175" fontId="64" fillId="26" borderId="13" xfId="388" applyNumberFormat="1" applyFont="1" applyFill="1" applyBorder="1" applyAlignment="1">
      <alignment horizontal="center" vertical="center" wrapText="1"/>
    </xf>
    <xf numFmtId="43" fontId="50" fillId="26" borderId="0" xfId="394" applyNumberFormat="1" applyFont="1" applyFill="1" applyBorder="1" applyAlignment="1">
      <alignment horizontal="right"/>
    </xf>
    <xf numFmtId="40" fontId="61" fillId="26" borderId="19" xfId="394" applyNumberFormat="1" applyFont="1" applyFill="1" applyBorder="1" applyAlignment="1">
      <alignment horizontal="left" vertical="center" wrapText="1"/>
    </xf>
    <xf numFmtId="40" fontId="61" fillId="26" borderId="13" xfId="394" applyNumberFormat="1" applyFont="1" applyFill="1" applyBorder="1" applyAlignment="1">
      <alignment horizontal="center" vertical="center" wrapText="1"/>
    </xf>
    <xf numFmtId="43" fontId="64" fillId="26" borderId="0" xfId="336" applyFont="1" applyFill="1" applyBorder="1" applyAlignment="1">
      <alignment vertical="center"/>
    </xf>
    <xf numFmtId="43" fontId="61" fillId="26" borderId="19" xfId="394" applyNumberFormat="1" applyFont="1" applyFill="1" applyBorder="1" applyAlignment="1">
      <alignment horizontal="right"/>
    </xf>
    <xf numFmtId="175" fontId="76" fillId="26" borderId="13" xfId="391" applyFont="1" applyFill="1" applyBorder="1" applyAlignment="1">
      <alignment horizontal="center" vertical="center"/>
    </xf>
    <xf numFmtId="0" fontId="64" fillId="26" borderId="19" xfId="0" applyNumberFormat="1" applyFont="1" applyFill="1" applyBorder="1" applyAlignment="1">
      <alignment horizontal="center" vertical="center"/>
    </xf>
    <xf numFmtId="175" fontId="42" fillId="0" borderId="0" xfId="448" applyFont="1"/>
    <xf numFmtId="4" fontId="28" fillId="0" borderId="0" xfId="735" applyNumberFormat="1" applyFont="1" applyFill="1" applyBorder="1" applyAlignment="1" applyProtection="1">
      <alignment horizontal="right"/>
    </xf>
    <xf numFmtId="2" fontId="9" fillId="26" borderId="0" xfId="1088" applyNumberFormat="1" applyFont="1" applyFill="1" applyBorder="1" applyAlignment="1" applyProtection="1">
      <alignment horizontal="right"/>
    </xf>
    <xf numFmtId="2" fontId="28" fillId="0" borderId="0" xfId="1088" applyNumberFormat="1" applyFont="1" applyBorder="1"/>
    <xf numFmtId="175" fontId="64" fillId="26" borderId="13" xfId="448" applyFont="1" applyFill="1" applyBorder="1" applyAlignment="1">
      <alignment horizontal="center" vertical="center"/>
    </xf>
    <xf numFmtId="175" fontId="64" fillId="26" borderId="23" xfId="448" applyFont="1" applyFill="1" applyBorder="1" applyAlignment="1">
      <alignment horizontal="center" vertical="center"/>
    </xf>
    <xf numFmtId="175" fontId="64" fillId="26" borderId="19" xfId="448" applyFont="1" applyFill="1" applyBorder="1" applyAlignment="1">
      <alignment horizontal="left" vertical="center"/>
    </xf>
    <xf numFmtId="175" fontId="64" fillId="0" borderId="23" xfId="0" applyFont="1" applyFill="1" applyBorder="1" applyAlignment="1">
      <alignment horizontal="center" vertical="center" wrapText="1"/>
    </xf>
    <xf numFmtId="175" fontId="0" fillId="0" borderId="0" xfId="450" applyFont="1" applyBorder="1" applyAlignment="1">
      <alignment vertical="center" wrapText="1"/>
    </xf>
    <xf numFmtId="17" fontId="76" fillId="0" borderId="19" xfId="633" applyNumberFormat="1" applyFont="1" applyFill="1" applyBorder="1" applyAlignment="1">
      <alignment horizontal="center"/>
    </xf>
    <xf numFmtId="17" fontId="76" fillId="0" borderId="14" xfId="633" applyNumberFormat="1" applyFont="1" applyFill="1" applyBorder="1" applyAlignment="1">
      <alignment horizontal="center"/>
    </xf>
    <xf numFmtId="0" fontId="64" fillId="0" borderId="19" xfId="0" applyNumberFormat="1" applyFont="1" applyFill="1" applyBorder="1" applyAlignment="1">
      <alignment horizontal="center"/>
    </xf>
    <xf numFmtId="43" fontId="48" fillId="26" borderId="0" xfId="0" applyNumberFormat="1" applyFont="1" applyFill="1" applyBorder="1" applyAlignment="1">
      <alignment horizontal="right"/>
    </xf>
    <xf numFmtId="43" fontId="64" fillId="26" borderId="19" xfId="0" applyNumberFormat="1" applyFont="1" applyFill="1" applyBorder="1" applyAlignment="1">
      <alignment vertical="center"/>
    </xf>
    <xf numFmtId="175" fontId="63" fillId="26" borderId="13" xfId="0" applyFont="1" applyFill="1" applyBorder="1" applyAlignment="1">
      <alignment horizontal="center" vertical="center"/>
    </xf>
    <xf numFmtId="175" fontId="64" fillId="26" borderId="13" xfId="0" applyFont="1" applyFill="1" applyBorder="1" applyAlignment="1">
      <alignment horizontal="center" vertical="center"/>
    </xf>
    <xf numFmtId="49" fontId="64" fillId="26" borderId="13" xfId="0" applyNumberFormat="1" applyFont="1" applyFill="1" applyBorder="1" applyAlignment="1">
      <alignment horizontal="center" vertical="center" wrapText="1"/>
    </xf>
    <xf numFmtId="168" fontId="48" fillId="26" borderId="0" xfId="323" applyNumberFormat="1" applyFont="1" applyFill="1" applyBorder="1" applyAlignment="1">
      <alignment vertical="center"/>
    </xf>
    <xf numFmtId="49" fontId="64" fillId="26" borderId="23" xfId="0" applyNumberFormat="1" applyFont="1" applyFill="1" applyBorder="1" applyAlignment="1">
      <alignment horizontal="center" vertical="center" wrapText="1"/>
    </xf>
    <xf numFmtId="49" fontId="64" fillId="26" borderId="16" xfId="0" applyNumberFormat="1" applyFont="1" applyFill="1" applyBorder="1" applyAlignment="1">
      <alignment horizontal="center" vertical="center" wrapText="1"/>
    </xf>
    <xf numFmtId="49" fontId="64" fillId="26" borderId="15" xfId="0" applyNumberFormat="1" applyFont="1" applyFill="1" applyBorder="1" applyAlignment="1">
      <alignment horizontal="center" vertical="center" wrapText="1"/>
    </xf>
    <xf numFmtId="168" fontId="56" fillId="26" borderId="0" xfId="323" applyNumberFormat="1" applyFont="1" applyFill="1" applyBorder="1"/>
    <xf numFmtId="168" fontId="63" fillId="26" borderId="0" xfId="0" applyNumberFormat="1" applyFont="1" applyFill="1" applyBorder="1" applyAlignment="1">
      <alignment horizontal="center" wrapText="1"/>
    </xf>
    <xf numFmtId="49" fontId="63" fillId="26" borderId="23" xfId="0" applyNumberFormat="1" applyFont="1" applyFill="1" applyBorder="1" applyAlignment="1">
      <alignment horizontal="center" vertical="center" wrapText="1"/>
    </xf>
    <xf numFmtId="49" fontId="63" fillId="26" borderId="16" xfId="0" applyNumberFormat="1" applyFont="1" applyFill="1" applyBorder="1" applyAlignment="1">
      <alignment horizontal="center" vertical="center" wrapText="1"/>
    </xf>
    <xf numFmtId="49" fontId="63" fillId="26" borderId="19" xfId="0" applyNumberFormat="1" applyFont="1" applyFill="1" applyBorder="1" applyAlignment="1">
      <alignment horizontal="center"/>
    </xf>
    <xf numFmtId="172" fontId="64" fillId="26" borderId="23" xfId="0" applyNumberFormat="1" applyFont="1" applyFill="1" applyBorder="1"/>
    <xf numFmtId="172" fontId="64" fillId="26" borderId="16" xfId="0" applyNumberFormat="1" applyFont="1" applyFill="1" applyBorder="1"/>
    <xf numFmtId="168" fontId="48" fillId="26" borderId="0" xfId="323" applyNumberFormat="1" applyFont="1" applyFill="1" applyBorder="1" applyAlignment="1">
      <alignment horizontal="right"/>
    </xf>
    <xf numFmtId="49" fontId="63" fillId="26" borderId="13" xfId="0" applyNumberFormat="1" applyFont="1" applyFill="1" applyBorder="1" applyAlignment="1">
      <alignment horizontal="center" vertical="center" wrapText="1"/>
    </xf>
    <xf numFmtId="49" fontId="63" fillId="0" borderId="13" xfId="0" applyNumberFormat="1" applyFont="1" applyFill="1" applyBorder="1" applyAlignment="1">
      <alignment horizontal="center" vertical="center" wrapText="1"/>
    </xf>
    <xf numFmtId="49" fontId="47" fillId="0" borderId="20" xfId="0" applyNumberFormat="1" applyFont="1" applyFill="1" applyBorder="1" applyAlignment="1">
      <alignment horizontal="center" vertical="center" wrapText="1"/>
    </xf>
    <xf numFmtId="168" fontId="56" fillId="26" borderId="0" xfId="323" applyNumberFormat="1" applyFont="1" applyFill="1" applyBorder="1" applyAlignment="1">
      <alignment vertical="center"/>
    </xf>
    <xf numFmtId="49" fontId="63" fillId="26" borderId="15" xfId="0" applyNumberFormat="1" applyFont="1" applyFill="1" applyBorder="1" applyAlignment="1">
      <alignment horizontal="center" vertical="center" wrapText="1"/>
    </xf>
    <xf numFmtId="168" fontId="48" fillId="0" borderId="0" xfId="323" applyNumberFormat="1" applyFont="1" applyFill="1" applyBorder="1"/>
    <xf numFmtId="49" fontId="46" fillId="26" borderId="23" xfId="0" applyNumberFormat="1" applyFont="1" applyFill="1" applyBorder="1" applyAlignment="1">
      <alignment horizontal="center" vertical="center" wrapText="1"/>
    </xf>
    <xf numFmtId="49" fontId="46" fillId="26" borderId="16" xfId="0" applyNumberFormat="1" applyFont="1" applyFill="1" applyBorder="1" applyAlignment="1">
      <alignment horizontal="center" vertical="center" wrapText="1"/>
    </xf>
    <xf numFmtId="49" fontId="46" fillId="26" borderId="13" xfId="0" applyNumberFormat="1" applyFont="1" applyFill="1" applyBorder="1" applyAlignment="1">
      <alignment horizontal="center" vertical="center"/>
    </xf>
    <xf numFmtId="49" fontId="46" fillId="26" borderId="19" xfId="0" applyNumberFormat="1" applyFont="1" applyFill="1" applyBorder="1" applyAlignment="1">
      <alignment horizontal="center" vertical="center"/>
    </xf>
    <xf numFmtId="168" fontId="48" fillId="26" borderId="20" xfId="323" applyNumberFormat="1" applyFont="1" applyFill="1" applyBorder="1" applyAlignment="1">
      <alignment horizontal="right"/>
    </xf>
    <xf numFmtId="49" fontId="63" fillId="0" borderId="23" xfId="0" applyNumberFormat="1" applyFont="1" applyFill="1" applyBorder="1" applyAlignment="1">
      <alignment horizontal="center" vertical="center" wrapText="1"/>
    </xf>
    <xf numFmtId="49" fontId="63" fillId="0" borderId="16" xfId="0" applyNumberFormat="1" applyFont="1" applyFill="1" applyBorder="1" applyAlignment="1">
      <alignment horizontal="center" vertical="center" wrapText="1"/>
    </xf>
    <xf numFmtId="175" fontId="63" fillId="0" borderId="13" xfId="0" applyFont="1" applyFill="1" applyBorder="1" applyAlignment="1">
      <alignment horizontal="center" vertical="center"/>
    </xf>
    <xf numFmtId="49" fontId="63" fillId="0" borderId="19" xfId="0" applyNumberFormat="1" applyFont="1" applyFill="1" applyBorder="1" applyAlignment="1">
      <alignment horizontal="center" vertical="center"/>
    </xf>
    <xf numFmtId="175" fontId="64" fillId="0" borderId="13" xfId="0" applyFont="1" applyFill="1" applyBorder="1" applyAlignment="1">
      <alignment horizontal="center" vertical="center"/>
    </xf>
    <xf numFmtId="49" fontId="64" fillId="0" borderId="19" xfId="0" applyNumberFormat="1" applyFont="1" applyFill="1" applyBorder="1" applyAlignment="1">
      <alignment horizontal="center"/>
    </xf>
    <xf numFmtId="168" fontId="64" fillId="0" borderId="23" xfId="323" applyNumberFormat="1" applyFont="1" applyFill="1" applyBorder="1" applyAlignment="1">
      <alignment vertical="center"/>
    </xf>
    <xf numFmtId="10" fontId="61" fillId="0" borderId="23" xfId="0" applyNumberFormat="1" applyFont="1" applyFill="1" applyBorder="1" applyAlignment="1">
      <alignment vertical="center"/>
    </xf>
    <xf numFmtId="10" fontId="61" fillId="0" borderId="16" xfId="0" applyNumberFormat="1" applyFont="1" applyFill="1" applyBorder="1" applyAlignment="1">
      <alignment vertical="center"/>
    </xf>
    <xf numFmtId="10" fontId="61" fillId="0" borderId="0" xfId="0" applyNumberFormat="1" applyFont="1" applyFill="1" applyBorder="1"/>
    <xf numFmtId="10" fontId="61" fillId="0" borderId="24" xfId="0" applyNumberFormat="1" applyFont="1" applyFill="1" applyBorder="1"/>
    <xf numFmtId="49" fontId="63" fillId="0" borderId="19" xfId="0" applyNumberFormat="1" applyFont="1" applyFill="1" applyBorder="1" applyAlignment="1">
      <alignment horizontal="center"/>
    </xf>
    <xf numFmtId="49" fontId="63" fillId="26" borderId="13" xfId="0" applyNumberFormat="1" applyFont="1" applyFill="1" applyBorder="1" applyAlignment="1">
      <alignment horizontal="center" vertical="center"/>
    </xf>
    <xf numFmtId="175" fontId="74" fillId="26" borderId="0" xfId="0" applyFont="1" applyFill="1" applyBorder="1" applyAlignment="1">
      <alignment horizontal="center" vertical="center"/>
    </xf>
    <xf numFmtId="49" fontId="63" fillId="26" borderId="23" xfId="0" applyNumberFormat="1" applyFont="1" applyFill="1" applyBorder="1" applyAlignment="1">
      <alignment horizontal="center" wrapText="1"/>
    </xf>
    <xf numFmtId="49" fontId="63" fillId="26" borderId="19" xfId="0" applyNumberFormat="1" applyFont="1" applyFill="1" applyBorder="1" applyAlignment="1">
      <alignment horizontal="center" vertical="center"/>
    </xf>
    <xf numFmtId="168" fontId="63" fillId="26" borderId="23" xfId="0" applyNumberFormat="1" applyFont="1" applyFill="1" applyBorder="1" applyAlignment="1">
      <alignment horizontal="center" vertical="center" wrapText="1"/>
    </xf>
    <xf numFmtId="10" fontId="63" fillId="26" borderId="23" xfId="0" applyNumberFormat="1" applyFont="1" applyFill="1" applyBorder="1" applyAlignment="1">
      <alignment vertical="center"/>
    </xf>
    <xf numFmtId="10" fontId="63" fillId="26" borderId="16" xfId="0" applyNumberFormat="1" applyFont="1" applyFill="1" applyBorder="1" applyAlignment="1">
      <alignment vertical="center"/>
    </xf>
    <xf numFmtId="10" fontId="63" fillId="26" borderId="0" xfId="323" applyNumberFormat="1" applyFont="1" applyFill="1" applyBorder="1" applyAlignment="1">
      <alignment horizontal="right" vertical="center"/>
    </xf>
    <xf numFmtId="10" fontId="63" fillId="26" borderId="24" xfId="323" applyNumberFormat="1" applyFont="1" applyFill="1" applyBorder="1" applyAlignment="1">
      <alignment horizontal="right" vertical="center"/>
    </xf>
    <xf numFmtId="175" fontId="47" fillId="26" borderId="19" xfId="0" applyFont="1" applyFill="1" applyBorder="1" applyAlignment="1">
      <alignment horizontal="left" vertical="center"/>
    </xf>
    <xf numFmtId="3" fontId="48" fillId="26" borderId="0" xfId="0" applyNumberFormat="1" applyFont="1" applyFill="1" applyBorder="1" applyAlignment="1">
      <alignment horizontal="center" vertical="center"/>
    </xf>
    <xf numFmtId="3" fontId="64" fillId="26" borderId="0" xfId="0" applyNumberFormat="1" applyFont="1" applyFill="1" applyBorder="1" applyAlignment="1">
      <alignment horizontal="center" vertical="center"/>
    </xf>
    <xf numFmtId="175" fontId="76" fillId="26" borderId="19" xfId="391" applyFont="1" applyFill="1" applyBorder="1" applyAlignment="1">
      <alignment vertical="center"/>
    </xf>
    <xf numFmtId="175" fontId="64" fillId="0" borderId="21" xfId="0" applyNumberFormat="1" applyFont="1" applyFill="1" applyBorder="1" applyAlignment="1">
      <alignment horizontal="center" vertical="center" wrapText="1"/>
    </xf>
    <xf numFmtId="175" fontId="64" fillId="0" borderId="12" xfId="0" applyNumberFormat="1" applyFont="1" applyFill="1" applyBorder="1" applyAlignment="1">
      <alignment horizontal="center" vertical="center" wrapText="1"/>
    </xf>
    <xf numFmtId="175" fontId="64" fillId="0" borderId="25" xfId="0" applyNumberFormat="1" applyFont="1" applyFill="1" applyBorder="1" applyAlignment="1">
      <alignment horizontal="center" vertical="center" wrapText="1"/>
    </xf>
    <xf numFmtId="175" fontId="81" fillId="0" borderId="0" xfId="0" applyFont="1" applyAlignment="1">
      <alignment horizontal="justify" vertical="justify" wrapText="1"/>
    </xf>
    <xf numFmtId="175" fontId="76" fillId="26" borderId="0" xfId="0" applyFont="1" applyFill="1" applyBorder="1" applyAlignment="1">
      <alignment horizontal="center" vertical="center" wrapText="1"/>
    </xf>
    <xf numFmtId="175" fontId="76" fillId="26" borderId="20" xfId="0" applyFont="1" applyFill="1" applyBorder="1" applyAlignment="1">
      <alignment horizontal="center" vertical="center" wrapText="1"/>
    </xf>
    <xf numFmtId="175" fontId="76" fillId="26" borderId="24" xfId="0" applyFont="1" applyFill="1" applyBorder="1" applyAlignment="1">
      <alignment horizontal="center" vertical="center" wrapText="1"/>
    </xf>
    <xf numFmtId="49" fontId="47" fillId="0" borderId="24" xfId="0" applyNumberFormat="1" applyFont="1" applyFill="1" applyBorder="1" applyAlignment="1">
      <alignment horizontal="center" vertical="center" wrapText="1"/>
    </xf>
    <xf numFmtId="175" fontId="0" fillId="0" borderId="0" xfId="0" applyAlignment="1">
      <alignment vertical="top"/>
    </xf>
    <xf numFmtId="0" fontId="42" fillId="0" borderId="0" xfId="742"/>
    <xf numFmtId="0" fontId="42" fillId="0" borderId="0" xfId="743"/>
    <xf numFmtId="175" fontId="66" fillId="0" borderId="0" xfId="0" applyFont="1" applyFill="1" applyBorder="1" applyAlignment="1">
      <alignment horizontal="center" vertical="center" wrapText="1"/>
    </xf>
    <xf numFmtId="38" fontId="69" fillId="0" borderId="21" xfId="0" applyNumberFormat="1" applyFont="1" applyBorder="1" applyAlignment="1">
      <alignment horizontal="center" vertical="center"/>
    </xf>
    <xf numFmtId="38" fontId="68" fillId="0" borderId="25" xfId="0" applyNumberFormat="1" applyFont="1" applyBorder="1" applyAlignment="1">
      <alignment horizontal="center" vertical="center"/>
    </xf>
    <xf numFmtId="172" fontId="68" fillId="0" borderId="25" xfId="0" applyNumberFormat="1" applyFont="1" applyBorder="1" applyAlignment="1">
      <alignment horizontal="center" vertical="center"/>
    </xf>
    <xf numFmtId="38" fontId="68" fillId="0" borderId="24" xfId="0" applyNumberFormat="1" applyFont="1" applyBorder="1" applyAlignment="1">
      <alignment horizontal="center" vertical="center"/>
    </xf>
    <xf numFmtId="172" fontId="68" fillId="0" borderId="24" xfId="0" applyNumberFormat="1" applyFont="1" applyBorder="1" applyAlignment="1">
      <alignment horizontal="center" vertical="center"/>
    </xf>
    <xf numFmtId="38" fontId="68" fillId="26" borderId="24" xfId="0" applyNumberFormat="1" applyFont="1" applyFill="1" applyBorder="1" applyAlignment="1">
      <alignment horizontal="center" vertical="center"/>
    </xf>
    <xf numFmtId="172" fontId="68" fillId="26" borderId="24" xfId="0" applyNumberFormat="1" applyFont="1" applyFill="1" applyBorder="1" applyAlignment="1">
      <alignment horizontal="center" vertical="center"/>
    </xf>
    <xf numFmtId="184" fontId="0" fillId="0" borderId="0" xfId="0" applyNumberFormat="1" applyBorder="1"/>
    <xf numFmtId="181" fontId="0" fillId="0" borderId="0" xfId="0" applyNumberFormat="1" applyBorder="1"/>
    <xf numFmtId="190" fontId="0" fillId="0" borderId="0" xfId="0" applyNumberFormat="1" applyBorder="1"/>
    <xf numFmtId="189" fontId="0" fillId="0" borderId="0" xfId="0" applyNumberFormat="1"/>
    <xf numFmtId="43" fontId="78" fillId="26" borderId="13" xfId="0" applyNumberFormat="1" applyFont="1" applyFill="1" applyBorder="1" applyAlignment="1">
      <alignment horizontal="center" vertical="center" wrapText="1"/>
    </xf>
    <xf numFmtId="43" fontId="78" fillId="26" borderId="19" xfId="0" applyNumberFormat="1" applyFont="1" applyFill="1" applyBorder="1" applyAlignment="1">
      <alignment horizontal="center"/>
    </xf>
    <xf numFmtId="43" fontId="78" fillId="26" borderId="13" xfId="0" applyNumberFormat="1" applyFont="1" applyFill="1" applyBorder="1" applyAlignment="1">
      <alignment horizontal="center" vertical="center"/>
    </xf>
    <xf numFmtId="175" fontId="76" fillId="0" borderId="0" xfId="0" applyFont="1" applyFill="1" applyBorder="1" applyAlignment="1">
      <alignment horizontal="center" vertical="center" wrapText="1"/>
    </xf>
    <xf numFmtId="10" fontId="64" fillId="0" borderId="0" xfId="0" applyNumberFormat="1" applyFont="1" applyFill="1" applyBorder="1" applyAlignment="1">
      <alignment horizontal="right" vertical="center"/>
    </xf>
    <xf numFmtId="10" fontId="64" fillId="26" borderId="0" xfId="0" applyNumberFormat="1" applyFont="1" applyFill="1" applyBorder="1" applyAlignment="1">
      <alignment horizontal="right" vertical="center"/>
    </xf>
    <xf numFmtId="43" fontId="48" fillId="26" borderId="0" xfId="0" applyNumberFormat="1" applyFont="1" applyFill="1" applyBorder="1" applyAlignment="1">
      <alignment horizontal="right" vertical="center"/>
    </xf>
    <xf numFmtId="43" fontId="42" fillId="0" borderId="0" xfId="743" applyNumberFormat="1"/>
    <xf numFmtId="10" fontId="42" fillId="0" borderId="0" xfId="551" applyNumberFormat="1"/>
    <xf numFmtId="0" fontId="42" fillId="0" borderId="0" xfId="919"/>
    <xf numFmtId="168" fontId="42" fillId="0" borderId="0" xfId="919" applyNumberFormat="1"/>
    <xf numFmtId="0" fontId="0" fillId="0" borderId="0" xfId="919" applyFont="1"/>
    <xf numFmtId="2" fontId="42" fillId="0" borderId="0" xfId="919" applyNumberFormat="1"/>
    <xf numFmtId="187" fontId="42" fillId="0" borderId="0" xfId="919" applyNumberFormat="1"/>
    <xf numFmtId="0" fontId="42" fillId="0" borderId="0" xfId="1092"/>
    <xf numFmtId="0" fontId="42" fillId="0" borderId="0" xfId="1093"/>
    <xf numFmtId="0" fontId="42" fillId="0" borderId="0" xfId="793" applyAlignment="1">
      <alignment vertical="center"/>
    </xf>
    <xf numFmtId="0" fontId="42" fillId="0" borderId="0" xfId="793"/>
    <xf numFmtId="168" fontId="59" fillId="26" borderId="0" xfId="323" applyNumberFormat="1" applyFont="1" applyFill="1" applyBorder="1" applyAlignment="1">
      <alignment vertical="center"/>
    </xf>
    <xf numFmtId="0" fontId="78" fillId="26" borderId="13" xfId="437" applyFont="1" applyFill="1" applyBorder="1" applyAlignment="1">
      <alignment horizontal="center" vertical="center" wrapText="1"/>
    </xf>
    <xf numFmtId="0" fontId="78" fillId="26" borderId="15" xfId="437" applyFont="1" applyFill="1" applyBorder="1" applyAlignment="1">
      <alignment horizontal="center" vertical="center" wrapText="1"/>
    </xf>
    <xf numFmtId="0" fontId="78" fillId="26" borderId="23" xfId="437" applyFont="1" applyFill="1" applyBorder="1" applyAlignment="1">
      <alignment horizontal="center" vertical="center" wrapText="1"/>
    </xf>
    <xf numFmtId="0" fontId="78" fillId="26" borderId="17" xfId="437" applyFont="1" applyFill="1" applyBorder="1" applyAlignment="1">
      <alignment horizontal="left" vertical="center" wrapText="1"/>
    </xf>
    <xf numFmtId="0" fontId="78" fillId="26" borderId="19" xfId="437" applyFont="1" applyFill="1" applyBorder="1" applyAlignment="1">
      <alignment horizontal="left" vertical="center" wrapText="1"/>
    </xf>
    <xf numFmtId="0" fontId="57" fillId="26" borderId="13" xfId="793" applyFont="1" applyFill="1" applyBorder="1" applyAlignment="1">
      <alignment horizontal="center" vertical="center"/>
    </xf>
    <xf numFmtId="0" fontId="61" fillId="26" borderId="13" xfId="793" applyFont="1" applyFill="1" applyBorder="1" applyAlignment="1">
      <alignment horizontal="center" vertical="center"/>
    </xf>
    <xf numFmtId="49" fontId="61" fillId="26" borderId="23" xfId="793" applyNumberFormat="1" applyFont="1" applyFill="1" applyBorder="1" applyAlignment="1">
      <alignment horizontal="center" vertical="center"/>
    </xf>
    <xf numFmtId="49" fontId="61" fillId="26" borderId="23" xfId="793" applyNumberFormat="1" applyFont="1" applyFill="1" applyBorder="1" applyAlignment="1">
      <alignment horizontal="center" vertical="center" wrapText="1"/>
    </xf>
    <xf numFmtId="0" fontId="57" fillId="26" borderId="17" xfId="793" applyFont="1" applyFill="1" applyBorder="1" applyAlignment="1">
      <alignment horizontal="center" vertical="center"/>
    </xf>
    <xf numFmtId="0" fontId="61" fillId="26" borderId="13" xfId="919" applyFont="1" applyFill="1" applyBorder="1" applyAlignment="1">
      <alignment horizontal="center" vertical="center"/>
    </xf>
    <xf numFmtId="0" fontId="61" fillId="26" borderId="23" xfId="919" applyFont="1" applyFill="1" applyBorder="1" applyAlignment="1">
      <alignment horizontal="center" vertical="center" wrapText="1"/>
    </xf>
    <xf numFmtId="0" fontId="61" fillId="26" borderId="16" xfId="919" applyFont="1" applyFill="1" applyBorder="1" applyAlignment="1">
      <alignment horizontal="center" vertical="center" wrapText="1"/>
    </xf>
    <xf numFmtId="168" fontId="59" fillId="26" borderId="21" xfId="323" applyNumberFormat="1" applyFont="1" applyFill="1" applyBorder="1" applyAlignment="1">
      <alignment vertical="center"/>
    </xf>
    <xf numFmtId="168" fontId="59" fillId="26" borderId="12" xfId="323" applyNumberFormat="1" applyFont="1" applyFill="1" applyBorder="1" applyAlignment="1">
      <alignment vertical="center"/>
    </xf>
    <xf numFmtId="168" fontId="59" fillId="26" borderId="20" xfId="323" applyNumberFormat="1" applyFont="1" applyFill="1" applyBorder="1" applyAlignment="1">
      <alignment vertical="center"/>
    </xf>
    <xf numFmtId="183" fontId="42" fillId="0" borderId="0" xfId="1094"/>
    <xf numFmtId="183" fontId="51" fillId="0" borderId="0" xfId="1094" applyFont="1" applyFill="1" applyBorder="1" applyAlignment="1">
      <alignment horizontal="center" vertical="center" wrapText="1"/>
    </xf>
    <xf numFmtId="183" fontId="42" fillId="0" borderId="0" xfId="1094" applyFill="1" applyBorder="1"/>
    <xf numFmtId="183" fontId="43" fillId="0" borderId="0" xfId="1094" applyFont="1" applyFill="1" applyBorder="1"/>
    <xf numFmtId="183" fontId="55" fillId="0" borderId="0" xfId="1094" applyNumberFormat="1" applyFont="1" applyFill="1" applyBorder="1" applyAlignment="1">
      <alignment horizontal="center"/>
    </xf>
    <xf numFmtId="183" fontId="51" fillId="0" borderId="0" xfId="1094" applyNumberFormat="1" applyFont="1" applyFill="1" applyBorder="1" applyAlignment="1">
      <alignment horizontal="center"/>
    </xf>
    <xf numFmtId="43" fontId="55" fillId="0" borderId="0" xfId="1094" applyNumberFormat="1" applyFont="1" applyFill="1" applyBorder="1" applyAlignment="1">
      <alignment horizontal="center"/>
    </xf>
    <xf numFmtId="175" fontId="81" fillId="0" borderId="0" xfId="0" applyFont="1" applyAlignment="1">
      <alignment horizontal="justify" vertical="justify" wrapText="1"/>
    </xf>
    <xf numFmtId="175" fontId="66" fillId="0" borderId="0" xfId="0" applyFont="1" applyFill="1" applyBorder="1" applyAlignment="1">
      <alignment horizontal="center" vertical="center" wrapText="1"/>
    </xf>
    <xf numFmtId="175" fontId="62" fillId="0" borderId="0" xfId="0" applyNumberFormat="1" applyFont="1" applyBorder="1" applyAlignment="1"/>
    <xf numFmtId="175" fontId="66" fillId="0" borderId="0" xfId="0" applyFont="1" applyFill="1" applyBorder="1" applyAlignment="1">
      <alignment horizontal="center" vertical="center" wrapText="1"/>
    </xf>
    <xf numFmtId="175" fontId="0" fillId="0" borderId="0" xfId="0" applyAlignment="1">
      <alignment horizontal="center"/>
    </xf>
    <xf numFmtId="175" fontId="66" fillId="0" borderId="0" xfId="0" applyFont="1" applyFill="1" applyBorder="1" applyAlignment="1">
      <alignment horizontal="center" vertical="center" wrapText="1"/>
    </xf>
    <xf numFmtId="175" fontId="61" fillId="26" borderId="16" xfId="0" applyNumberFormat="1" applyFont="1" applyFill="1" applyBorder="1" applyAlignment="1">
      <alignment horizontal="center" vertical="center" wrapText="1"/>
    </xf>
    <xf numFmtId="17" fontId="76" fillId="26" borderId="19" xfId="0" applyNumberFormat="1" applyFont="1" applyFill="1" applyBorder="1" applyAlignment="1">
      <alignment horizontal="center" vertical="center"/>
    </xf>
    <xf numFmtId="172" fontId="50" fillId="0" borderId="0" xfId="551" applyNumberFormat="1" applyFont="1" applyFill="1" applyBorder="1" applyAlignment="1" applyProtection="1">
      <alignment horizontal="right"/>
    </xf>
    <xf numFmtId="175" fontId="66" fillId="0" borderId="0" xfId="0" applyFont="1" applyFill="1" applyBorder="1" applyAlignment="1">
      <alignment horizontal="center" vertical="center" wrapText="1"/>
    </xf>
    <xf numFmtId="49" fontId="76" fillId="26" borderId="17" xfId="0" applyNumberFormat="1" applyFont="1" applyFill="1" applyBorder="1" applyAlignment="1">
      <alignment horizontal="center" vertical="center"/>
    </xf>
    <xf numFmtId="49" fontId="76" fillId="26" borderId="19" xfId="0" applyNumberFormat="1" applyFont="1" applyFill="1" applyBorder="1" applyAlignment="1">
      <alignment horizontal="center" vertical="center"/>
    </xf>
    <xf numFmtId="49" fontId="76" fillId="26" borderId="14" xfId="0" applyNumberFormat="1" applyFont="1" applyFill="1" applyBorder="1" applyAlignment="1">
      <alignment horizontal="center" vertical="center"/>
    </xf>
    <xf numFmtId="175" fontId="112" fillId="0" borderId="0" xfId="0" applyFont="1" applyAlignment="1">
      <alignment horizontal="center" vertical="center"/>
    </xf>
    <xf numFmtId="43" fontId="78" fillId="26" borderId="23" xfId="0" applyNumberFormat="1" applyFont="1" applyFill="1" applyBorder="1" applyAlignment="1">
      <alignment horizontal="center" vertical="center" wrapText="1"/>
    </xf>
    <xf numFmtId="43" fontId="78" fillId="26" borderId="16" xfId="0" applyNumberFormat="1" applyFont="1" applyFill="1" applyBorder="1" applyAlignment="1">
      <alignment horizontal="center" vertical="center" wrapText="1"/>
    </xf>
    <xf numFmtId="175" fontId="57" fillId="26" borderId="13" xfId="0" applyNumberFormat="1" applyFont="1" applyFill="1" applyBorder="1" applyAlignment="1">
      <alignment horizontal="center" vertical="center"/>
    </xf>
    <xf numFmtId="43" fontId="57" fillId="31" borderId="23" xfId="323" applyFont="1" applyFill="1" applyBorder="1" applyAlignment="1">
      <alignment horizontal="right" vertical="center"/>
    </xf>
    <xf numFmtId="175" fontId="113" fillId="0" borderId="0" xfId="0" applyFont="1" applyAlignment="1">
      <alignment horizontal="center" vertical="center"/>
    </xf>
    <xf numFmtId="0" fontId="58" fillId="0" borderId="0" xfId="579" applyFont="1"/>
    <xf numFmtId="0" fontId="42" fillId="0" borderId="0" xfId="744"/>
    <xf numFmtId="0" fontId="114" fillId="0" borderId="0" xfId="744" applyFont="1" applyBorder="1" applyAlignment="1">
      <alignment horizontal="center" vertical="center"/>
    </xf>
    <xf numFmtId="0" fontId="42" fillId="0" borderId="0" xfId="744" applyAlignment="1">
      <alignment vertical="center"/>
    </xf>
    <xf numFmtId="175" fontId="0" fillId="0" borderId="0" xfId="0" applyFont="1" applyFill="1" applyBorder="1"/>
    <xf numFmtId="175" fontId="0" fillId="0" borderId="0" xfId="0" applyAlignment="1">
      <alignment vertical="center"/>
    </xf>
    <xf numFmtId="175" fontId="76" fillId="0" borderId="15" xfId="0" applyNumberFormat="1" applyFont="1" applyFill="1" applyBorder="1" applyAlignment="1" applyProtection="1">
      <alignment horizontal="center" vertical="center" wrapText="1"/>
    </xf>
    <xf numFmtId="175" fontId="76" fillId="0" borderId="23" xfId="0" applyNumberFormat="1" applyFont="1" applyFill="1" applyBorder="1" applyAlignment="1" applyProtection="1">
      <alignment horizontal="center" vertical="center"/>
    </xf>
    <xf numFmtId="175" fontId="76" fillId="0" borderId="16" xfId="0" applyNumberFormat="1" applyFont="1" applyFill="1" applyBorder="1" applyAlignment="1" applyProtection="1">
      <alignment horizontal="center" vertical="center" wrapText="1"/>
    </xf>
    <xf numFmtId="3" fontId="59" fillId="0" borderId="24" xfId="336" applyNumberFormat="1" applyFont="1" applyFill="1" applyBorder="1" applyAlignment="1">
      <alignment horizontal="center"/>
    </xf>
    <xf numFmtId="175" fontId="76" fillId="26" borderId="11" xfId="0" applyNumberFormat="1" applyFont="1" applyFill="1" applyBorder="1" applyAlignment="1">
      <alignment horizontal="center" vertical="center" wrapText="1"/>
    </xf>
    <xf numFmtId="175" fontId="62" fillId="0" borderId="0" xfId="388" applyFont="1"/>
    <xf numFmtId="175" fontId="0" fillId="0" borderId="0" xfId="0" applyFill="1" applyBorder="1" applyAlignment="1">
      <alignment vertical="center"/>
    </xf>
    <xf numFmtId="0" fontId="42" fillId="0" borderId="0" xfId="579" applyBorder="1"/>
    <xf numFmtId="175" fontId="62" fillId="0" borderId="0" xfId="0" applyFont="1"/>
    <xf numFmtId="175" fontId="76" fillId="26" borderId="15" xfId="0" applyNumberFormat="1" applyFont="1" applyFill="1" applyBorder="1" applyAlignment="1">
      <alignment horizontal="center" vertical="center" wrapText="1"/>
    </xf>
    <xf numFmtId="181" fontId="0" fillId="0" borderId="0" xfId="0" applyNumberFormat="1" applyFont="1" applyFill="1" applyBorder="1"/>
    <xf numFmtId="175" fontId="62" fillId="0" borderId="0" xfId="0" applyNumberFormat="1" applyFont="1" applyAlignment="1">
      <alignment vertical="center"/>
    </xf>
    <xf numFmtId="175" fontId="62" fillId="0" borderId="0" xfId="0" applyFont="1" applyAlignment="1">
      <alignment vertical="center"/>
    </xf>
    <xf numFmtId="175" fontId="69" fillId="0" borderId="0" xfId="0" applyFont="1"/>
    <xf numFmtId="172" fontId="62" fillId="0" borderId="0" xfId="551" applyNumberFormat="1" applyFont="1"/>
    <xf numFmtId="175" fontId="64" fillId="0" borderId="13" xfId="0" applyFont="1" applyFill="1" applyBorder="1" applyAlignment="1">
      <alignment horizontal="center" vertical="center" wrapText="1"/>
    </xf>
    <xf numFmtId="168" fontId="64" fillId="0" borderId="19" xfId="323" applyNumberFormat="1" applyFont="1" applyFill="1" applyBorder="1"/>
    <xf numFmtId="175" fontId="64" fillId="26" borderId="16" xfId="388" applyFont="1" applyFill="1" applyBorder="1" applyAlignment="1">
      <alignment horizontal="center" vertical="center" wrapText="1"/>
    </xf>
    <xf numFmtId="0" fontId="42" fillId="0" borderId="0" xfId="744" applyFill="1" applyBorder="1"/>
    <xf numFmtId="0" fontId="42" fillId="0" borderId="0" xfId="744" applyBorder="1"/>
    <xf numFmtId="175" fontId="81" fillId="0" borderId="0" xfId="0" applyFont="1"/>
    <xf numFmtId="175" fontId="62" fillId="0" borderId="0" xfId="0" applyNumberFormat="1" applyFont="1" applyBorder="1" applyAlignment="1">
      <alignment vertical="center"/>
    </xf>
    <xf numFmtId="175" fontId="69" fillId="0" borderId="0" xfId="0" applyNumberFormat="1" applyFont="1" applyBorder="1"/>
    <xf numFmtId="175" fontId="69" fillId="0" borderId="0" xfId="0" applyFont="1" applyAlignment="1">
      <alignment horizontal="justify" vertical="justify" wrapText="1"/>
    </xf>
    <xf numFmtId="175" fontId="69" fillId="0" borderId="0" xfId="0" applyNumberFormat="1" applyFont="1"/>
    <xf numFmtId="49" fontId="78" fillId="0" borderId="20" xfId="0" applyNumberFormat="1" applyFont="1" applyFill="1" applyBorder="1" applyAlignment="1">
      <alignment horizontal="center"/>
    </xf>
    <xf numFmtId="168" fontId="59" fillId="0" borderId="19" xfId="323" applyNumberFormat="1" applyFont="1" applyFill="1" applyBorder="1" applyAlignment="1">
      <alignment horizontal="center" vertical="center"/>
    </xf>
    <xf numFmtId="175" fontId="78" fillId="0" borderId="13" xfId="0" applyNumberFormat="1" applyFont="1" applyFill="1" applyBorder="1" applyAlignment="1">
      <alignment horizontal="center"/>
    </xf>
    <xf numFmtId="168" fontId="59" fillId="26" borderId="19" xfId="323" applyNumberFormat="1" applyFont="1" applyFill="1" applyBorder="1" applyAlignment="1">
      <alignment horizontal="center" vertical="center"/>
    </xf>
    <xf numFmtId="168" fontId="64" fillId="26" borderId="13" xfId="323" applyNumberFormat="1" applyFont="1" applyFill="1" applyBorder="1" applyAlignment="1">
      <alignment horizontal="center" vertical="center"/>
    </xf>
    <xf numFmtId="175" fontId="76" fillId="0" borderId="0" xfId="0" applyFont="1" applyFill="1" applyBorder="1" applyAlignment="1">
      <alignment horizontal="center" vertical="center" wrapText="1"/>
    </xf>
    <xf numFmtId="175" fontId="64" fillId="0" borderId="17" xfId="0" applyNumberFormat="1" applyFont="1" applyFill="1" applyBorder="1" applyAlignment="1">
      <alignment horizontal="center" vertical="center" wrapText="1"/>
    </xf>
    <xf numFmtId="49" fontId="76" fillId="26" borderId="13" xfId="0" applyNumberFormat="1" applyFont="1" applyFill="1" applyBorder="1" applyAlignment="1">
      <alignment horizontal="center" vertical="center"/>
    </xf>
    <xf numFmtId="175" fontId="76" fillId="26" borderId="23" xfId="0" applyFont="1" applyFill="1" applyBorder="1" applyAlignment="1">
      <alignment horizontal="center" vertical="center" wrapText="1"/>
    </xf>
    <xf numFmtId="175" fontId="76" fillId="26" borderId="16" xfId="0" applyFont="1" applyFill="1" applyBorder="1" applyAlignment="1">
      <alignment horizontal="center" vertical="center" wrapText="1"/>
    </xf>
    <xf numFmtId="175" fontId="76" fillId="26" borderId="13" xfId="0" applyFont="1" applyFill="1" applyBorder="1" applyAlignment="1">
      <alignment horizontal="center"/>
    </xf>
    <xf numFmtId="175" fontId="55" fillId="26" borderId="0" xfId="0" applyFont="1" applyFill="1" applyBorder="1" applyAlignment="1">
      <alignment horizontal="center" vertical="center" wrapText="1"/>
    </xf>
    <xf numFmtId="43" fontId="48" fillId="26" borderId="0" xfId="323" applyNumberFormat="1" applyFont="1" applyFill="1" applyBorder="1" applyAlignment="1">
      <alignment horizontal="center"/>
    </xf>
    <xf numFmtId="181" fontId="0" fillId="0" borderId="0" xfId="551" applyNumberFormat="1" applyFont="1"/>
    <xf numFmtId="0" fontId="61" fillId="26" borderId="0" xfId="793" applyFont="1" applyFill="1" applyBorder="1" applyAlignment="1">
      <alignment horizontal="center"/>
    </xf>
    <xf numFmtId="3" fontId="48" fillId="0" borderId="21" xfId="0" applyNumberFormat="1" applyFont="1" applyFill="1" applyBorder="1" applyAlignment="1" applyProtection="1">
      <alignment horizontal="center"/>
    </xf>
    <xf numFmtId="3" fontId="48" fillId="0" borderId="12" xfId="0" applyNumberFormat="1" applyFont="1" applyFill="1" applyBorder="1" applyAlignment="1" applyProtection="1">
      <alignment horizontal="center"/>
    </xf>
    <xf numFmtId="3" fontId="64" fillId="0" borderId="17" xfId="0" applyNumberFormat="1" applyFont="1" applyFill="1" applyBorder="1" applyAlignment="1" applyProtection="1">
      <alignment horizontal="center"/>
    </xf>
    <xf numFmtId="3" fontId="48" fillId="0" borderId="20" xfId="0" applyNumberFormat="1" applyFont="1" applyFill="1" applyBorder="1" applyAlignment="1" applyProtection="1">
      <alignment horizontal="center"/>
    </xf>
    <xf numFmtId="3" fontId="48" fillId="0" borderId="0" xfId="0" applyNumberFormat="1" applyFont="1" applyFill="1" applyBorder="1" applyAlignment="1" applyProtection="1">
      <alignment horizontal="center"/>
    </xf>
    <xf numFmtId="3" fontId="64" fillId="0" borderId="19" xfId="0" applyNumberFormat="1" applyFont="1" applyFill="1" applyBorder="1" applyAlignment="1" applyProtection="1">
      <alignment horizontal="center"/>
    </xf>
    <xf numFmtId="3" fontId="50" fillId="26" borderId="0" xfId="0" applyNumberFormat="1" applyFont="1" applyFill="1" applyBorder="1" applyAlignment="1" applyProtection="1">
      <alignment horizontal="center"/>
    </xf>
    <xf numFmtId="3" fontId="77" fillId="26" borderId="0" xfId="328" applyNumberFormat="1" applyFont="1" applyFill="1" applyBorder="1" applyAlignment="1">
      <alignment horizontal="center"/>
    </xf>
    <xf numFmtId="17" fontId="78" fillId="0" borderId="19" xfId="336" applyNumberFormat="1" applyFont="1" applyFill="1" applyBorder="1" applyAlignment="1">
      <alignment horizontal="center" vertical="center"/>
    </xf>
    <xf numFmtId="168" fontId="77" fillId="26" borderId="0" xfId="323" applyNumberFormat="1" applyFont="1" applyFill="1" applyBorder="1" applyAlignment="1"/>
    <xf numFmtId="10" fontId="76" fillId="26" borderId="24" xfId="0" applyNumberFormat="1" applyFont="1" applyFill="1" applyBorder="1" applyAlignment="1"/>
    <xf numFmtId="43" fontId="42" fillId="0" borderId="0" xfId="744" applyNumberFormat="1" applyAlignment="1">
      <alignment vertical="center"/>
    </xf>
    <xf numFmtId="0" fontId="0" fillId="0" borderId="0" xfId="744" applyFont="1"/>
    <xf numFmtId="10" fontId="42" fillId="0" borderId="0" xfId="743" applyNumberFormat="1"/>
    <xf numFmtId="172" fontId="64" fillId="26" borderId="13" xfId="448" applyNumberFormat="1" applyFont="1" applyFill="1" applyBorder="1" applyAlignment="1">
      <alignment horizontal="center" vertical="center"/>
    </xf>
    <xf numFmtId="168" fontId="56" fillId="26" borderId="0" xfId="323" applyNumberFormat="1" applyFont="1" applyFill="1" applyBorder="1" applyAlignment="1">
      <alignment horizontal="center" vertical="center"/>
    </xf>
    <xf numFmtId="49" fontId="47" fillId="26" borderId="13" xfId="0" applyNumberFormat="1" applyFont="1" applyFill="1" applyBorder="1" applyAlignment="1">
      <alignment horizontal="center" vertical="center"/>
    </xf>
    <xf numFmtId="49" fontId="47" fillId="26" borderId="23" xfId="0" applyNumberFormat="1" applyFont="1" applyFill="1" applyBorder="1" applyAlignment="1">
      <alignment horizontal="center" vertical="center" wrapText="1"/>
    </xf>
    <xf numFmtId="49" fontId="47" fillId="26" borderId="16" xfId="0" applyNumberFormat="1" applyFont="1" applyFill="1" applyBorder="1" applyAlignment="1">
      <alignment horizontal="center" vertical="center" wrapText="1"/>
    </xf>
    <xf numFmtId="175" fontId="50" fillId="0" borderId="0" xfId="0" applyNumberFormat="1" applyFont="1" applyBorder="1" applyAlignment="1">
      <alignment horizontal="left"/>
    </xf>
    <xf numFmtId="175" fontId="67" fillId="0" borderId="0" xfId="0" applyFont="1" applyAlignment="1">
      <alignment horizontal="center" vertical="center"/>
    </xf>
    <xf numFmtId="10" fontId="50" fillId="0" borderId="0" xfId="551" applyNumberFormat="1" applyFont="1" applyBorder="1" applyAlignment="1">
      <alignment horizontal="left"/>
    </xf>
    <xf numFmtId="190" fontId="50" fillId="0" borderId="0" xfId="0" applyNumberFormat="1" applyFont="1" applyBorder="1" applyAlignment="1">
      <alignment horizontal="left"/>
    </xf>
    <xf numFmtId="181" fontId="50" fillId="0" borderId="0" xfId="0" applyNumberFormat="1" applyFont="1" applyBorder="1" applyAlignment="1">
      <alignment horizontal="left"/>
    </xf>
    <xf numFmtId="9" fontId="67" fillId="0" borderId="0" xfId="551" applyFont="1" applyAlignment="1">
      <alignment horizontal="center" vertical="center"/>
    </xf>
    <xf numFmtId="40" fontId="42" fillId="0" borderId="0" xfId="744" applyNumberFormat="1"/>
    <xf numFmtId="194" fontId="42" fillId="0" borderId="0" xfId="744" applyNumberFormat="1"/>
    <xf numFmtId="43" fontId="42" fillId="0" borderId="0" xfId="744" applyNumberFormat="1"/>
    <xf numFmtId="43" fontId="46" fillId="0" borderId="0" xfId="0" applyNumberFormat="1" applyFont="1" applyFill="1" applyBorder="1" applyAlignment="1">
      <alignment vertical="center"/>
    </xf>
    <xf numFmtId="172" fontId="42" fillId="0" borderId="0" xfId="551" applyNumberFormat="1" applyFont="1"/>
    <xf numFmtId="168" fontId="64" fillId="26" borderId="19" xfId="323" applyNumberFormat="1" applyFont="1" applyFill="1" applyBorder="1"/>
    <xf numFmtId="168" fontId="64" fillId="26" borderId="13" xfId="323" applyNumberFormat="1" applyFont="1" applyFill="1" applyBorder="1"/>
    <xf numFmtId="175" fontId="0" fillId="0" borderId="0" xfId="0" applyAlignment="1">
      <alignment horizontal="center"/>
    </xf>
    <xf numFmtId="49" fontId="47" fillId="26" borderId="13" xfId="0" applyNumberFormat="1" applyFont="1" applyFill="1" applyBorder="1" applyAlignment="1">
      <alignment horizontal="center" vertical="center" wrapText="1"/>
    </xf>
    <xf numFmtId="0" fontId="78" fillId="26" borderId="13" xfId="437" applyFont="1" applyFill="1" applyBorder="1" applyAlignment="1">
      <alignment horizontal="left" vertical="center" wrapText="1"/>
    </xf>
    <xf numFmtId="168" fontId="78" fillId="26" borderId="15" xfId="323" applyNumberFormat="1" applyFont="1" applyFill="1" applyBorder="1" applyAlignment="1">
      <alignment horizontal="center" vertical="center" wrapText="1"/>
    </xf>
    <xf numFmtId="168" fontId="78" fillId="26" borderId="23" xfId="323" applyNumberFormat="1" applyFont="1" applyFill="1" applyBorder="1" applyAlignment="1">
      <alignment horizontal="center" vertical="center" wrapText="1"/>
    </xf>
    <xf numFmtId="168" fontId="78" fillId="26" borderId="13" xfId="323" applyNumberFormat="1" applyFont="1" applyFill="1" applyBorder="1" applyAlignment="1">
      <alignment horizontal="center" vertical="center" wrapText="1"/>
    </xf>
    <xf numFmtId="49" fontId="76" fillId="26" borderId="19" xfId="0" applyNumberFormat="1" applyFont="1" applyFill="1" applyBorder="1" applyAlignment="1" applyProtection="1">
      <alignment horizontal="center" vertical="center"/>
    </xf>
    <xf numFmtId="49" fontId="76" fillId="26" borderId="14" xfId="0" applyNumberFormat="1" applyFont="1" applyFill="1" applyBorder="1" applyAlignment="1" applyProtection="1">
      <alignment horizontal="center" vertical="center"/>
    </xf>
    <xf numFmtId="195" fontId="50" fillId="0" borderId="0" xfId="551" applyNumberFormat="1" applyFont="1" applyBorder="1" applyAlignment="1">
      <alignment horizontal="left"/>
    </xf>
    <xf numFmtId="175" fontId="77" fillId="0" borderId="0" xfId="0" applyFont="1"/>
    <xf numFmtId="0" fontId="42" fillId="0" borderId="0" xfId="742" applyAlignment="1">
      <alignment vertical="center"/>
    </xf>
    <xf numFmtId="43" fontId="76" fillId="26" borderId="0" xfId="0" applyNumberFormat="1" applyFont="1" applyFill="1" applyBorder="1" applyAlignment="1">
      <alignment vertical="center"/>
    </xf>
    <xf numFmtId="0" fontId="61" fillId="0" borderId="0" xfId="0" applyNumberFormat="1" applyFont="1" applyFill="1" applyBorder="1" applyAlignment="1">
      <alignment horizontal="left" vertical="center" indent="1"/>
    </xf>
    <xf numFmtId="175" fontId="50" fillId="26" borderId="0" xfId="0" applyFont="1" applyFill="1" applyBorder="1" applyAlignment="1">
      <alignment horizontal="left" indent="1"/>
    </xf>
    <xf numFmtId="175" fontId="0" fillId="0" borderId="0" xfId="0" applyAlignment="1">
      <alignment horizontal="left" indent="1"/>
    </xf>
    <xf numFmtId="175" fontId="66" fillId="0" borderId="0" xfId="0" applyFont="1" applyFill="1" applyBorder="1" applyAlignment="1">
      <alignment horizontal="center" vertical="center" wrapText="1"/>
    </xf>
    <xf numFmtId="175" fontId="0" fillId="0" borderId="0" xfId="0" applyAlignment="1">
      <alignment horizontal="center"/>
    </xf>
    <xf numFmtId="178" fontId="0" fillId="0" borderId="0" xfId="551" applyNumberFormat="1" applyFont="1"/>
    <xf numFmtId="4" fontId="76" fillId="26" borderId="0" xfId="0" applyNumberFormat="1" applyFont="1" applyFill="1" applyBorder="1" applyAlignment="1">
      <alignment horizontal="right"/>
    </xf>
    <xf numFmtId="183" fontId="0" fillId="0" borderId="0" xfId="0" applyNumberFormat="1"/>
    <xf numFmtId="172" fontId="6" fillId="0" borderId="0" xfId="551" applyNumberFormat="1" applyFont="1" applyFill="1" applyBorder="1" applyAlignment="1">
      <alignment horizontal="right"/>
    </xf>
    <xf numFmtId="175" fontId="76" fillId="0" borderId="20" xfId="0" applyFont="1" applyFill="1" applyBorder="1" applyAlignment="1">
      <alignment horizontal="center" vertical="center" wrapText="1"/>
    </xf>
    <xf numFmtId="175" fontId="0" fillId="0" borderId="0" xfId="0" applyNumberFormat="1" applyBorder="1" applyAlignment="1">
      <alignment vertical="center"/>
    </xf>
    <xf numFmtId="10" fontId="77" fillId="0" borderId="0" xfId="633" applyNumberFormat="1" applyFont="1" applyFill="1" applyBorder="1" applyAlignment="1">
      <alignment horizontal="center"/>
    </xf>
    <xf numFmtId="175" fontId="49" fillId="0" borderId="0" xfId="0" applyFont="1" applyFill="1" applyBorder="1" applyAlignment="1">
      <alignment horizontal="center" vertical="center" wrapText="1"/>
    </xf>
    <xf numFmtId="3" fontId="78" fillId="0" borderId="17" xfId="336" applyNumberFormat="1" applyFont="1" applyFill="1" applyBorder="1" applyAlignment="1">
      <alignment horizontal="center"/>
    </xf>
    <xf numFmtId="172" fontId="68" fillId="0" borderId="25" xfId="0" applyNumberFormat="1" applyFont="1" applyFill="1" applyBorder="1" applyAlignment="1">
      <alignment horizontal="center"/>
    </xf>
    <xf numFmtId="3" fontId="78" fillId="0" borderId="19" xfId="336" applyNumberFormat="1" applyFont="1" applyFill="1" applyBorder="1" applyAlignment="1">
      <alignment horizontal="center"/>
    </xf>
    <xf numFmtId="172" fontId="68" fillId="0" borderId="24" xfId="0" applyNumberFormat="1" applyFont="1" applyFill="1" applyBorder="1" applyAlignment="1">
      <alignment horizontal="center"/>
    </xf>
    <xf numFmtId="175" fontId="103" fillId="0" borderId="0" xfId="0" applyFont="1" applyAlignment="1">
      <alignment vertical="center"/>
    </xf>
    <xf numFmtId="175" fontId="62" fillId="0" borderId="0" xfId="0" applyFont="1" applyAlignment="1">
      <alignment horizontal="center"/>
    </xf>
    <xf numFmtId="40" fontId="42" fillId="0" borderId="0" xfId="744" applyNumberFormat="1" applyAlignment="1">
      <alignment vertical="center"/>
    </xf>
    <xf numFmtId="175" fontId="0" fillId="0" borderId="0" xfId="0" applyFill="1" applyBorder="1" applyAlignment="1">
      <alignment horizontal="right"/>
    </xf>
    <xf numFmtId="175" fontId="79" fillId="26" borderId="0" xfId="0" applyFont="1" applyFill="1" applyBorder="1" applyAlignment="1">
      <alignment horizontal="center" vertical="center" wrapText="1"/>
    </xf>
    <xf numFmtId="175" fontId="81" fillId="0" borderId="0" xfId="0" applyFont="1" applyAlignment="1">
      <alignment horizontal="justify" vertical="justify" wrapText="1"/>
    </xf>
    <xf numFmtId="10" fontId="56" fillId="0" borderId="0" xfId="0" applyNumberFormat="1" applyFont="1"/>
    <xf numFmtId="2" fontId="56" fillId="0" borderId="0" xfId="0" applyNumberFormat="1" applyFont="1"/>
    <xf numFmtId="10" fontId="56" fillId="0" borderId="0" xfId="551" applyNumberFormat="1" applyFont="1"/>
    <xf numFmtId="181" fontId="56" fillId="0" borderId="0" xfId="0" applyNumberFormat="1" applyFont="1"/>
    <xf numFmtId="175" fontId="56" fillId="0" borderId="0" xfId="0" applyNumberFormat="1" applyFont="1"/>
    <xf numFmtId="181" fontId="69" fillId="29" borderId="0" xfId="0" applyNumberFormat="1" applyFont="1" applyFill="1"/>
    <xf numFmtId="175" fontId="69" fillId="29" borderId="0" xfId="0" applyFont="1" applyFill="1"/>
    <xf numFmtId="189" fontId="69" fillId="0" borderId="0" xfId="0" applyNumberFormat="1" applyFont="1"/>
    <xf numFmtId="10" fontId="68" fillId="0" borderId="0" xfId="551" applyNumberFormat="1" applyFont="1"/>
    <xf numFmtId="2" fontId="68" fillId="0" borderId="0" xfId="551" applyNumberFormat="1" applyFont="1"/>
    <xf numFmtId="2" fontId="118" fillId="29" borderId="0" xfId="0" applyNumberFormat="1" applyFont="1" applyFill="1"/>
    <xf numFmtId="3" fontId="76" fillId="26" borderId="21" xfId="328" applyNumberFormat="1" applyFont="1" applyFill="1" applyBorder="1" applyAlignment="1">
      <alignment horizontal="center" vertical="center"/>
    </xf>
    <xf numFmtId="3" fontId="76" fillId="26" borderId="20" xfId="328" applyNumberFormat="1" applyFont="1" applyFill="1" applyBorder="1" applyAlignment="1">
      <alignment horizontal="center" vertical="center"/>
    </xf>
    <xf numFmtId="175" fontId="81" fillId="0" borderId="0" xfId="0" applyFont="1" applyAlignment="1">
      <alignment horizontal="justify" vertical="justify" wrapText="1"/>
    </xf>
    <xf numFmtId="175" fontId="66" fillId="0" borderId="0" xfId="0" applyFont="1" applyFill="1" applyBorder="1" applyAlignment="1">
      <alignment horizontal="center" vertical="center" wrapText="1"/>
    </xf>
    <xf numFmtId="175" fontId="0" fillId="0" borderId="0" xfId="0" applyFill="1" applyBorder="1" applyAlignment="1">
      <alignment horizontal="left" wrapText="1"/>
    </xf>
    <xf numFmtId="175" fontId="65" fillId="26" borderId="0" xfId="0" applyFont="1" applyFill="1" applyBorder="1" applyAlignment="1">
      <alignment horizontal="center"/>
    </xf>
    <xf numFmtId="43" fontId="56" fillId="26" borderId="0" xfId="0" applyNumberFormat="1" applyFont="1" applyFill="1" applyBorder="1" applyAlignment="1">
      <alignment horizontal="center"/>
    </xf>
    <xf numFmtId="175" fontId="56" fillId="0" borderId="0" xfId="0" applyFont="1" applyAlignment="1">
      <alignment horizontal="center"/>
    </xf>
    <xf numFmtId="41" fontId="61" fillId="26" borderId="15" xfId="793" applyNumberFormat="1" applyFont="1" applyFill="1" applyBorder="1" applyAlignment="1">
      <alignment horizontal="center"/>
    </xf>
    <xf numFmtId="41" fontId="61" fillId="26" borderId="23" xfId="793" applyNumberFormat="1" applyFont="1" applyFill="1" applyBorder="1" applyAlignment="1">
      <alignment horizontal="center"/>
    </xf>
    <xf numFmtId="41" fontId="61" fillId="26" borderId="13" xfId="793" applyNumberFormat="1" applyFont="1" applyFill="1" applyBorder="1" applyAlignment="1">
      <alignment horizontal="center"/>
    </xf>
    <xf numFmtId="175" fontId="97" fillId="0" borderId="0" xfId="0" applyNumberFormat="1" applyFont="1" applyBorder="1" applyAlignment="1">
      <alignment horizontal="left"/>
    </xf>
    <xf numFmtId="175" fontId="97" fillId="0" borderId="0" xfId="0" applyFont="1"/>
    <xf numFmtId="3" fontId="77" fillId="26" borderId="20" xfId="328" applyNumberFormat="1" applyFont="1" applyFill="1" applyBorder="1" applyAlignment="1">
      <alignment horizontal="center" vertical="center"/>
    </xf>
    <xf numFmtId="3" fontId="76" fillId="26" borderId="0" xfId="328" applyNumberFormat="1" applyFont="1" applyFill="1" applyBorder="1" applyAlignment="1">
      <alignment horizontal="center" vertical="center"/>
    </xf>
    <xf numFmtId="3" fontId="77" fillId="26" borderId="0" xfId="328" applyNumberFormat="1" applyFont="1" applyFill="1" applyBorder="1" applyAlignment="1">
      <alignment horizontal="center" vertical="center"/>
    </xf>
    <xf numFmtId="175" fontId="50" fillId="0" borderId="0" xfId="388" applyFont="1"/>
    <xf numFmtId="175" fontId="77" fillId="0" borderId="0" xfId="0" applyFont="1" applyBorder="1" applyAlignment="1">
      <alignment vertical="top"/>
    </xf>
    <xf numFmtId="175" fontId="77" fillId="0" borderId="0" xfId="0" applyFont="1" applyBorder="1" applyAlignment="1">
      <alignment vertical="top" wrapText="1"/>
    </xf>
    <xf numFmtId="3" fontId="59" fillId="0" borderId="0" xfId="336" applyNumberFormat="1" applyFont="1" applyFill="1" applyBorder="1" applyAlignment="1">
      <alignment vertical="center"/>
    </xf>
    <xf numFmtId="43" fontId="59" fillId="0" borderId="0" xfId="336" applyNumberFormat="1" applyFont="1" applyFill="1" applyBorder="1" applyAlignment="1">
      <alignment horizontal="right" vertical="center"/>
    </xf>
    <xf numFmtId="3" fontId="68" fillId="0" borderId="0" xfId="0" applyNumberFormat="1" applyFont="1" applyFill="1" applyBorder="1" applyAlignment="1">
      <alignment vertical="center"/>
    </xf>
    <xf numFmtId="172" fontId="59" fillId="0" borderId="0" xfId="551" applyNumberFormat="1" applyFont="1" applyFill="1" applyBorder="1" applyAlignment="1">
      <alignment vertical="center"/>
    </xf>
    <xf numFmtId="175" fontId="76" fillId="26" borderId="25" xfId="450" applyFont="1" applyFill="1" applyBorder="1" applyAlignment="1">
      <alignment horizontal="center" vertical="center" wrapText="1"/>
    </xf>
    <xf numFmtId="43" fontId="61" fillId="26" borderId="13" xfId="394" applyNumberFormat="1" applyFont="1" applyFill="1" applyBorder="1" applyAlignment="1">
      <alignment horizontal="right"/>
    </xf>
    <xf numFmtId="0" fontId="61" fillId="26" borderId="19" xfId="919" applyFont="1" applyFill="1" applyBorder="1" applyAlignment="1">
      <alignment horizontal="left" vertical="center"/>
    </xf>
    <xf numFmtId="0" fontId="42" fillId="0" borderId="0" xfId="919" applyFill="1"/>
    <xf numFmtId="168" fontId="61" fillId="26" borderId="23" xfId="323" applyNumberFormat="1" applyFont="1" applyFill="1" applyBorder="1" applyAlignment="1">
      <alignment vertical="center"/>
    </xf>
    <xf numFmtId="172" fontId="61" fillId="26" borderId="16" xfId="919" applyNumberFormat="1" applyFont="1" applyFill="1" applyBorder="1" applyAlignment="1">
      <alignment vertical="center"/>
    </xf>
    <xf numFmtId="168" fontId="50" fillId="26" borderId="0" xfId="323" applyNumberFormat="1" applyFont="1" applyFill="1" applyBorder="1" applyAlignment="1"/>
    <xf numFmtId="172" fontId="61" fillId="26" borderId="24" xfId="919" applyNumberFormat="1" applyFont="1" applyFill="1" applyBorder="1" applyAlignment="1"/>
    <xf numFmtId="41" fontId="42" fillId="0" borderId="0" xfId="793" applyNumberFormat="1"/>
    <xf numFmtId="2" fontId="42" fillId="0" borderId="0" xfId="743" applyNumberFormat="1"/>
    <xf numFmtId="175" fontId="46" fillId="0" borderId="0" xfId="0" applyFont="1" applyAlignment="1">
      <alignment horizontal="left"/>
    </xf>
    <xf numFmtId="175" fontId="46" fillId="0" borderId="0" xfId="0" applyFont="1" applyAlignment="1">
      <alignment horizontal="left" indent="5"/>
    </xf>
    <xf numFmtId="175" fontId="122" fillId="0" borderId="0" xfId="1117" applyAlignment="1" applyProtection="1"/>
    <xf numFmtId="175" fontId="0" fillId="0" borderId="0" xfId="0" applyAlignment="1">
      <alignment horizontal="left" indent="8"/>
    </xf>
    <xf numFmtId="175" fontId="46" fillId="0" borderId="0" xfId="0" applyFont="1" applyAlignment="1">
      <alignment horizontal="left" indent="3"/>
    </xf>
    <xf numFmtId="184" fontId="50" fillId="0" borderId="0" xfId="0" applyNumberFormat="1" applyFont="1" applyBorder="1" applyAlignment="1">
      <alignment horizontal="left"/>
    </xf>
    <xf numFmtId="0" fontId="42" fillId="0" borderId="0" xfId="1123" applyAlignment="1">
      <alignment horizontal="left"/>
    </xf>
    <xf numFmtId="3" fontId="77" fillId="26" borderId="21" xfId="328" applyNumberFormat="1" applyFont="1" applyFill="1" applyBorder="1" applyAlignment="1">
      <alignment horizontal="center" vertical="center"/>
    </xf>
    <xf numFmtId="3" fontId="77" fillId="26" borderId="12" xfId="328" applyNumberFormat="1" applyFont="1" applyFill="1" applyBorder="1" applyAlignment="1">
      <alignment horizontal="center" vertical="center"/>
    </xf>
    <xf numFmtId="3" fontId="77" fillId="26" borderId="24" xfId="328" applyNumberFormat="1" applyFont="1" applyFill="1" applyBorder="1" applyAlignment="1">
      <alignment horizontal="center" vertical="center"/>
    </xf>
    <xf numFmtId="3" fontId="76" fillId="26" borderId="17" xfId="328" applyNumberFormat="1" applyFont="1" applyFill="1" applyBorder="1" applyAlignment="1">
      <alignment horizontal="center" vertical="center"/>
    </xf>
    <xf numFmtId="3" fontId="76" fillId="26" borderId="25" xfId="328" applyNumberFormat="1" applyFont="1" applyFill="1" applyBorder="1" applyAlignment="1">
      <alignment horizontal="center" vertical="center"/>
    </xf>
    <xf numFmtId="3" fontId="76" fillId="26" borderId="19" xfId="328" applyNumberFormat="1" applyFont="1" applyFill="1" applyBorder="1" applyAlignment="1">
      <alignment horizontal="center" vertical="center"/>
    </xf>
    <xf numFmtId="3" fontId="76" fillId="26" borderId="24" xfId="328" applyNumberFormat="1" applyFont="1" applyFill="1" applyBorder="1" applyAlignment="1">
      <alignment horizontal="center" vertical="center"/>
    </xf>
    <xf numFmtId="2" fontId="0" fillId="0" borderId="0" xfId="551" applyNumberFormat="1" applyFont="1" applyBorder="1" applyAlignment="1">
      <alignment horizontal="left"/>
    </xf>
    <xf numFmtId="49" fontId="46" fillId="26" borderId="13" xfId="0" applyNumberFormat="1" applyFont="1" applyFill="1" applyBorder="1" applyAlignment="1">
      <alignment horizontal="center" vertical="center" wrapText="1"/>
    </xf>
    <xf numFmtId="168" fontId="63" fillId="26" borderId="19" xfId="323" applyNumberFormat="1" applyFont="1" applyFill="1" applyBorder="1"/>
    <xf numFmtId="43" fontId="50" fillId="0" borderId="0" xfId="323" applyFont="1" applyFill="1" applyBorder="1" applyAlignment="1">
      <alignment horizontal="right"/>
    </xf>
    <xf numFmtId="175" fontId="0" fillId="0" borderId="0" xfId="0" applyBorder="1"/>
    <xf numFmtId="43" fontId="75" fillId="26" borderId="0" xfId="0" applyNumberFormat="1" applyFont="1" applyFill="1" applyBorder="1" applyAlignment="1">
      <alignment horizontal="right" vertical="center"/>
    </xf>
    <xf numFmtId="43" fontId="75" fillId="26" borderId="0" xfId="0" applyNumberFormat="1" applyFont="1" applyFill="1" applyBorder="1" applyAlignment="1">
      <alignment horizontal="left" vertical="center"/>
    </xf>
    <xf numFmtId="175" fontId="0" fillId="0" borderId="0" xfId="0"/>
    <xf numFmtId="175" fontId="42" fillId="0" borderId="0" xfId="442" applyFont="1"/>
    <xf numFmtId="43" fontId="50" fillId="26" borderId="0" xfId="394" applyNumberFormat="1" applyFont="1" applyFill="1" applyBorder="1" applyAlignment="1">
      <alignment horizontal="right"/>
    </xf>
    <xf numFmtId="0" fontId="76" fillId="26" borderId="19" xfId="0" applyNumberFormat="1" applyFont="1" applyFill="1" applyBorder="1" applyAlignment="1">
      <alignment horizontal="center" vertical="center"/>
    </xf>
    <xf numFmtId="175" fontId="0" fillId="0" borderId="0" xfId="0" applyAlignment="1">
      <alignment horizontal="center"/>
    </xf>
    <xf numFmtId="3" fontId="77" fillId="26" borderId="20" xfId="328" applyNumberFormat="1" applyFont="1" applyFill="1" applyBorder="1" applyAlignment="1">
      <alignment horizontal="center"/>
    </xf>
    <xf numFmtId="175" fontId="0" fillId="0" borderId="0" xfId="0" applyNumberFormat="1" applyBorder="1" applyAlignment="1">
      <alignment horizontal="center"/>
    </xf>
    <xf numFmtId="175" fontId="0" fillId="0" borderId="0" xfId="0" applyNumberFormat="1" applyAlignment="1">
      <alignment horizontal="center"/>
    </xf>
    <xf numFmtId="168" fontId="77" fillId="26" borderId="0" xfId="323" applyNumberFormat="1" applyFont="1" applyFill="1" applyBorder="1" applyAlignment="1">
      <alignment horizontal="center"/>
    </xf>
    <xf numFmtId="168" fontId="76" fillId="26" borderId="19" xfId="394" applyNumberFormat="1" applyFont="1" applyFill="1" applyBorder="1" applyAlignment="1">
      <alignment horizontal="center" vertical="center"/>
    </xf>
    <xf numFmtId="3" fontId="86" fillId="26" borderId="0" xfId="325" applyNumberFormat="1" applyFont="1" applyFill="1" applyBorder="1" applyAlignment="1">
      <alignment horizontal="center"/>
    </xf>
    <xf numFmtId="3" fontId="94" fillId="26" borderId="0" xfId="0" applyNumberFormat="1" applyFont="1" applyFill="1" applyBorder="1" applyAlignment="1">
      <alignment horizontal="center"/>
    </xf>
    <xf numFmtId="0" fontId="61" fillId="0" borderId="13" xfId="744" applyFont="1" applyFill="1" applyBorder="1" applyAlignment="1">
      <alignment horizontal="center" vertical="center"/>
    </xf>
    <xf numFmtId="175" fontId="76" fillId="26" borderId="23" xfId="0" applyFont="1" applyFill="1" applyBorder="1" applyAlignment="1">
      <alignment horizontal="center" vertical="center" wrapText="1"/>
    </xf>
    <xf numFmtId="49" fontId="47" fillId="26" borderId="15" xfId="0" applyNumberFormat="1" applyFont="1" applyFill="1" applyBorder="1" applyAlignment="1">
      <alignment horizontal="center" vertical="center" wrapText="1"/>
    </xf>
    <xf numFmtId="0" fontId="56" fillId="0" borderId="0" xfId="323" applyNumberFormat="1" applyFont="1" applyFill="1" applyBorder="1" applyAlignment="1"/>
    <xf numFmtId="168" fontId="56" fillId="0" borderId="0" xfId="323" applyNumberFormat="1" applyFont="1" applyFill="1" applyBorder="1" applyAlignment="1"/>
    <xf numFmtId="168" fontId="63" fillId="0" borderId="19" xfId="0" applyNumberFormat="1" applyFont="1" applyFill="1" applyBorder="1" applyAlignment="1">
      <alignment wrapText="1"/>
    </xf>
    <xf numFmtId="172" fontId="63" fillId="0" borderId="20" xfId="0" applyNumberFormat="1" applyFont="1" applyFill="1" applyBorder="1" applyAlignment="1"/>
    <xf numFmtId="172" fontId="63" fillId="0" borderId="24" xfId="0" applyNumberFormat="1" applyFont="1" applyFill="1" applyBorder="1" applyAlignment="1"/>
    <xf numFmtId="168" fontId="63" fillId="0" borderId="23" xfId="0" applyNumberFormat="1" applyFont="1" applyFill="1" applyBorder="1" applyAlignment="1">
      <alignment wrapText="1"/>
    </xf>
    <xf numFmtId="168" fontId="63" fillId="0" borderId="13" xfId="0" applyNumberFormat="1" applyFont="1" applyFill="1" applyBorder="1" applyAlignment="1">
      <alignment wrapText="1"/>
    </xf>
    <xf numFmtId="172" fontId="63" fillId="0" borderId="15" xfId="0" applyNumberFormat="1" applyFont="1" applyFill="1" applyBorder="1" applyAlignment="1">
      <alignment wrapText="1"/>
    </xf>
    <xf numFmtId="172" fontId="63" fillId="0" borderId="16" xfId="0" applyNumberFormat="1" applyFont="1" applyFill="1" applyBorder="1" applyAlignment="1">
      <alignment wrapText="1"/>
    </xf>
    <xf numFmtId="10" fontId="63" fillId="26" borderId="20" xfId="323" applyNumberFormat="1" applyFont="1" applyFill="1" applyBorder="1" applyAlignment="1">
      <alignment horizontal="right" vertical="center"/>
    </xf>
    <xf numFmtId="10" fontId="63" fillId="26" borderId="15" xfId="0" applyNumberFormat="1" applyFont="1" applyFill="1" applyBorder="1" applyAlignment="1">
      <alignment vertical="center"/>
    </xf>
    <xf numFmtId="168" fontId="63" fillId="26" borderId="13" xfId="0" applyNumberFormat="1" applyFont="1" applyFill="1" applyBorder="1" applyAlignment="1">
      <alignment horizontal="center" vertical="center" wrapText="1"/>
    </xf>
    <xf numFmtId="168" fontId="63" fillId="26" borderId="19" xfId="323" applyNumberFormat="1" applyFont="1" applyFill="1" applyBorder="1" applyAlignment="1">
      <alignment horizontal="right" vertical="center"/>
    </xf>
    <xf numFmtId="168" fontId="64" fillId="26" borderId="19" xfId="323" applyNumberFormat="1" applyFont="1" applyFill="1" applyBorder="1" applyAlignment="1">
      <alignment horizontal="right" vertical="center"/>
    </xf>
    <xf numFmtId="168" fontId="63" fillId="26" borderId="19" xfId="323" applyNumberFormat="1" applyFont="1" applyFill="1" applyBorder="1" applyAlignment="1">
      <alignment horizontal="center" vertical="center"/>
    </xf>
    <xf numFmtId="168" fontId="64" fillId="26" borderId="19" xfId="323" applyNumberFormat="1" applyFont="1" applyFill="1" applyBorder="1" applyAlignment="1">
      <alignment horizontal="center" vertical="center"/>
    </xf>
    <xf numFmtId="168" fontId="59" fillId="26" borderId="17" xfId="323" applyNumberFormat="1" applyFont="1" applyFill="1" applyBorder="1" applyAlignment="1">
      <alignment horizontal="center" vertical="center"/>
    </xf>
    <xf numFmtId="175" fontId="68" fillId="0" borderId="0" xfId="0" applyFont="1"/>
    <xf numFmtId="174" fontId="77" fillId="26" borderId="0" xfId="323" applyNumberFormat="1" applyFont="1" applyFill="1" applyBorder="1" applyAlignment="1">
      <alignment horizontal="center"/>
    </xf>
    <xf numFmtId="168" fontId="76" fillId="26" borderId="23" xfId="323" applyNumberFormat="1" applyFont="1" applyFill="1" applyBorder="1" applyAlignment="1"/>
    <xf numFmtId="10" fontId="76" fillId="26" borderId="16" xfId="0" applyNumberFormat="1" applyFont="1" applyFill="1" applyBorder="1" applyAlignment="1"/>
    <xf numFmtId="168" fontId="77" fillId="26" borderId="23" xfId="323" applyNumberFormat="1" applyFont="1" applyFill="1" applyBorder="1" applyAlignment="1"/>
    <xf numFmtId="168" fontId="77" fillId="26" borderId="0" xfId="323" applyNumberFormat="1" applyFont="1" applyFill="1" applyBorder="1" applyAlignment="1">
      <alignment vertical="center"/>
    </xf>
    <xf numFmtId="168" fontId="77" fillId="26" borderId="0" xfId="323" applyNumberFormat="1" applyFont="1" applyFill="1" applyBorder="1" applyAlignment="1">
      <alignment horizontal="center" vertical="center"/>
    </xf>
    <xf numFmtId="174" fontId="77" fillId="26" borderId="0" xfId="323" applyNumberFormat="1" applyFont="1" applyFill="1" applyBorder="1" applyAlignment="1">
      <alignment horizontal="center" vertical="center"/>
    </xf>
    <xf numFmtId="10" fontId="76" fillId="26" borderId="24" xfId="0" applyNumberFormat="1" applyFont="1" applyFill="1" applyBorder="1" applyAlignment="1">
      <alignment vertical="center"/>
    </xf>
    <xf numFmtId="183" fontId="97" fillId="0" borderId="0" xfId="0" applyNumberFormat="1" applyFont="1" applyBorder="1" applyAlignment="1">
      <alignment horizontal="left"/>
    </xf>
    <xf numFmtId="3" fontId="76" fillId="26" borderId="20" xfId="328" applyNumberFormat="1" applyFont="1" applyFill="1" applyBorder="1" applyAlignment="1">
      <alignment horizontal="center"/>
    </xf>
    <xf numFmtId="175" fontId="62" fillId="0" borderId="0" xfId="0" applyNumberFormat="1" applyFont="1" applyBorder="1" applyAlignment="1">
      <alignment horizontal="center"/>
    </xf>
    <xf numFmtId="175" fontId="66" fillId="0" borderId="0" xfId="0" applyFont="1" applyFill="1" applyBorder="1" applyAlignment="1">
      <alignment horizontal="left" vertical="center" wrapText="1"/>
    </xf>
    <xf numFmtId="0" fontId="82" fillId="0" borderId="0" xfId="744" applyFont="1" applyFill="1" applyBorder="1" applyAlignment="1">
      <alignment horizontal="center" vertical="center" wrapText="1"/>
    </xf>
    <xf numFmtId="175" fontId="0" fillId="0" borderId="0" xfId="0" applyAlignment="1">
      <alignment horizontal="center"/>
    </xf>
    <xf numFmtId="172" fontId="76" fillId="26" borderId="23" xfId="0" applyNumberFormat="1" applyFont="1" applyFill="1" applyBorder="1" applyAlignment="1"/>
    <xf numFmtId="40" fontId="48" fillId="26" borderId="0" xfId="323" applyNumberFormat="1" applyFont="1" applyFill="1" applyBorder="1" applyAlignment="1">
      <alignment horizontal="center" vertical="center"/>
    </xf>
    <xf numFmtId="172" fontId="0" fillId="0" borderId="0" xfId="551" applyNumberFormat="1" applyFont="1" applyAlignment="1">
      <alignment horizontal="center"/>
    </xf>
    <xf numFmtId="0" fontId="64" fillId="0" borderId="0" xfId="744" applyFont="1" applyFill="1" applyBorder="1" applyAlignment="1">
      <alignment horizontal="center" vertical="center"/>
    </xf>
    <xf numFmtId="10" fontId="61" fillId="0" borderId="0" xfId="551" applyNumberFormat="1" applyFont="1" applyFill="1" applyBorder="1"/>
    <xf numFmtId="0" fontId="76" fillId="26" borderId="13" xfId="919" applyFont="1" applyFill="1" applyBorder="1" applyAlignment="1">
      <alignment horizontal="center" vertical="center"/>
    </xf>
    <xf numFmtId="0" fontId="76" fillId="26" borderId="19" xfId="919" applyFont="1" applyFill="1" applyBorder="1" applyAlignment="1">
      <alignment horizontal="left" vertical="center"/>
    </xf>
    <xf numFmtId="17" fontId="64" fillId="0" borderId="19" xfId="0" applyNumberFormat="1" applyFont="1" applyFill="1" applyBorder="1" applyAlignment="1" applyProtection="1">
      <alignment horizontal="center" vertical="center"/>
    </xf>
    <xf numFmtId="175" fontId="47" fillId="26" borderId="12" xfId="0" applyNumberFormat="1" applyFont="1" applyFill="1" applyBorder="1" applyAlignment="1">
      <alignment horizontal="center" vertical="center" wrapText="1"/>
    </xf>
    <xf numFmtId="40" fontId="64" fillId="26" borderId="19" xfId="323" applyNumberFormat="1" applyFont="1" applyFill="1" applyBorder="1" applyAlignment="1">
      <alignment vertical="center"/>
    </xf>
    <xf numFmtId="40" fontId="64" fillId="26" borderId="23" xfId="323" applyNumberFormat="1" applyFont="1" applyFill="1" applyBorder="1" applyAlignment="1">
      <alignment horizontal="right" vertical="center"/>
    </xf>
    <xf numFmtId="40" fontId="64" fillId="26" borderId="0" xfId="323" applyNumberFormat="1" applyFont="1" applyFill="1" applyBorder="1" applyAlignment="1"/>
    <xf numFmtId="40" fontId="64" fillId="26" borderId="24" xfId="323" applyNumberFormat="1" applyFont="1" applyFill="1" applyBorder="1" applyAlignment="1"/>
    <xf numFmtId="175" fontId="56" fillId="0" borderId="0" xfId="0" applyFont="1" applyAlignment="1">
      <alignment horizontal="right" vertical="center"/>
    </xf>
    <xf numFmtId="40" fontId="48" fillId="26" borderId="0" xfId="323" applyNumberFormat="1" applyFont="1" applyFill="1" applyBorder="1" applyAlignment="1">
      <alignment vertical="center"/>
    </xf>
    <xf numFmtId="40" fontId="64" fillId="26" borderId="19" xfId="323" applyNumberFormat="1" applyFont="1" applyFill="1" applyBorder="1" applyAlignment="1"/>
    <xf numFmtId="175" fontId="56" fillId="0" borderId="0" xfId="0" applyFont="1" applyAlignment="1"/>
    <xf numFmtId="38" fontId="48" fillId="26" borderId="0" xfId="323" applyNumberFormat="1" applyFont="1" applyFill="1" applyBorder="1" applyAlignment="1">
      <alignment vertical="center" wrapText="1"/>
    </xf>
    <xf numFmtId="10" fontId="42" fillId="0" borderId="0" xfId="551" applyNumberFormat="1" applyFont="1" applyBorder="1" applyAlignment="1"/>
    <xf numFmtId="175" fontId="56" fillId="26" borderId="0" xfId="0" applyFont="1" applyFill="1" applyAlignment="1"/>
    <xf numFmtId="175" fontId="42" fillId="0" borderId="0" xfId="388" applyFont="1" applyBorder="1" applyAlignment="1">
      <alignment vertical="top" wrapText="1"/>
    </xf>
    <xf numFmtId="175" fontId="57" fillId="26" borderId="23" xfId="0" applyNumberFormat="1" applyFont="1" applyFill="1" applyBorder="1" applyAlignment="1">
      <alignment horizontal="center" vertical="center" wrapText="1"/>
    </xf>
    <xf numFmtId="49" fontId="57" fillId="26" borderId="23" xfId="0" applyNumberFormat="1" applyFont="1" applyFill="1" applyBorder="1" applyAlignment="1">
      <alignment horizontal="center" vertical="center" wrapText="1"/>
    </xf>
    <xf numFmtId="49" fontId="57" fillId="26" borderId="23" xfId="0" applyNumberFormat="1" applyFont="1" applyFill="1" applyBorder="1" applyAlignment="1">
      <alignment horizontal="center" vertical="center"/>
    </xf>
    <xf numFmtId="175" fontId="82" fillId="0" borderId="0" xfId="0" applyFont="1" applyFill="1" applyBorder="1" applyAlignment="1">
      <alignment horizontal="right" vertical="center" wrapText="1"/>
    </xf>
    <xf numFmtId="175" fontId="56" fillId="0" borderId="0" xfId="0" applyNumberFormat="1" applyFont="1" applyBorder="1" applyAlignment="1">
      <alignment horizontal="right"/>
    </xf>
    <xf numFmtId="175" fontId="0" fillId="0" borderId="0" xfId="0" applyBorder="1" applyAlignment="1">
      <alignment horizontal="right"/>
    </xf>
    <xf numFmtId="168" fontId="56" fillId="26" borderId="0" xfId="323" applyNumberFormat="1" applyFont="1" applyFill="1" applyBorder="1" applyAlignment="1"/>
    <xf numFmtId="0" fontId="42" fillId="0" borderId="0" xfId="919" applyAlignment="1">
      <alignment vertical="center"/>
    </xf>
    <xf numFmtId="175" fontId="0" fillId="0" borderId="0" xfId="0" applyAlignment="1">
      <alignment horizontal="center"/>
    </xf>
    <xf numFmtId="0" fontId="61" fillId="26" borderId="0" xfId="919" applyFont="1" applyFill="1" applyBorder="1" applyAlignment="1">
      <alignment horizontal="center" vertical="center" wrapText="1"/>
    </xf>
    <xf numFmtId="9" fontId="61" fillId="26" borderId="0" xfId="551" applyNumberFormat="1" applyFont="1" applyFill="1" applyBorder="1" applyAlignment="1">
      <alignment vertical="center"/>
    </xf>
    <xf numFmtId="175" fontId="76" fillId="0" borderId="12" xfId="388" applyNumberFormat="1" applyFont="1" applyFill="1" applyBorder="1" applyAlignment="1">
      <alignment horizontal="center" vertical="center" wrapText="1"/>
    </xf>
    <xf numFmtId="175" fontId="76" fillId="0" borderId="17" xfId="388" applyNumberFormat="1" applyFont="1" applyFill="1" applyBorder="1" applyAlignment="1">
      <alignment horizontal="center" vertical="center" wrapText="1"/>
    </xf>
    <xf numFmtId="0" fontId="64" fillId="26" borderId="19" xfId="323" applyNumberFormat="1" applyFont="1" applyFill="1" applyBorder="1" applyAlignment="1">
      <alignment horizontal="center" vertical="center"/>
    </xf>
    <xf numFmtId="17" fontId="64" fillId="26" borderId="13" xfId="323" applyNumberFormat="1" applyFont="1" applyFill="1" applyBorder="1" applyAlignment="1">
      <alignment horizontal="center" vertical="center"/>
    </xf>
    <xf numFmtId="189" fontId="42" fillId="0" borderId="0" xfId="446" applyNumberFormat="1" applyFont="1"/>
    <xf numFmtId="10" fontId="50" fillId="0" borderId="0" xfId="0" applyNumberFormat="1" applyFont="1"/>
    <xf numFmtId="175" fontId="81" fillId="0" borderId="0" xfId="0" applyFont="1" applyAlignment="1">
      <alignment horizontal="justify" vertical="justify" wrapText="1"/>
    </xf>
    <xf numFmtId="49" fontId="47" fillId="26" borderId="20" xfId="0" applyNumberFormat="1" applyFont="1" applyFill="1" applyBorder="1" applyAlignment="1">
      <alignment horizontal="center" vertical="center"/>
    </xf>
    <xf numFmtId="175" fontId="76" fillId="26" borderId="23" xfId="0" applyNumberFormat="1" applyFont="1" applyFill="1" applyBorder="1" applyAlignment="1">
      <alignment horizontal="center" vertical="center" wrapText="1"/>
    </xf>
    <xf numFmtId="175" fontId="78" fillId="0" borderId="17" xfId="0" applyNumberFormat="1" applyFont="1" applyFill="1" applyBorder="1" applyAlignment="1">
      <alignment horizontal="center" vertical="center"/>
    </xf>
    <xf numFmtId="175" fontId="62" fillId="0" borderId="0" xfId="0" applyFont="1" applyBorder="1"/>
    <xf numFmtId="175" fontId="54" fillId="0" borderId="0" xfId="0" applyFont="1"/>
    <xf numFmtId="175" fontId="81" fillId="0" borderId="0" xfId="0" applyNumberFormat="1" applyFont="1"/>
    <xf numFmtId="3" fontId="77" fillId="26" borderId="25" xfId="328" applyNumberFormat="1" applyFont="1" applyFill="1" applyBorder="1" applyAlignment="1">
      <alignment horizontal="center" vertical="center"/>
    </xf>
    <xf numFmtId="3" fontId="76" fillId="26" borderId="12" xfId="328" applyNumberFormat="1" applyFont="1" applyFill="1" applyBorder="1" applyAlignment="1">
      <alignment horizontal="center" vertical="center"/>
    </xf>
    <xf numFmtId="168" fontId="76" fillId="26" borderId="13" xfId="338" applyNumberFormat="1" applyFont="1" applyFill="1" applyBorder="1" applyAlignment="1">
      <alignment horizontal="center" vertical="center" wrapText="1"/>
    </xf>
    <xf numFmtId="168" fontId="59" fillId="0" borderId="17" xfId="323" applyNumberFormat="1" applyFont="1" applyFill="1" applyBorder="1" applyAlignment="1">
      <alignment horizontal="center" vertical="center"/>
    </xf>
    <xf numFmtId="14" fontId="47" fillId="26" borderId="17" xfId="0" applyNumberFormat="1" applyFont="1" applyFill="1" applyBorder="1" applyAlignment="1">
      <alignment horizontal="center" vertical="center" wrapText="1"/>
    </xf>
    <xf numFmtId="0" fontId="61" fillId="26" borderId="20" xfId="742" applyFont="1" applyFill="1" applyBorder="1" applyAlignment="1">
      <alignment horizontal="center"/>
    </xf>
    <xf numFmtId="43" fontId="50" fillId="0" borderId="0" xfId="323" applyFont="1" applyFill="1" applyBorder="1"/>
    <xf numFmtId="43" fontId="57" fillId="31" borderId="13" xfId="323" applyFont="1" applyFill="1" applyBorder="1" applyAlignment="1">
      <alignment horizontal="center" vertical="center"/>
    </xf>
    <xf numFmtId="49" fontId="64" fillId="26" borderId="19" xfId="388" applyNumberFormat="1" applyFont="1" applyFill="1" applyBorder="1" applyAlignment="1">
      <alignment horizontal="center" vertical="center"/>
    </xf>
    <xf numFmtId="4" fontId="48" fillId="26" borderId="24" xfId="323" applyNumberFormat="1" applyFont="1" applyFill="1" applyBorder="1" applyAlignment="1">
      <alignment horizontal="right" vertical="center"/>
    </xf>
    <xf numFmtId="49" fontId="64" fillId="26" borderId="13" xfId="388" applyNumberFormat="1" applyFont="1" applyFill="1" applyBorder="1" applyAlignment="1">
      <alignment horizontal="center" vertical="center"/>
    </xf>
    <xf numFmtId="4" fontId="64" fillId="26" borderId="16" xfId="323" applyNumberFormat="1" applyFont="1" applyFill="1" applyBorder="1" applyAlignment="1">
      <alignment horizontal="right" vertical="center"/>
    </xf>
    <xf numFmtId="175" fontId="0" fillId="0" borderId="0" xfId="0" applyFont="1" applyBorder="1" applyAlignment="1">
      <alignment horizontal="left" vertical="center" wrapText="1"/>
    </xf>
    <xf numFmtId="175" fontId="0" fillId="0" borderId="0" xfId="0" applyAlignment="1">
      <alignment horizontal="center"/>
    </xf>
    <xf numFmtId="181" fontId="42" fillId="0" borderId="0" xfId="448" applyNumberFormat="1" applyFont="1"/>
    <xf numFmtId="175" fontId="76" fillId="0" borderId="17" xfId="633" applyFont="1" applyFill="1" applyBorder="1" applyAlignment="1">
      <alignment horizontal="center" vertical="center" wrapText="1"/>
    </xf>
    <xf numFmtId="175" fontId="76" fillId="0" borderId="12" xfId="633" applyFont="1" applyFill="1" applyBorder="1" applyAlignment="1">
      <alignment horizontal="center" vertical="center" wrapText="1"/>
    </xf>
    <xf numFmtId="175" fontId="76" fillId="0" borderId="17" xfId="633" applyFont="1" applyFill="1" applyBorder="1" applyAlignment="1">
      <alignment horizontal="center" vertical="center"/>
    </xf>
    <xf numFmtId="10" fontId="77" fillId="0" borderId="12" xfId="633" applyNumberFormat="1" applyFont="1" applyFill="1" applyBorder="1" applyAlignment="1">
      <alignment horizontal="center"/>
    </xf>
    <xf numFmtId="17" fontId="76" fillId="0" borderId="17" xfId="633" applyNumberFormat="1" applyFont="1" applyFill="1" applyBorder="1" applyAlignment="1">
      <alignment horizontal="center"/>
    </xf>
    <xf numFmtId="0" fontId="64" fillId="26" borderId="0" xfId="0" applyNumberFormat="1" applyFont="1" applyFill="1" applyBorder="1" applyAlignment="1">
      <alignment horizontal="center"/>
    </xf>
    <xf numFmtId="43" fontId="64" fillId="26" borderId="0" xfId="0" applyNumberFormat="1" applyFont="1" applyFill="1" applyBorder="1" applyAlignment="1">
      <alignment vertical="center"/>
    </xf>
    <xf numFmtId="41" fontId="76" fillId="26" borderId="23" xfId="0" applyNumberFormat="1" applyFont="1" applyFill="1" applyBorder="1" applyAlignment="1">
      <alignment horizontal="center" vertical="center" wrapText="1"/>
    </xf>
    <xf numFmtId="49" fontId="63" fillId="26" borderId="20" xfId="0" applyNumberFormat="1" applyFont="1" applyFill="1" applyBorder="1" applyAlignment="1">
      <alignment horizontal="center" vertical="center" wrapText="1"/>
    </xf>
    <xf numFmtId="49" fontId="63" fillId="26" borderId="21" xfId="0" applyNumberFormat="1" applyFont="1" applyFill="1" applyBorder="1" applyAlignment="1">
      <alignment horizontal="center" vertical="center" wrapText="1"/>
    </xf>
    <xf numFmtId="49" fontId="63" fillId="26" borderId="12" xfId="0" applyNumberFormat="1" applyFont="1" applyFill="1" applyBorder="1" applyAlignment="1">
      <alignment horizontal="center" vertical="center" wrapText="1"/>
    </xf>
    <xf numFmtId="49" fontId="63" fillId="26" borderId="17" xfId="0" applyNumberFormat="1" applyFont="1" applyFill="1" applyBorder="1" applyAlignment="1">
      <alignment horizontal="center" vertical="center" wrapText="1"/>
    </xf>
    <xf numFmtId="49" fontId="63" fillId="26" borderId="25" xfId="0" applyNumberFormat="1" applyFont="1" applyFill="1" applyBorder="1" applyAlignment="1">
      <alignment horizontal="center" vertical="center" wrapText="1"/>
    </xf>
    <xf numFmtId="175" fontId="0" fillId="26" borderId="0" xfId="0" applyFill="1" applyBorder="1" applyAlignment="1">
      <alignment horizontal="center"/>
    </xf>
    <xf numFmtId="49" fontId="63" fillId="0" borderId="17" xfId="0" applyNumberFormat="1" applyFont="1" applyFill="1" applyBorder="1" applyAlignment="1">
      <alignment horizontal="center"/>
    </xf>
    <xf numFmtId="49" fontId="63" fillId="0" borderId="17" xfId="0" applyNumberFormat="1" applyFont="1" applyFill="1" applyBorder="1" applyAlignment="1">
      <alignment horizontal="center" vertical="center"/>
    </xf>
    <xf numFmtId="43" fontId="76" fillId="26" borderId="0" xfId="394" applyNumberFormat="1" applyFont="1" applyFill="1" applyBorder="1" applyAlignment="1">
      <alignment horizontal="right" vertical="center"/>
    </xf>
    <xf numFmtId="3" fontId="76" fillId="0" borderId="14" xfId="328" applyNumberFormat="1" applyFont="1" applyFill="1" applyBorder="1" applyAlignment="1">
      <alignment horizontal="center" vertical="center"/>
    </xf>
    <xf numFmtId="17" fontId="48" fillId="26" borderId="0" xfId="394" applyNumberFormat="1" applyFont="1" applyFill="1" applyBorder="1" applyAlignment="1">
      <alignment vertical="top" wrapText="1"/>
    </xf>
    <xf numFmtId="175" fontId="42" fillId="0" borderId="0" xfId="446" applyFont="1" applyAlignment="1">
      <alignment horizontal="center"/>
    </xf>
    <xf numFmtId="175" fontId="64" fillId="0" borderId="15" xfId="0" applyNumberFormat="1" applyFont="1" applyFill="1" applyBorder="1" applyAlignment="1">
      <alignment horizontal="center" vertical="center" wrapText="1"/>
    </xf>
    <xf numFmtId="175" fontId="64" fillId="0" borderId="23" xfId="0" applyNumberFormat="1" applyFont="1" applyFill="1" applyBorder="1" applyAlignment="1">
      <alignment horizontal="center" vertical="center" wrapText="1"/>
    </xf>
    <xf numFmtId="175" fontId="64" fillId="0" borderId="16" xfId="0" applyNumberFormat="1" applyFont="1" applyFill="1" applyBorder="1" applyAlignment="1">
      <alignment horizontal="center" vertical="center" wrapText="1"/>
    </xf>
    <xf numFmtId="17" fontId="57" fillId="0" borderId="0" xfId="0" applyNumberFormat="1" applyFont="1" applyFill="1" applyBorder="1" applyAlignment="1">
      <alignment horizontal="center"/>
    </xf>
    <xf numFmtId="196" fontId="50" fillId="26" borderId="0" xfId="0" applyNumberFormat="1" applyFont="1" applyFill="1" applyBorder="1"/>
    <xf numFmtId="175" fontId="64" fillId="26" borderId="15" xfId="0" applyNumberFormat="1" applyFont="1" applyFill="1" applyBorder="1" applyAlignment="1">
      <alignment horizontal="center" vertical="center"/>
    </xf>
    <xf numFmtId="0" fontId="56" fillId="26" borderId="0" xfId="323" applyNumberFormat="1" applyFont="1" applyFill="1" applyBorder="1" applyAlignment="1"/>
    <xf numFmtId="168" fontId="63" fillId="26" borderId="19" xfId="0" applyNumberFormat="1" applyFont="1" applyFill="1" applyBorder="1" applyAlignment="1">
      <alignment wrapText="1"/>
    </xf>
    <xf numFmtId="40" fontId="126" fillId="26" borderId="0" xfId="323" applyNumberFormat="1" applyFont="1" applyFill="1" applyBorder="1" applyAlignment="1">
      <alignment vertical="center"/>
    </xf>
    <xf numFmtId="168" fontId="63" fillId="0" borderId="19" xfId="0" applyNumberFormat="1" applyFont="1" applyFill="1" applyBorder="1" applyAlignment="1">
      <alignment horizontal="center" vertical="center" wrapText="1"/>
    </xf>
    <xf numFmtId="168" fontId="63" fillId="0" borderId="13" xfId="0" applyNumberFormat="1" applyFont="1" applyFill="1" applyBorder="1" applyAlignment="1">
      <alignment horizontal="center" vertical="center" wrapText="1"/>
    </xf>
    <xf numFmtId="2" fontId="50" fillId="0" borderId="0" xfId="551" applyNumberFormat="1" applyFont="1" applyBorder="1" applyAlignment="1">
      <alignment horizontal="left"/>
    </xf>
    <xf numFmtId="10" fontId="94" fillId="26" borderId="19" xfId="0" applyNumberFormat="1" applyFont="1" applyFill="1" applyBorder="1" applyAlignment="1">
      <alignment horizontal="center"/>
    </xf>
    <xf numFmtId="175" fontId="47" fillId="26" borderId="17" xfId="0" applyNumberFormat="1" applyFont="1" applyFill="1" applyBorder="1" applyAlignment="1">
      <alignment horizontal="center" vertical="center" wrapText="1"/>
    </xf>
    <xf numFmtId="49" fontId="76" fillId="26" borderId="0" xfId="0" applyNumberFormat="1" applyFont="1" applyFill="1" applyBorder="1" applyAlignment="1">
      <alignment horizontal="center"/>
    </xf>
    <xf numFmtId="183" fontId="42" fillId="0" borderId="0" xfId="448" applyNumberFormat="1" applyFont="1"/>
    <xf numFmtId="9" fontId="6" fillId="0" borderId="0" xfId="551" applyNumberFormat="1" applyFont="1" applyFill="1" applyBorder="1" applyAlignment="1">
      <alignment horizontal="right"/>
    </xf>
    <xf numFmtId="172" fontId="63" fillId="26" borderId="19" xfId="0" applyNumberFormat="1" applyFont="1" applyFill="1" applyBorder="1" applyAlignment="1"/>
    <xf numFmtId="175" fontId="0" fillId="0" borderId="0" xfId="0" applyAlignment="1">
      <alignment horizontal="center"/>
    </xf>
    <xf numFmtId="40" fontId="65" fillId="26" borderId="0" xfId="323" applyNumberFormat="1" applyFont="1" applyFill="1" applyBorder="1" applyAlignment="1">
      <alignment vertical="center"/>
    </xf>
    <xf numFmtId="175" fontId="43" fillId="0" borderId="0" xfId="0" applyFont="1" applyAlignment="1">
      <alignment horizontal="center"/>
    </xf>
    <xf numFmtId="40" fontId="65" fillId="26" borderId="0" xfId="323" applyNumberFormat="1" applyFont="1" applyFill="1" applyBorder="1" applyAlignment="1">
      <alignment horizontal="center" vertical="center"/>
    </xf>
    <xf numFmtId="181" fontId="0" fillId="0" borderId="0" xfId="0" applyNumberFormat="1" applyAlignment="1">
      <alignment horizontal="center"/>
    </xf>
    <xf numFmtId="190" fontId="0" fillId="0" borderId="0" xfId="0" applyNumberFormat="1" applyFill="1" applyBorder="1"/>
    <xf numFmtId="168" fontId="64" fillId="0" borderId="13" xfId="323" applyNumberFormat="1" applyFont="1" applyFill="1" applyBorder="1" applyAlignment="1">
      <alignment vertical="center"/>
    </xf>
    <xf numFmtId="168" fontId="78" fillId="0" borderId="13" xfId="323" applyNumberFormat="1" applyFont="1" applyFill="1" applyBorder="1" applyAlignment="1">
      <alignment horizontal="center" vertical="center"/>
    </xf>
    <xf numFmtId="175" fontId="50" fillId="0" borderId="0" xfId="0" applyFont="1" applyAlignment="1">
      <alignment horizontal="center"/>
    </xf>
    <xf numFmtId="9" fontId="76" fillId="26" borderId="13" xfId="0" applyNumberFormat="1" applyFont="1" applyFill="1" applyBorder="1" applyAlignment="1"/>
    <xf numFmtId="168" fontId="64" fillId="26" borderId="23" xfId="323" applyNumberFormat="1" applyFont="1" applyFill="1" applyBorder="1" applyAlignment="1">
      <alignment horizontal="right" vertical="center"/>
    </xf>
    <xf numFmtId="172" fontId="48" fillId="26" borderId="0" xfId="551" applyNumberFormat="1" applyFont="1" applyFill="1" applyBorder="1" applyAlignment="1">
      <alignment vertical="center"/>
    </xf>
    <xf numFmtId="43" fontId="48" fillId="0" borderId="0" xfId="328" applyFont="1" applyFill="1" applyBorder="1" applyAlignment="1">
      <alignment vertical="center"/>
    </xf>
    <xf numFmtId="3" fontId="77" fillId="26" borderId="0" xfId="323" applyNumberFormat="1" applyFont="1" applyFill="1" applyBorder="1" applyAlignment="1">
      <alignment horizontal="right" vertical="center"/>
    </xf>
    <xf numFmtId="3" fontId="48" fillId="26" borderId="20" xfId="0" applyNumberFormat="1" applyFont="1" applyFill="1" applyBorder="1" applyAlignment="1" applyProtection="1">
      <alignment horizontal="center"/>
    </xf>
    <xf numFmtId="3" fontId="48" fillId="26" borderId="0" xfId="0" applyNumberFormat="1" applyFont="1" applyFill="1" applyBorder="1" applyAlignment="1" applyProtection="1">
      <alignment horizontal="center"/>
    </xf>
    <xf numFmtId="3" fontId="64" fillId="26" borderId="19" xfId="0" applyNumberFormat="1" applyFont="1" applyFill="1" applyBorder="1" applyAlignment="1" applyProtection="1">
      <alignment horizontal="center"/>
    </xf>
    <xf numFmtId="38" fontId="69" fillId="0" borderId="20" xfId="0" applyNumberFormat="1" applyFont="1" applyFill="1" applyBorder="1" applyAlignment="1">
      <alignment horizontal="center" vertical="center"/>
    </xf>
    <xf numFmtId="38" fontId="68" fillId="0" borderId="24" xfId="0" applyNumberFormat="1" applyFont="1" applyFill="1" applyBorder="1" applyAlignment="1">
      <alignment horizontal="center" vertical="center"/>
    </xf>
    <xf numFmtId="3" fontId="77" fillId="0" borderId="11" xfId="328" applyNumberFormat="1" applyFont="1" applyFill="1" applyBorder="1" applyAlignment="1">
      <alignment horizontal="center" vertical="center"/>
    </xf>
    <xf numFmtId="49" fontId="47" fillId="0" borderId="20" xfId="0" applyNumberFormat="1" applyFont="1" applyFill="1" applyBorder="1" applyAlignment="1">
      <alignment horizontal="center" vertical="center"/>
    </xf>
    <xf numFmtId="3" fontId="77" fillId="0" borderId="20" xfId="328" applyNumberFormat="1" applyFont="1" applyFill="1" applyBorder="1" applyAlignment="1">
      <alignment horizontal="center"/>
    </xf>
    <xf numFmtId="3" fontId="76" fillId="0" borderId="0" xfId="328" applyNumberFormat="1" applyFont="1" applyFill="1" applyBorder="1" applyAlignment="1">
      <alignment horizontal="center"/>
    </xf>
    <xf numFmtId="3" fontId="77" fillId="0" borderId="0" xfId="328" applyNumberFormat="1" applyFont="1" applyFill="1" applyBorder="1" applyAlignment="1">
      <alignment horizontal="center"/>
    </xf>
    <xf numFmtId="3" fontId="77" fillId="0" borderId="18" xfId="328" applyNumberFormat="1" applyFont="1" applyFill="1" applyBorder="1" applyAlignment="1">
      <alignment horizontal="center" vertical="center"/>
    </xf>
    <xf numFmtId="17" fontId="78" fillId="0" borderId="14" xfId="336" applyNumberFormat="1" applyFont="1" applyFill="1" applyBorder="1" applyAlignment="1">
      <alignment horizontal="center" vertical="center"/>
    </xf>
    <xf numFmtId="10" fontId="94" fillId="0" borderId="14" xfId="0" applyNumberFormat="1" applyFont="1" applyFill="1" applyBorder="1" applyAlignment="1">
      <alignment horizontal="center"/>
    </xf>
    <xf numFmtId="1" fontId="64" fillId="26" borderId="18" xfId="0" applyNumberFormat="1" applyFont="1" applyFill="1" applyBorder="1" applyAlignment="1">
      <alignment horizontal="center"/>
    </xf>
    <xf numFmtId="175" fontId="47" fillId="26" borderId="12" xfId="0" applyNumberFormat="1" applyFont="1" applyFill="1" applyBorder="1" applyAlignment="1">
      <alignment horizontal="center" vertical="center"/>
    </xf>
    <xf numFmtId="172" fontId="47" fillId="26" borderId="19" xfId="0" applyNumberFormat="1" applyFont="1" applyFill="1" applyBorder="1" applyAlignment="1">
      <alignment horizontal="center" vertical="center"/>
    </xf>
    <xf numFmtId="168" fontId="64" fillId="26" borderId="19" xfId="0" applyNumberFormat="1" applyFont="1" applyFill="1" applyBorder="1" applyAlignment="1">
      <alignment horizontal="right" vertical="center" wrapText="1"/>
    </xf>
    <xf numFmtId="10" fontId="63" fillId="26" borderId="0" xfId="0" applyNumberFormat="1" applyFont="1" applyFill="1" applyBorder="1" applyAlignment="1">
      <alignment horizontal="right" vertical="center"/>
    </xf>
    <xf numFmtId="168" fontId="56" fillId="26" borderId="0" xfId="323" applyNumberFormat="1" applyFont="1" applyFill="1" applyBorder="1" applyAlignment="1">
      <alignment horizontal="right" vertical="center"/>
    </xf>
    <xf numFmtId="10" fontId="63" fillId="26" borderId="24" xfId="0" applyNumberFormat="1" applyFont="1" applyFill="1" applyBorder="1" applyAlignment="1">
      <alignment horizontal="right" vertical="center"/>
    </xf>
    <xf numFmtId="10" fontId="63" fillId="26" borderId="16" xfId="0" applyNumberFormat="1" applyFont="1" applyFill="1" applyBorder="1" applyAlignment="1">
      <alignment horizontal="right" vertical="center"/>
    </xf>
    <xf numFmtId="175" fontId="45" fillId="0" borderId="0" xfId="0" applyFont="1" applyAlignment="1">
      <alignment horizontal="right"/>
    </xf>
    <xf numFmtId="13" fontId="0" fillId="0" borderId="0" xfId="0" applyNumberFormat="1" applyFont="1"/>
    <xf numFmtId="3" fontId="76" fillId="26" borderId="11" xfId="328" applyNumberFormat="1" applyFont="1" applyFill="1" applyBorder="1" applyAlignment="1">
      <alignment horizontal="center" vertical="center"/>
    </xf>
    <xf numFmtId="49" fontId="76" fillId="26" borderId="19" xfId="394" applyNumberFormat="1" applyFont="1" applyFill="1" applyBorder="1" applyAlignment="1">
      <alignment horizontal="center" vertical="center"/>
    </xf>
    <xf numFmtId="175" fontId="77" fillId="0" borderId="0" xfId="347" applyFont="1" applyBorder="1"/>
    <xf numFmtId="175" fontId="62" fillId="0" borderId="0" xfId="0" applyFont="1" applyFill="1" applyBorder="1"/>
    <xf numFmtId="17" fontId="76" fillId="26" borderId="19" xfId="394" applyNumberFormat="1" applyFont="1" applyFill="1" applyBorder="1" applyAlignment="1">
      <alignment horizontal="center" vertical="center"/>
    </xf>
    <xf numFmtId="175" fontId="76" fillId="26" borderId="17" xfId="388" applyNumberFormat="1" applyFont="1" applyFill="1" applyBorder="1" applyAlignment="1">
      <alignment horizontal="center" vertical="center"/>
    </xf>
    <xf numFmtId="175" fontId="76" fillId="26" borderId="12" xfId="388" applyNumberFormat="1" applyFont="1" applyFill="1" applyBorder="1" applyAlignment="1">
      <alignment horizontal="center" vertical="center" wrapText="1"/>
    </xf>
    <xf numFmtId="175" fontId="76" fillId="26" borderId="17" xfId="388" applyNumberFormat="1" applyFont="1" applyFill="1" applyBorder="1" applyAlignment="1">
      <alignment horizontal="center" vertical="center" wrapText="1"/>
    </xf>
    <xf numFmtId="3" fontId="77" fillId="26" borderId="12" xfId="325" applyNumberFormat="1" applyFont="1" applyFill="1" applyBorder="1" applyAlignment="1">
      <alignment horizontal="center" vertical="center"/>
    </xf>
    <xf numFmtId="172" fontId="76" fillId="26" borderId="17" xfId="388" applyNumberFormat="1" applyFont="1" applyFill="1" applyBorder="1" applyAlignment="1">
      <alignment horizontal="center" vertical="center"/>
    </xf>
    <xf numFmtId="0" fontId="76" fillId="26" borderId="19" xfId="388" applyNumberFormat="1" applyFont="1" applyFill="1" applyBorder="1" applyAlignment="1">
      <alignment horizontal="center" vertical="center"/>
    </xf>
    <xf numFmtId="3" fontId="77" fillId="26" borderId="0" xfId="325" applyNumberFormat="1" applyFont="1" applyFill="1" applyBorder="1" applyAlignment="1">
      <alignment horizontal="center" vertical="center"/>
    </xf>
    <xf numFmtId="172" fontId="76" fillId="26" borderId="19" xfId="388" applyNumberFormat="1" applyFont="1" applyFill="1" applyBorder="1" applyAlignment="1">
      <alignment horizontal="center" vertical="center"/>
    </xf>
    <xf numFmtId="3" fontId="77" fillId="26" borderId="0" xfId="325" applyNumberFormat="1" applyFont="1" applyFill="1" applyBorder="1" applyAlignment="1">
      <alignment horizontal="center" vertical="center" wrapText="1"/>
    </xf>
    <xf numFmtId="172" fontId="76" fillId="26" borderId="14" xfId="388" applyNumberFormat="1" applyFont="1" applyFill="1" applyBorder="1" applyAlignment="1">
      <alignment horizontal="center" vertical="center"/>
    </xf>
    <xf numFmtId="10" fontId="61" fillId="0" borderId="19" xfId="551" applyNumberFormat="1" applyFont="1" applyFill="1" applyBorder="1" applyAlignment="1">
      <alignment horizontal="center"/>
    </xf>
    <xf numFmtId="10" fontId="61" fillId="26" borderId="14" xfId="551" applyNumberFormat="1" applyFont="1" applyFill="1" applyBorder="1" applyAlignment="1">
      <alignment horizontal="center"/>
    </xf>
    <xf numFmtId="43" fontId="75" fillId="30" borderId="0" xfId="0" applyNumberFormat="1" applyFont="1" applyFill="1" applyBorder="1" applyAlignment="1">
      <alignment horizontal="right" vertical="center"/>
    </xf>
    <xf numFmtId="43" fontId="0" fillId="0" borderId="0" xfId="0" applyNumberFormat="1" applyAlignment="1"/>
    <xf numFmtId="43" fontId="51" fillId="26" borderId="19" xfId="0" applyNumberFormat="1" applyFont="1" applyFill="1" applyBorder="1" applyAlignment="1">
      <alignment horizontal="center" vertical="center"/>
    </xf>
    <xf numFmtId="43" fontId="51" fillId="26" borderId="14" xfId="0" applyNumberFormat="1" applyFont="1" applyFill="1" applyBorder="1" applyAlignment="1">
      <alignment horizontal="center" vertical="center"/>
    </xf>
    <xf numFmtId="40" fontId="48" fillId="26" borderId="0" xfId="323" applyNumberFormat="1" applyFont="1" applyFill="1" applyBorder="1" applyAlignment="1">
      <alignment horizontal="right" vertical="center"/>
    </xf>
    <xf numFmtId="43" fontId="62" fillId="0" borderId="0" xfId="0" applyNumberFormat="1" applyFont="1"/>
    <xf numFmtId="43" fontId="62" fillId="0" borderId="0" xfId="0" applyNumberFormat="1" applyFont="1" applyAlignment="1">
      <alignment vertical="center"/>
    </xf>
    <xf numFmtId="175" fontId="94" fillId="26" borderId="17" xfId="0" applyFont="1" applyFill="1" applyBorder="1" applyAlignment="1">
      <alignment horizontal="center" vertical="center"/>
    </xf>
    <xf numFmtId="49" fontId="94" fillId="26" borderId="12" xfId="0" applyNumberFormat="1" applyFont="1" applyFill="1" applyBorder="1" applyAlignment="1">
      <alignment horizontal="center" vertical="center" wrapText="1"/>
    </xf>
    <xf numFmtId="49" fontId="94" fillId="26" borderId="17" xfId="0" applyNumberFormat="1" applyFont="1" applyFill="1" applyBorder="1" applyAlignment="1">
      <alignment horizontal="center" vertical="center" wrapText="1"/>
    </xf>
    <xf numFmtId="49" fontId="94" fillId="26" borderId="25" xfId="0" applyNumberFormat="1" applyFont="1" applyFill="1" applyBorder="1" applyAlignment="1">
      <alignment horizontal="center" vertical="center" wrapText="1"/>
    </xf>
    <xf numFmtId="175" fontId="88" fillId="0" borderId="0" xfId="0" applyFont="1" applyAlignment="1">
      <alignment vertical="center"/>
    </xf>
    <xf numFmtId="49" fontId="94" fillId="26" borderId="17" xfId="0" applyNumberFormat="1" applyFont="1" applyFill="1" applyBorder="1" applyAlignment="1">
      <alignment horizontal="center" vertical="center"/>
    </xf>
    <xf numFmtId="168" fontId="86" fillId="26" borderId="12" xfId="323" applyNumberFormat="1" applyFont="1" applyFill="1" applyBorder="1" applyAlignment="1">
      <alignment horizontal="center" vertical="center"/>
    </xf>
    <xf numFmtId="168" fontId="86" fillId="26" borderId="0" xfId="323" applyNumberFormat="1" applyFont="1" applyFill="1" applyBorder="1" applyAlignment="1">
      <alignment horizontal="center" vertical="center"/>
    </xf>
    <xf numFmtId="168" fontId="94" fillId="26" borderId="19" xfId="323" applyNumberFormat="1" applyFont="1" applyFill="1" applyBorder="1" applyAlignment="1">
      <alignment horizontal="center" vertical="center"/>
    </xf>
    <xf numFmtId="168" fontId="86" fillId="26" borderId="11" xfId="323" applyNumberFormat="1" applyFont="1" applyFill="1" applyBorder="1" applyAlignment="1">
      <alignment horizontal="center" vertical="center"/>
    </xf>
    <xf numFmtId="168" fontId="94" fillId="26" borderId="14" xfId="323" applyNumberFormat="1" applyFont="1" applyFill="1" applyBorder="1" applyAlignment="1">
      <alignment horizontal="center" vertical="center"/>
    </xf>
    <xf numFmtId="168" fontId="94" fillId="26" borderId="0" xfId="323" applyNumberFormat="1" applyFont="1" applyFill="1" applyBorder="1" applyAlignment="1">
      <alignment horizontal="center" vertical="center"/>
    </xf>
    <xf numFmtId="175" fontId="88" fillId="0" borderId="0" xfId="0" applyFont="1"/>
    <xf numFmtId="168" fontId="62" fillId="26" borderId="0" xfId="323" applyNumberFormat="1" applyFont="1" applyFill="1" applyBorder="1" applyAlignment="1">
      <alignment horizontal="center"/>
    </xf>
    <xf numFmtId="49" fontId="47" fillId="26" borderId="17" xfId="0" applyNumberFormat="1" applyFont="1" applyFill="1" applyBorder="1" applyAlignment="1">
      <alignment horizontal="center"/>
    </xf>
    <xf numFmtId="49" fontId="47" fillId="26" borderId="19" xfId="0" applyNumberFormat="1" applyFont="1" applyFill="1" applyBorder="1" applyAlignment="1">
      <alignment horizontal="center"/>
    </xf>
    <xf numFmtId="168" fontId="47" fillId="26" borderId="13" xfId="0" applyNumberFormat="1" applyFont="1" applyFill="1" applyBorder="1" applyAlignment="1">
      <alignment horizontal="center" vertical="center" wrapText="1"/>
    </xf>
    <xf numFmtId="168" fontId="47" fillId="26" borderId="23" xfId="0" applyNumberFormat="1" applyFont="1" applyFill="1" applyBorder="1" applyAlignment="1">
      <alignment horizontal="center" vertical="center" wrapText="1"/>
    </xf>
    <xf numFmtId="168" fontId="62" fillId="26" borderId="0" xfId="323" applyNumberFormat="1" applyFont="1" applyFill="1" applyBorder="1" applyAlignment="1">
      <alignment horizontal="center" vertical="center"/>
    </xf>
    <xf numFmtId="175" fontId="0" fillId="0" borderId="0" xfId="0" applyAlignment="1">
      <alignment horizontal="center"/>
    </xf>
    <xf numFmtId="175" fontId="0" fillId="0" borderId="0" xfId="0" applyAlignment="1">
      <alignment horizontal="right" vertical="center"/>
    </xf>
    <xf numFmtId="10" fontId="50" fillId="0" borderId="0" xfId="551" applyNumberFormat="1" applyFont="1" applyAlignment="1">
      <alignment horizontal="center"/>
    </xf>
    <xf numFmtId="172" fontId="63" fillId="26" borderId="0" xfId="323" applyNumberFormat="1" applyFont="1" applyFill="1" applyBorder="1"/>
    <xf numFmtId="172" fontId="63" fillId="26" borderId="24" xfId="323" applyNumberFormat="1" applyFont="1" applyFill="1" applyBorder="1"/>
    <xf numFmtId="1" fontId="64" fillId="26" borderId="20" xfId="347" applyNumberFormat="1" applyFont="1" applyFill="1" applyBorder="1" applyAlignment="1">
      <alignment horizontal="center" vertical="center"/>
    </xf>
    <xf numFmtId="49" fontId="111" fillId="26" borderId="13" xfId="0" applyNumberFormat="1" applyFont="1" applyFill="1" applyBorder="1" applyAlignment="1">
      <alignment horizontal="center" vertical="center" wrapText="1"/>
    </xf>
    <xf numFmtId="168" fontId="111" fillId="26" borderId="23" xfId="0" applyNumberFormat="1" applyFont="1" applyFill="1" applyBorder="1" applyAlignment="1">
      <alignment horizontal="center" vertical="center" wrapText="1"/>
    </xf>
    <xf numFmtId="168" fontId="111" fillId="26" borderId="13" xfId="0" applyNumberFormat="1" applyFont="1" applyFill="1" applyBorder="1" applyAlignment="1">
      <alignment horizontal="center" vertical="center" wrapText="1"/>
    </xf>
    <xf numFmtId="172" fontId="111" fillId="26" borderId="23" xfId="0" applyNumberFormat="1" applyFont="1" applyFill="1" applyBorder="1" applyAlignment="1">
      <alignment horizontal="center" vertical="center"/>
    </xf>
    <xf numFmtId="172" fontId="111" fillId="26" borderId="16" xfId="0" applyNumberFormat="1" applyFont="1" applyFill="1" applyBorder="1" applyAlignment="1">
      <alignment horizontal="center" vertical="center"/>
    </xf>
    <xf numFmtId="49" fontId="111" fillId="26" borderId="13" xfId="0" applyNumberFormat="1" applyFont="1" applyFill="1" applyBorder="1" applyAlignment="1">
      <alignment horizontal="center" vertical="center"/>
    </xf>
    <xf numFmtId="49" fontId="111" fillId="26" borderId="23" xfId="0" applyNumberFormat="1" applyFont="1" applyFill="1" applyBorder="1" applyAlignment="1">
      <alignment horizontal="center" vertical="center" wrapText="1"/>
    </xf>
    <xf numFmtId="49" fontId="111" fillId="26" borderId="16" xfId="0" applyNumberFormat="1" applyFont="1" applyFill="1" applyBorder="1" applyAlignment="1">
      <alignment horizontal="center" vertical="center" wrapText="1"/>
    </xf>
    <xf numFmtId="49" fontId="111" fillId="26" borderId="19" xfId="0" applyNumberFormat="1" applyFont="1" applyFill="1" applyBorder="1" applyAlignment="1">
      <alignment horizontal="center"/>
    </xf>
    <xf numFmtId="168" fontId="88" fillId="26" borderId="0" xfId="323" applyNumberFormat="1" applyFont="1" applyFill="1" applyBorder="1" applyAlignment="1">
      <alignment horizontal="center"/>
    </xf>
    <xf numFmtId="168" fontId="111" fillId="26" borderId="19" xfId="323" applyNumberFormat="1" applyFont="1" applyFill="1" applyBorder="1" applyAlignment="1">
      <alignment horizontal="center"/>
    </xf>
    <xf numFmtId="172" fontId="111" fillId="26" borderId="0" xfId="323" applyNumberFormat="1" applyFont="1" applyFill="1" applyBorder="1" applyAlignment="1">
      <alignment horizontal="center"/>
    </xf>
    <xf numFmtId="168" fontId="94" fillId="26" borderId="19" xfId="323" applyNumberFormat="1" applyFont="1" applyFill="1" applyBorder="1" applyAlignment="1">
      <alignment horizontal="center"/>
    </xf>
    <xf numFmtId="49" fontId="47" fillId="26" borderId="19" xfId="0" applyNumberFormat="1" applyFont="1" applyFill="1" applyBorder="1" applyAlignment="1">
      <alignment horizontal="center" vertical="center" wrapText="1"/>
    </xf>
    <xf numFmtId="168" fontId="47" fillId="26" borderId="19" xfId="323" applyNumberFormat="1" applyFont="1" applyFill="1" applyBorder="1" applyAlignment="1">
      <alignment horizontal="center"/>
    </xf>
    <xf numFmtId="49" fontId="94" fillId="26" borderId="13" xfId="0" applyNumberFormat="1" applyFont="1" applyFill="1" applyBorder="1" applyAlignment="1">
      <alignment horizontal="center" vertical="center" wrapText="1"/>
    </xf>
    <xf numFmtId="49" fontId="94" fillId="26" borderId="16" xfId="0" applyNumberFormat="1" applyFont="1" applyFill="1" applyBorder="1" applyAlignment="1">
      <alignment horizontal="center" vertical="center" wrapText="1"/>
    </xf>
    <xf numFmtId="168" fontId="94" fillId="26" borderId="19" xfId="0" applyNumberFormat="1" applyFont="1" applyFill="1" applyBorder="1" applyAlignment="1">
      <alignment horizontal="left" vertical="center" wrapText="1"/>
    </xf>
    <xf numFmtId="168" fontId="94" fillId="26" borderId="19" xfId="0" applyNumberFormat="1" applyFont="1" applyFill="1" applyBorder="1" applyAlignment="1">
      <alignment horizontal="center" vertical="center" wrapText="1"/>
    </xf>
    <xf numFmtId="168" fontId="94" fillId="26" borderId="23" xfId="0" applyNumberFormat="1" applyFont="1" applyFill="1" applyBorder="1" applyAlignment="1">
      <alignment horizontal="center" vertical="center" wrapText="1"/>
    </xf>
    <xf numFmtId="168" fontId="94" fillId="26" borderId="13" xfId="0" applyNumberFormat="1" applyFont="1" applyFill="1" applyBorder="1" applyAlignment="1">
      <alignment horizontal="center" vertical="center" wrapText="1"/>
    </xf>
    <xf numFmtId="172" fontId="47" fillId="26" borderId="19" xfId="323" applyNumberFormat="1" applyFont="1" applyFill="1" applyBorder="1" applyAlignment="1">
      <alignment horizontal="right"/>
    </xf>
    <xf numFmtId="172" fontId="47" fillId="26" borderId="13" xfId="0" applyNumberFormat="1" applyFont="1" applyFill="1" applyBorder="1" applyAlignment="1">
      <alignment horizontal="right" vertical="center" wrapText="1"/>
    </xf>
    <xf numFmtId="3" fontId="59" fillId="26" borderId="24" xfId="328" applyNumberFormat="1" applyFont="1" applyFill="1" applyBorder="1" applyAlignment="1">
      <alignment horizontal="center" vertical="center"/>
    </xf>
    <xf numFmtId="175" fontId="79" fillId="0" borderId="0" xfId="0" applyFont="1" applyFill="1" applyBorder="1" applyAlignment="1">
      <alignment horizontal="center" vertical="center" wrapText="1"/>
    </xf>
    <xf numFmtId="175" fontId="0" fillId="0" borderId="0" xfId="0" applyAlignment="1">
      <alignment horizontal="left"/>
    </xf>
    <xf numFmtId="0" fontId="42" fillId="0" borderId="0" xfId="919" applyAlignment="1">
      <alignment horizontal="center"/>
    </xf>
    <xf numFmtId="168" fontId="42" fillId="0" borderId="0" xfId="919" applyNumberFormat="1" applyAlignment="1">
      <alignment horizontal="center"/>
    </xf>
    <xf numFmtId="172" fontId="42" fillId="0" borderId="0" xfId="1123" applyNumberFormat="1" applyAlignment="1">
      <alignment horizontal="center"/>
    </xf>
    <xf numFmtId="168" fontId="63" fillId="26" borderId="23" xfId="0" applyNumberFormat="1" applyFont="1" applyFill="1" applyBorder="1" applyAlignment="1">
      <alignment horizontal="right" vertical="center" wrapText="1"/>
    </xf>
    <xf numFmtId="168" fontId="59" fillId="26" borderId="0" xfId="0" applyNumberFormat="1" applyFont="1" applyFill="1" applyBorder="1" applyAlignment="1" applyProtection="1">
      <alignment horizontal="right" vertical="center"/>
    </xf>
    <xf numFmtId="175" fontId="69" fillId="26" borderId="0" xfId="0" applyFont="1" applyFill="1" applyBorder="1" applyAlignment="1">
      <alignment horizontal="right" vertical="center"/>
    </xf>
    <xf numFmtId="172" fontId="68" fillId="26" borderId="0" xfId="0" applyNumberFormat="1" applyFont="1" applyFill="1" applyBorder="1" applyAlignment="1">
      <alignment horizontal="right" vertical="center"/>
    </xf>
    <xf numFmtId="10" fontId="68" fillId="26" borderId="0" xfId="0" applyNumberFormat="1" applyFont="1" applyFill="1" applyBorder="1" applyAlignment="1">
      <alignment horizontal="right" vertical="center"/>
    </xf>
    <xf numFmtId="175" fontId="69" fillId="26" borderId="0" xfId="0" applyNumberFormat="1" applyFont="1" applyFill="1" applyBorder="1" applyAlignment="1">
      <alignment horizontal="right" vertical="center"/>
    </xf>
    <xf numFmtId="43" fontId="48" fillId="26" borderId="0" xfId="551" applyNumberFormat="1" applyFont="1" applyFill="1" applyBorder="1" applyAlignment="1">
      <alignment vertical="center"/>
    </xf>
    <xf numFmtId="43" fontId="127" fillId="0" borderId="0" xfId="0" applyNumberFormat="1" applyFont="1" applyAlignment="1">
      <alignment vertical="center"/>
    </xf>
    <xf numFmtId="181" fontId="46" fillId="0" borderId="0" xfId="0" applyNumberFormat="1" applyFont="1" applyAlignment="1">
      <alignment vertical="center"/>
    </xf>
    <xf numFmtId="43" fontId="46" fillId="0" borderId="0" xfId="0" applyNumberFormat="1" applyFont="1" applyAlignment="1">
      <alignment vertical="center"/>
    </xf>
    <xf numFmtId="43" fontId="0" fillId="0" borderId="0" xfId="0" applyNumberFormat="1" applyAlignment="1">
      <alignment horizontal="center"/>
    </xf>
    <xf numFmtId="43" fontId="127" fillId="0" borderId="0" xfId="0" applyNumberFormat="1" applyFont="1" applyAlignment="1">
      <alignment horizontal="center"/>
    </xf>
    <xf numFmtId="3" fontId="77" fillId="0" borderId="0" xfId="328" applyNumberFormat="1" applyFont="1" applyFill="1" applyBorder="1" applyAlignment="1">
      <alignment horizontal="center" vertical="center"/>
    </xf>
    <xf numFmtId="3" fontId="76" fillId="26" borderId="14" xfId="328" applyNumberFormat="1" applyFont="1" applyFill="1" applyBorder="1" applyAlignment="1">
      <alignment horizontal="center" vertical="center"/>
    </xf>
    <xf numFmtId="43" fontId="57" fillId="26" borderId="19" xfId="0" applyNumberFormat="1" applyFont="1" applyFill="1" applyBorder="1" applyAlignment="1">
      <alignment horizontal="right" vertical="center"/>
    </xf>
    <xf numFmtId="3" fontId="77" fillId="26" borderId="18" xfId="328" applyNumberFormat="1" applyFont="1" applyFill="1" applyBorder="1" applyAlignment="1">
      <alignment horizontal="center" vertical="center"/>
    </xf>
    <xf numFmtId="3" fontId="77" fillId="26" borderId="11" xfId="328" applyNumberFormat="1" applyFont="1" applyFill="1" applyBorder="1" applyAlignment="1">
      <alignment horizontal="center" vertical="center"/>
    </xf>
    <xf numFmtId="3" fontId="76" fillId="26" borderId="22" xfId="328" applyNumberFormat="1" applyFont="1" applyFill="1" applyBorder="1" applyAlignment="1">
      <alignment horizontal="center" vertical="center"/>
    </xf>
    <xf numFmtId="175" fontId="76" fillId="26" borderId="21" xfId="388" applyFont="1" applyFill="1" applyBorder="1" applyAlignment="1">
      <alignment horizontal="center" vertical="center" wrapText="1"/>
    </xf>
    <xf numFmtId="175" fontId="76" fillId="26" borderId="25" xfId="0" applyFont="1" applyFill="1" applyBorder="1" applyAlignment="1">
      <alignment horizontal="center" vertical="center" wrapText="1"/>
    </xf>
    <xf numFmtId="172" fontId="76" fillId="26" borderId="15" xfId="0" applyNumberFormat="1" applyFont="1" applyFill="1" applyBorder="1" applyAlignment="1"/>
    <xf numFmtId="172" fontId="76" fillId="26" borderId="16" xfId="0" applyNumberFormat="1" applyFont="1" applyFill="1" applyBorder="1" applyAlignment="1"/>
    <xf numFmtId="17" fontId="76" fillId="0" borderId="19" xfId="0" applyNumberFormat="1" applyFont="1" applyFill="1" applyBorder="1" applyAlignment="1">
      <alignment horizontal="center" vertical="center"/>
    </xf>
    <xf numFmtId="3" fontId="91" fillId="0" borderId="0" xfId="392" applyNumberFormat="1" applyFont="1" applyFill="1" applyBorder="1" applyAlignment="1">
      <alignment horizontal="center" vertical="center"/>
    </xf>
    <xf numFmtId="172" fontId="95" fillId="0" borderId="24" xfId="392" applyNumberFormat="1" applyFont="1" applyFill="1" applyBorder="1" applyAlignment="1">
      <alignment horizontal="center" vertical="center"/>
    </xf>
    <xf numFmtId="172" fontId="95" fillId="0" borderId="0" xfId="626" applyNumberFormat="1" applyFont="1" applyFill="1" applyBorder="1" applyAlignment="1">
      <alignment horizontal="center" vertical="center"/>
    </xf>
    <xf numFmtId="10" fontId="95" fillId="0" borderId="0" xfId="626" applyNumberFormat="1" applyFont="1" applyFill="1" applyBorder="1" applyAlignment="1">
      <alignment horizontal="center" vertical="center"/>
    </xf>
    <xf numFmtId="10" fontId="95" fillId="0" borderId="24" xfId="626" applyNumberFormat="1" applyFont="1" applyFill="1" applyBorder="1" applyAlignment="1">
      <alignment horizontal="center" vertical="center"/>
    </xf>
    <xf numFmtId="0" fontId="90" fillId="0" borderId="0" xfId="626" applyFont="1" applyAlignment="1">
      <alignment vertical="center"/>
    </xf>
    <xf numFmtId="10" fontId="90" fillId="0" borderId="0" xfId="626" applyNumberFormat="1" applyFont="1" applyAlignment="1">
      <alignment vertical="center"/>
    </xf>
    <xf numFmtId="172" fontId="95" fillId="0" borderId="18" xfId="392" applyNumberFormat="1" applyFont="1" applyFill="1" applyBorder="1" applyAlignment="1">
      <alignment horizontal="center" vertical="center"/>
    </xf>
    <xf numFmtId="172" fontId="95" fillId="0" borderId="22" xfId="392" applyNumberFormat="1" applyFont="1" applyFill="1" applyBorder="1" applyAlignment="1">
      <alignment horizontal="center" vertical="center"/>
    </xf>
    <xf numFmtId="172" fontId="95" fillId="0" borderId="11" xfId="626" applyNumberFormat="1" applyFont="1" applyFill="1" applyBorder="1" applyAlignment="1">
      <alignment horizontal="center" vertical="center"/>
    </xf>
    <xf numFmtId="10" fontId="95" fillId="0" borderId="11" xfId="626" applyNumberFormat="1" applyFont="1" applyFill="1" applyBorder="1" applyAlignment="1">
      <alignment horizontal="center" vertical="center"/>
    </xf>
    <xf numFmtId="10" fontId="95" fillId="0" borderId="22" xfId="626" applyNumberFormat="1" applyFont="1" applyFill="1" applyBorder="1" applyAlignment="1">
      <alignment horizontal="center" vertical="center"/>
    </xf>
    <xf numFmtId="174" fontId="77" fillId="0" borderId="12" xfId="0" applyNumberFormat="1" applyFont="1" applyFill="1" applyBorder="1" applyAlignment="1" applyProtection="1">
      <alignment horizontal="center" vertical="center"/>
    </xf>
    <xf numFmtId="174" fontId="77" fillId="0" borderId="25" xfId="0" applyNumberFormat="1" applyFont="1" applyFill="1" applyBorder="1" applyAlignment="1" applyProtection="1">
      <alignment horizontal="center" vertical="center"/>
    </xf>
    <xf numFmtId="174" fontId="77" fillId="0" borderId="0" xfId="0" applyNumberFormat="1" applyFont="1" applyFill="1" applyBorder="1" applyAlignment="1" applyProtection="1">
      <alignment horizontal="center" vertical="center"/>
    </xf>
    <xf numFmtId="174" fontId="77" fillId="0" borderId="24" xfId="0" applyNumberFormat="1" applyFont="1" applyFill="1" applyBorder="1" applyAlignment="1" applyProtection="1">
      <alignment horizontal="center" vertical="center"/>
    </xf>
    <xf numFmtId="174" fontId="77" fillId="26" borderId="0" xfId="0" applyNumberFormat="1" applyFont="1" applyFill="1" applyBorder="1" applyAlignment="1" applyProtection="1">
      <alignment horizontal="center" vertical="center"/>
    </xf>
    <xf numFmtId="174" fontId="77" fillId="26" borderId="24" xfId="0" applyNumberFormat="1" applyFont="1" applyFill="1" applyBorder="1" applyAlignment="1" applyProtection="1">
      <alignment horizontal="center" vertical="center"/>
    </xf>
    <xf numFmtId="168" fontId="77" fillId="26" borderId="12" xfId="323" applyNumberFormat="1" applyFont="1" applyFill="1" applyBorder="1" applyAlignment="1">
      <alignment horizontal="center" vertical="center"/>
    </xf>
    <xf numFmtId="168" fontId="76" fillId="26" borderId="17" xfId="323" applyNumberFormat="1" applyFont="1" applyFill="1" applyBorder="1" applyAlignment="1">
      <alignment horizontal="center" vertical="center"/>
    </xf>
    <xf numFmtId="172" fontId="78" fillId="0" borderId="21" xfId="336" applyNumberFormat="1" applyFont="1" applyFill="1" applyBorder="1" applyAlignment="1">
      <alignment horizontal="center"/>
    </xf>
    <xf numFmtId="172" fontId="78" fillId="0" borderId="20" xfId="336" applyNumberFormat="1" applyFont="1" applyFill="1" applyBorder="1" applyAlignment="1">
      <alignment horizontal="center"/>
    </xf>
    <xf numFmtId="172" fontId="78" fillId="0" borderId="18" xfId="336" applyNumberFormat="1" applyFont="1" applyFill="1" applyBorder="1" applyAlignment="1">
      <alignment horizontal="center"/>
    </xf>
    <xf numFmtId="172" fontId="68" fillId="0" borderId="22" xfId="0" applyNumberFormat="1" applyFont="1" applyFill="1" applyBorder="1" applyAlignment="1">
      <alignment horizontal="center"/>
    </xf>
    <xf numFmtId="175" fontId="0" fillId="0" borderId="0" xfId="0" applyAlignment="1">
      <alignment horizontal="center"/>
    </xf>
    <xf numFmtId="10" fontId="61" fillId="26" borderId="19" xfId="551" applyNumberFormat="1" applyFont="1" applyFill="1" applyBorder="1" applyAlignment="1">
      <alignment horizontal="center"/>
    </xf>
    <xf numFmtId="43" fontId="57" fillId="26" borderId="0" xfId="0" applyNumberFormat="1" applyFont="1" applyFill="1" applyBorder="1" applyAlignment="1">
      <alignment horizontal="right" vertical="center"/>
    </xf>
    <xf numFmtId="0" fontId="76" fillId="26" borderId="14" xfId="0" applyNumberFormat="1" applyFont="1" applyFill="1" applyBorder="1" applyAlignment="1">
      <alignment horizontal="center" vertical="center"/>
    </xf>
    <xf numFmtId="40" fontId="61" fillId="26" borderId="23" xfId="394" applyNumberFormat="1" applyFont="1" applyFill="1" applyBorder="1" applyAlignment="1">
      <alignment horizontal="center" vertical="center" wrapText="1"/>
    </xf>
    <xf numFmtId="40" fontId="50" fillId="26" borderId="0" xfId="394" applyNumberFormat="1" applyFont="1" applyFill="1" applyBorder="1" applyAlignment="1">
      <alignment horizontal="right" vertical="center" wrapText="1"/>
    </xf>
    <xf numFmtId="10" fontId="64" fillId="26" borderId="0" xfId="551" applyNumberFormat="1" applyFont="1" applyFill="1" applyBorder="1" applyAlignment="1">
      <alignment horizontal="right" vertical="center"/>
    </xf>
    <xf numFmtId="175" fontId="82" fillId="0" borderId="0" xfId="0" applyFont="1" applyFill="1" applyBorder="1" applyAlignment="1">
      <alignment horizontal="center" vertical="center" wrapText="1"/>
    </xf>
    <xf numFmtId="175" fontId="76" fillId="26" borderId="13" xfId="0" applyNumberFormat="1" applyFont="1" applyFill="1" applyBorder="1" applyAlignment="1">
      <alignment horizontal="center" vertical="center" wrapText="1"/>
    </xf>
    <xf numFmtId="175" fontId="76" fillId="26" borderId="17" xfId="0" applyFont="1" applyFill="1" applyBorder="1" applyAlignment="1">
      <alignment horizontal="center" vertical="center" wrapText="1"/>
    </xf>
    <xf numFmtId="49" fontId="63" fillId="0" borderId="13" xfId="0" applyNumberFormat="1" applyFont="1" applyFill="1" applyBorder="1" applyAlignment="1">
      <alignment horizontal="center" wrapText="1"/>
    </xf>
    <xf numFmtId="175" fontId="76" fillId="26" borderId="23" xfId="336" applyNumberFormat="1" applyFont="1" applyFill="1" applyBorder="1" applyAlignment="1">
      <alignment horizontal="center" vertical="center" wrapText="1"/>
    </xf>
    <xf numFmtId="172" fontId="63" fillId="26" borderId="0" xfId="323" applyNumberFormat="1" applyFont="1" applyFill="1" applyBorder="1" applyAlignment="1">
      <alignment horizontal="right"/>
    </xf>
    <xf numFmtId="172" fontId="63" fillId="26" borderId="24" xfId="323" applyNumberFormat="1" applyFont="1" applyFill="1" applyBorder="1" applyAlignment="1">
      <alignment horizontal="right"/>
    </xf>
    <xf numFmtId="168" fontId="59" fillId="26" borderId="0" xfId="323" applyNumberFormat="1" applyFont="1" applyFill="1" applyBorder="1" applyAlignment="1">
      <alignment horizontal="right" vertical="center"/>
    </xf>
    <xf numFmtId="49" fontId="47" fillId="26" borderId="19" xfId="0" applyNumberFormat="1" applyFont="1" applyFill="1" applyBorder="1" applyAlignment="1">
      <alignment horizontal="left" vertical="center"/>
    </xf>
    <xf numFmtId="49" fontId="47" fillId="26" borderId="14" xfId="0" applyNumberFormat="1" applyFont="1" applyFill="1" applyBorder="1" applyAlignment="1">
      <alignment horizontal="left" vertical="center"/>
    </xf>
    <xf numFmtId="43" fontId="61" fillId="26" borderId="13" xfId="394" applyNumberFormat="1" applyFont="1" applyFill="1" applyBorder="1" applyAlignment="1">
      <alignment horizontal="center" vertical="center" wrapText="1"/>
    </xf>
    <xf numFmtId="2" fontId="61" fillId="26" borderId="19" xfId="394" applyNumberFormat="1" applyFont="1" applyFill="1" applyBorder="1" applyAlignment="1">
      <alignment horizontal="center"/>
    </xf>
    <xf numFmtId="49" fontId="76" fillId="26" borderId="19" xfId="0" applyNumberFormat="1" applyFont="1" applyFill="1" applyBorder="1" applyAlignment="1">
      <alignment horizontal="center"/>
    </xf>
    <xf numFmtId="43" fontId="56" fillId="0" borderId="0" xfId="744" applyNumberFormat="1" applyFont="1" applyAlignment="1">
      <alignment vertical="center"/>
    </xf>
    <xf numFmtId="0" fontId="56" fillId="0" borderId="0" xfId="744" applyFont="1" applyAlignment="1">
      <alignment vertical="center"/>
    </xf>
    <xf numFmtId="43" fontId="48" fillId="0" borderId="0" xfId="323" applyFont="1" applyFill="1" applyBorder="1" applyAlignment="1">
      <alignment horizontal="right"/>
    </xf>
    <xf numFmtId="200" fontId="0" fillId="0" borderId="0" xfId="0" applyNumberFormat="1" applyBorder="1"/>
    <xf numFmtId="181" fontId="42" fillId="0" borderId="0" xfId="388" applyNumberFormat="1" applyFont="1"/>
    <xf numFmtId="172" fontId="64" fillId="26" borderId="22" xfId="446" applyNumberFormat="1" applyFont="1" applyFill="1" applyBorder="1" applyAlignment="1">
      <alignment horizontal="right" vertical="center"/>
    </xf>
    <xf numFmtId="43" fontId="48" fillId="26" borderId="11" xfId="323" applyNumberFormat="1" applyFont="1" applyFill="1" applyBorder="1" applyAlignment="1">
      <alignment horizontal="right" vertical="center"/>
    </xf>
    <xf numFmtId="10" fontId="64" fillId="26" borderId="11" xfId="446" applyNumberFormat="1" applyFont="1" applyFill="1" applyBorder="1" applyAlignment="1">
      <alignment horizontal="right" vertical="center"/>
    </xf>
    <xf numFmtId="172" fontId="64" fillId="26" borderId="24" xfId="446" applyNumberFormat="1" applyFont="1" applyFill="1" applyBorder="1" applyAlignment="1">
      <alignment horizontal="right" vertical="center"/>
    </xf>
    <xf numFmtId="43" fontId="48" fillId="26" borderId="0" xfId="323" applyNumberFormat="1" applyFont="1" applyFill="1" applyBorder="1" applyAlignment="1">
      <alignment horizontal="right" vertical="center"/>
    </xf>
    <xf numFmtId="10" fontId="64" fillId="26" borderId="0" xfId="446" applyNumberFormat="1" applyFont="1" applyFill="1" applyBorder="1" applyAlignment="1">
      <alignment horizontal="right" vertical="center"/>
    </xf>
    <xf numFmtId="181" fontId="67" fillId="0" borderId="0" xfId="0" applyNumberFormat="1" applyFont="1" applyAlignment="1">
      <alignment horizontal="center" vertical="center"/>
    </xf>
    <xf numFmtId="49" fontId="64" fillId="26" borderId="23" xfId="394" applyNumberFormat="1" applyFont="1" applyFill="1" applyBorder="1" applyAlignment="1">
      <alignment horizontal="center" vertical="center"/>
    </xf>
    <xf numFmtId="49" fontId="64" fillId="26" borderId="13" xfId="394" applyNumberFormat="1" applyFont="1" applyFill="1" applyBorder="1" applyAlignment="1">
      <alignment horizontal="center" vertical="center"/>
    </xf>
    <xf numFmtId="175" fontId="76" fillId="26" borderId="23" xfId="0" applyNumberFormat="1" applyFont="1" applyFill="1" applyBorder="1" applyAlignment="1">
      <alignment horizontal="center" vertical="center" wrapText="1"/>
    </xf>
    <xf numFmtId="175" fontId="76" fillId="26" borderId="13" xfId="0" applyNumberFormat="1" applyFont="1" applyFill="1" applyBorder="1" applyAlignment="1">
      <alignment horizontal="center" vertical="center"/>
    </xf>
    <xf numFmtId="168" fontId="76" fillId="26" borderId="17" xfId="323" applyNumberFormat="1" applyFont="1" applyFill="1" applyBorder="1" applyAlignment="1">
      <alignment vertical="center"/>
    </xf>
    <xf numFmtId="199" fontId="76" fillId="26" borderId="23" xfId="0" applyNumberFormat="1" applyFont="1" applyFill="1" applyBorder="1" applyAlignment="1">
      <alignment horizontal="center" vertical="center"/>
    </xf>
    <xf numFmtId="172" fontId="76" fillId="26" borderId="23" xfId="0" applyNumberFormat="1" applyFont="1" applyFill="1" applyBorder="1" applyAlignment="1">
      <alignment horizontal="center" vertical="center"/>
    </xf>
    <xf numFmtId="43" fontId="76" fillId="26" borderId="0" xfId="336" applyFont="1" applyFill="1" applyBorder="1" applyAlignment="1">
      <alignment horizontal="center" vertical="center" wrapText="1"/>
    </xf>
    <xf numFmtId="43" fontId="77" fillId="0" borderId="0" xfId="328" applyFont="1" applyFill="1" applyBorder="1" applyAlignment="1">
      <alignment horizontal="center" vertical="center"/>
    </xf>
    <xf numFmtId="43" fontId="77" fillId="26" borderId="20" xfId="328" applyFont="1" applyFill="1" applyBorder="1" applyAlignment="1">
      <alignment horizontal="center" vertical="center"/>
    </xf>
    <xf numFmtId="43" fontId="77" fillId="26" borderId="0" xfId="328" applyFont="1" applyFill="1" applyBorder="1" applyAlignment="1">
      <alignment horizontal="center" vertical="center"/>
    </xf>
    <xf numFmtId="43" fontId="77" fillId="0" borderId="20" xfId="328" applyFont="1" applyFill="1" applyBorder="1" applyAlignment="1">
      <alignment horizontal="center" vertical="center"/>
    </xf>
    <xf numFmtId="43" fontId="77" fillId="26" borderId="0" xfId="328" applyNumberFormat="1" applyFont="1" applyFill="1" applyBorder="1" applyAlignment="1">
      <alignment horizontal="center" vertical="center"/>
    </xf>
    <xf numFmtId="43" fontId="77" fillId="26" borderId="11" xfId="328" applyFont="1" applyFill="1" applyBorder="1" applyAlignment="1">
      <alignment horizontal="center" vertical="center"/>
    </xf>
    <xf numFmtId="175" fontId="58" fillId="0" borderId="0" xfId="0" applyFont="1" applyBorder="1" applyAlignment="1">
      <alignment vertical="center"/>
    </xf>
    <xf numFmtId="175" fontId="58" fillId="0" borderId="0" xfId="0" applyFont="1" applyAlignment="1">
      <alignment vertical="center"/>
    </xf>
    <xf numFmtId="0" fontId="60" fillId="0" borderId="0" xfId="579" applyFont="1" applyBorder="1" applyAlignment="1">
      <alignment horizontal="center"/>
    </xf>
    <xf numFmtId="0" fontId="58" fillId="0" borderId="0" xfId="579" applyFont="1" applyAlignment="1"/>
    <xf numFmtId="0" fontId="42" fillId="0" borderId="0" xfId="579" applyAlignment="1"/>
    <xf numFmtId="43" fontId="42" fillId="0" borderId="0" xfId="579" applyNumberFormat="1" applyAlignment="1"/>
    <xf numFmtId="43" fontId="58" fillId="0" borderId="0" xfId="579" applyNumberFormat="1" applyFont="1" applyAlignment="1"/>
    <xf numFmtId="175" fontId="76" fillId="26" borderId="13" xfId="347" applyNumberFormat="1" applyFont="1" applyFill="1" applyBorder="1" applyAlignment="1">
      <alignment horizontal="center" vertical="center"/>
    </xf>
    <xf numFmtId="172" fontId="76" fillId="26" borderId="19" xfId="551" applyNumberFormat="1" applyFont="1" applyFill="1" applyBorder="1" applyAlignment="1">
      <alignment horizontal="right" vertical="center"/>
    </xf>
    <xf numFmtId="41" fontId="76" fillId="0" borderId="23" xfId="361" applyNumberFormat="1" applyFont="1" applyFill="1" applyBorder="1" applyAlignment="1">
      <alignment horizontal="right" vertical="center"/>
    </xf>
    <xf numFmtId="9" fontId="76" fillId="26" borderId="13" xfId="551" applyFont="1" applyFill="1" applyBorder="1" applyAlignment="1">
      <alignment horizontal="right" vertical="center"/>
    </xf>
    <xf numFmtId="3" fontId="77" fillId="0" borderId="0" xfId="0" applyNumberFormat="1" applyFont="1" applyFill="1" applyBorder="1" applyAlignment="1">
      <alignment horizontal="right" vertical="center"/>
    </xf>
    <xf numFmtId="175" fontId="59" fillId="0" borderId="0" xfId="0" applyNumberFormat="1" applyFont="1" applyFill="1" applyBorder="1" applyAlignment="1" applyProtection="1"/>
    <xf numFmtId="175" fontId="62" fillId="0" borderId="0" xfId="0" applyFont="1" applyBorder="1" applyAlignment="1">
      <alignment vertical="center"/>
    </xf>
    <xf numFmtId="43" fontId="32" fillId="0" borderId="0" xfId="328" applyFont="1" applyAlignment="1">
      <alignment vertical="center"/>
    </xf>
    <xf numFmtId="43" fontId="48" fillId="26" borderId="18" xfId="323" applyNumberFormat="1" applyFont="1" applyFill="1" applyBorder="1" applyAlignment="1">
      <alignment horizontal="right" vertical="center"/>
    </xf>
    <xf numFmtId="168" fontId="86" fillId="26" borderId="0" xfId="0" applyNumberFormat="1" applyFont="1" applyFill="1" applyBorder="1" applyAlignment="1">
      <alignment horizontal="center" vertical="center" wrapText="1"/>
    </xf>
    <xf numFmtId="175" fontId="62" fillId="0" borderId="0" xfId="0" applyFont="1" applyAlignment="1">
      <alignment horizontal="center" vertical="center"/>
    </xf>
    <xf numFmtId="49" fontId="76" fillId="26" borderId="17" xfId="394" applyNumberFormat="1" applyFont="1" applyFill="1" applyBorder="1" applyAlignment="1">
      <alignment horizontal="center" vertical="center"/>
    </xf>
    <xf numFmtId="10" fontId="62" fillId="0" borderId="0" xfId="0" applyNumberFormat="1" applyFont="1" applyAlignment="1">
      <alignment horizontal="center" vertical="center"/>
    </xf>
    <xf numFmtId="181" fontId="62" fillId="0" borderId="0" xfId="0" applyNumberFormat="1" applyFont="1" applyAlignment="1">
      <alignment horizontal="center" vertical="center"/>
    </xf>
    <xf numFmtId="173" fontId="56" fillId="0" borderId="0" xfId="0" applyNumberFormat="1" applyFont="1" applyFill="1" applyBorder="1" applyAlignment="1">
      <alignment vertical="center"/>
    </xf>
    <xf numFmtId="175" fontId="56" fillId="0" borderId="0" xfId="0" applyFont="1" applyAlignment="1">
      <alignment vertical="center"/>
    </xf>
    <xf numFmtId="0" fontId="63" fillId="0" borderId="0" xfId="743" applyFont="1" applyBorder="1" applyAlignment="1">
      <alignment horizontal="center"/>
    </xf>
    <xf numFmtId="0" fontId="64" fillId="0" borderId="19" xfId="323" applyNumberFormat="1" applyFont="1" applyFill="1" applyBorder="1" applyAlignment="1">
      <alignment horizontal="center" vertical="center"/>
    </xf>
    <xf numFmtId="40" fontId="64" fillId="0" borderId="0" xfId="323" applyNumberFormat="1" applyFont="1" applyFill="1" applyBorder="1" applyAlignment="1"/>
    <xf numFmtId="40" fontId="64" fillId="0" borderId="24" xfId="323" applyNumberFormat="1" applyFont="1" applyFill="1" applyBorder="1" applyAlignment="1"/>
    <xf numFmtId="175" fontId="56" fillId="0" borderId="0" xfId="0" applyFont="1" applyFill="1" applyAlignment="1"/>
    <xf numFmtId="43" fontId="50" fillId="0" borderId="18" xfId="323" applyFont="1" applyFill="1" applyBorder="1" applyAlignment="1">
      <alignment horizontal="center"/>
    </xf>
    <xf numFmtId="175" fontId="69" fillId="0" borderId="0" xfId="442" applyFont="1" applyAlignment="1">
      <alignment vertical="center"/>
    </xf>
    <xf numFmtId="175" fontId="79" fillId="0" borderId="0" xfId="0" applyFont="1" applyFill="1" applyBorder="1" applyAlignment="1">
      <alignment horizontal="center" vertical="center" wrapText="1"/>
    </xf>
    <xf numFmtId="175" fontId="76" fillId="26" borderId="13" xfId="388" applyNumberFormat="1" applyFont="1" applyFill="1" applyBorder="1" applyAlignment="1">
      <alignment horizontal="center" vertical="center"/>
    </xf>
    <xf numFmtId="175" fontId="76" fillId="26" borderId="16" xfId="388" applyFont="1" applyFill="1" applyBorder="1" applyAlignment="1">
      <alignment horizontal="center" vertical="center" wrapText="1"/>
    </xf>
    <xf numFmtId="175" fontId="62" fillId="0" borderId="0" xfId="388" applyFont="1" applyBorder="1"/>
    <xf numFmtId="49" fontId="76" fillId="26" borderId="19" xfId="388" applyNumberFormat="1" applyFont="1" applyFill="1" applyBorder="1" applyAlignment="1">
      <alignment horizontal="center"/>
    </xf>
    <xf numFmtId="4" fontId="77" fillId="26" borderId="24" xfId="323" applyNumberFormat="1" applyFont="1" applyFill="1" applyBorder="1" applyAlignment="1">
      <alignment horizontal="right"/>
    </xf>
    <xf numFmtId="183" fontId="62" fillId="0" borderId="0" xfId="388" applyNumberFormat="1" applyFont="1" applyBorder="1"/>
    <xf numFmtId="181" fontId="62" fillId="0" borderId="0" xfId="0" applyNumberFormat="1" applyFont="1" applyBorder="1"/>
    <xf numFmtId="200" fontId="62" fillId="0" borderId="0" xfId="388" applyNumberFormat="1" applyFont="1" applyBorder="1"/>
    <xf numFmtId="200" fontId="62" fillId="0" borderId="0" xfId="0" applyNumberFormat="1" applyFont="1" applyBorder="1"/>
    <xf numFmtId="181" fontId="62" fillId="0" borderId="0" xfId="388" applyNumberFormat="1" applyFont="1" applyBorder="1"/>
    <xf numFmtId="183" fontId="62" fillId="0" borderId="0" xfId="0" applyNumberFormat="1" applyFont="1"/>
    <xf numFmtId="49" fontId="76" fillId="26" borderId="13" xfId="388" applyNumberFormat="1" applyFont="1" applyFill="1" applyBorder="1" applyAlignment="1">
      <alignment horizontal="center" vertical="center"/>
    </xf>
    <xf numFmtId="4" fontId="76" fillId="26" borderId="16" xfId="323" applyNumberFormat="1" applyFont="1" applyFill="1" applyBorder="1" applyAlignment="1">
      <alignment horizontal="right" vertical="center"/>
    </xf>
    <xf numFmtId="181" fontId="62" fillId="0" borderId="0" xfId="388" applyNumberFormat="1" applyFont="1"/>
    <xf numFmtId="49" fontId="64" fillId="26" borderId="0" xfId="394" applyNumberFormat="1" applyFont="1" applyFill="1" applyBorder="1" applyAlignment="1">
      <alignment horizontal="center" vertical="center"/>
    </xf>
    <xf numFmtId="43" fontId="61" fillId="26" borderId="0" xfId="394" applyNumberFormat="1" applyFont="1" applyFill="1" applyBorder="1" applyAlignment="1">
      <alignment horizontal="right"/>
    </xf>
    <xf numFmtId="175" fontId="0" fillId="26" borderId="0" xfId="448" applyFont="1" applyFill="1" applyAlignment="1">
      <alignment vertical="center"/>
    </xf>
    <xf numFmtId="43" fontId="42" fillId="26" borderId="0" xfId="323" applyFont="1" applyFill="1" applyAlignment="1">
      <alignment vertical="center"/>
    </xf>
    <xf numFmtId="175" fontId="42" fillId="26" borderId="0" xfId="448" applyFont="1" applyFill="1" applyAlignment="1">
      <alignment horizontal="center" vertical="center"/>
    </xf>
    <xf numFmtId="181" fontId="42" fillId="0" borderId="0" xfId="448" applyNumberFormat="1" applyFont="1" applyAlignment="1">
      <alignment vertical="center"/>
    </xf>
    <xf numFmtId="175" fontId="42" fillId="0" borderId="0" xfId="448" applyFont="1" applyAlignment="1">
      <alignment vertical="center"/>
    </xf>
    <xf numFmtId="175" fontId="47" fillId="0" borderId="13" xfId="0" applyFont="1" applyFill="1" applyBorder="1" applyAlignment="1">
      <alignment horizontal="center" vertical="center"/>
    </xf>
    <xf numFmtId="0" fontId="47" fillId="0" borderId="19" xfId="0" applyNumberFormat="1" applyFont="1" applyFill="1" applyBorder="1" applyAlignment="1">
      <alignment horizontal="center"/>
    </xf>
    <xf numFmtId="49" fontId="47" fillId="0" borderId="19" xfId="0" applyNumberFormat="1" applyFont="1" applyFill="1" applyBorder="1" applyAlignment="1">
      <alignment horizontal="center"/>
    </xf>
    <xf numFmtId="49" fontId="76" fillId="0" borderId="19" xfId="0" applyNumberFormat="1" applyFont="1" applyFill="1" applyBorder="1" applyAlignment="1">
      <alignment horizontal="center"/>
    </xf>
    <xf numFmtId="10" fontId="64" fillId="26" borderId="24" xfId="0" applyNumberFormat="1" applyFont="1" applyFill="1" applyBorder="1" applyAlignment="1">
      <alignment horizontal="right" vertical="center"/>
    </xf>
    <xf numFmtId="168" fontId="64" fillId="26" borderId="15" xfId="0" applyNumberFormat="1" applyFont="1" applyFill="1" applyBorder="1" applyAlignment="1">
      <alignment horizontal="right" wrapText="1"/>
    </xf>
    <xf numFmtId="10" fontId="64" fillId="26" borderId="23" xfId="0" applyNumberFormat="1" applyFont="1" applyFill="1" applyBorder="1" applyAlignment="1">
      <alignment horizontal="right" vertical="center"/>
    </xf>
    <xf numFmtId="10" fontId="64" fillId="26" borderId="16" xfId="0" applyNumberFormat="1" applyFont="1" applyFill="1" applyBorder="1" applyAlignment="1">
      <alignment horizontal="right" vertical="center"/>
    </xf>
    <xf numFmtId="175" fontId="78" fillId="0" borderId="12" xfId="0" applyNumberFormat="1" applyFont="1" applyFill="1" applyBorder="1" applyAlignment="1">
      <alignment horizontal="center" vertical="center" wrapText="1"/>
    </xf>
    <xf numFmtId="168" fontId="48" fillId="26" borderId="0" xfId="323" applyNumberFormat="1" applyFont="1" applyFill="1" applyBorder="1" applyAlignment="1">
      <alignment horizontal="center"/>
    </xf>
    <xf numFmtId="37" fontId="48" fillId="26" borderId="0" xfId="323" applyNumberFormat="1" applyFont="1" applyFill="1" applyBorder="1" applyAlignment="1">
      <alignment horizontal="center"/>
    </xf>
    <xf numFmtId="14" fontId="76" fillId="26" borderId="13" xfId="0" applyNumberFormat="1" applyFont="1" applyFill="1" applyBorder="1" applyAlignment="1">
      <alignment horizontal="center" vertical="center" wrapText="1"/>
    </xf>
    <xf numFmtId="49" fontId="64" fillId="26" borderId="18" xfId="0" applyNumberFormat="1" applyFont="1" applyFill="1" applyBorder="1" applyAlignment="1">
      <alignment horizontal="center" vertical="center"/>
    </xf>
    <xf numFmtId="3" fontId="48" fillId="26" borderId="18" xfId="323" applyNumberFormat="1" applyFont="1" applyFill="1" applyBorder="1" applyAlignment="1">
      <alignment horizontal="center" vertical="center"/>
    </xf>
    <xf numFmtId="3" fontId="48" fillId="26" borderId="11" xfId="323" applyNumberFormat="1" applyFont="1" applyFill="1" applyBorder="1" applyAlignment="1">
      <alignment horizontal="center" vertical="center"/>
    </xf>
    <xf numFmtId="3" fontId="48" fillId="26" borderId="11" xfId="0" applyNumberFormat="1" applyFont="1" applyFill="1" applyBorder="1" applyAlignment="1">
      <alignment horizontal="center" vertical="center"/>
    </xf>
    <xf numFmtId="3" fontId="64" fillId="26" borderId="11" xfId="0" applyNumberFormat="1" applyFont="1" applyFill="1" applyBorder="1" applyAlignment="1">
      <alignment horizontal="center" vertical="center"/>
    </xf>
    <xf numFmtId="37" fontId="64" fillId="26" borderId="0" xfId="323" applyNumberFormat="1" applyFont="1" applyFill="1" applyBorder="1" applyAlignment="1">
      <alignment horizontal="center"/>
    </xf>
    <xf numFmtId="0" fontId="57" fillId="26" borderId="17" xfId="793" applyFont="1" applyFill="1" applyBorder="1" applyAlignment="1">
      <alignment horizontal="left" vertical="center"/>
    </xf>
    <xf numFmtId="41" fontId="50" fillId="26" borderId="0" xfId="793" applyNumberFormat="1" applyFont="1" applyFill="1" applyBorder="1" applyAlignment="1">
      <alignment horizontal="left"/>
    </xf>
    <xf numFmtId="41" fontId="61" fillId="26" borderId="19" xfId="793" applyNumberFormat="1" applyFont="1" applyFill="1" applyBorder="1" applyAlignment="1">
      <alignment horizontal="left"/>
    </xf>
    <xf numFmtId="0" fontId="42" fillId="0" borderId="0" xfId="793" applyAlignment="1">
      <alignment horizontal="left"/>
    </xf>
    <xf numFmtId="0" fontId="57" fillId="26" borderId="19" xfId="793" applyFont="1" applyFill="1" applyBorder="1" applyAlignment="1">
      <alignment horizontal="left" vertical="center"/>
    </xf>
    <xf numFmtId="41" fontId="42" fillId="0" borderId="0" xfId="793" applyNumberFormat="1" applyAlignment="1">
      <alignment horizontal="left"/>
    </xf>
    <xf numFmtId="0" fontId="57" fillId="26" borderId="14" xfId="793" applyFont="1" applyFill="1" applyBorder="1" applyAlignment="1">
      <alignment horizontal="left" vertical="center"/>
    </xf>
    <xf numFmtId="3" fontId="129" fillId="0" borderId="0" xfId="0" applyNumberFormat="1" applyFont="1" applyFill="1" applyBorder="1" applyAlignment="1">
      <alignment horizontal="center"/>
    </xf>
    <xf numFmtId="175" fontId="50" fillId="0" borderId="0" xfId="0" applyNumberFormat="1" applyFont="1"/>
    <xf numFmtId="175" fontId="50" fillId="0" borderId="0" xfId="0" applyFont="1" applyFill="1" applyBorder="1"/>
    <xf numFmtId="175" fontId="61" fillId="0" borderId="0" xfId="0" applyFont="1"/>
    <xf numFmtId="3" fontId="91" fillId="26" borderId="0" xfId="392" applyNumberFormat="1" applyFont="1" applyFill="1" applyBorder="1" applyAlignment="1">
      <alignment horizontal="center" vertical="center"/>
    </xf>
    <xf numFmtId="3" fontId="91" fillId="26" borderId="11" xfId="392" applyNumberFormat="1" applyFont="1" applyFill="1" applyBorder="1" applyAlignment="1">
      <alignment horizontal="center" vertical="center"/>
    </xf>
    <xf numFmtId="43" fontId="77" fillId="26" borderId="18" xfId="328" applyFont="1" applyFill="1" applyBorder="1" applyAlignment="1">
      <alignment horizontal="center" vertical="center"/>
    </xf>
    <xf numFmtId="175" fontId="76" fillId="26" borderId="23" xfId="391" applyFont="1" applyFill="1" applyBorder="1" applyAlignment="1">
      <alignment horizontal="center" vertical="center"/>
    </xf>
    <xf numFmtId="175" fontId="42" fillId="0" borderId="0" xfId="442" applyFont="1" applyAlignment="1">
      <alignment horizontal="center" vertical="center"/>
    </xf>
    <xf numFmtId="43" fontId="32" fillId="26" borderId="0" xfId="336" applyFont="1" applyFill="1" applyBorder="1" applyAlignment="1">
      <alignment horizontal="center" vertical="center"/>
    </xf>
    <xf numFmtId="175" fontId="42" fillId="0" borderId="0" xfId="442" applyFont="1" applyAlignment="1">
      <alignment vertical="center"/>
    </xf>
    <xf numFmtId="10" fontId="78" fillId="26" borderId="19" xfId="391" applyNumberFormat="1" applyFont="1" applyFill="1" applyBorder="1" applyAlignment="1">
      <alignment horizontal="center" vertical="center"/>
    </xf>
    <xf numFmtId="43" fontId="130" fillId="26" borderId="20" xfId="336" applyFont="1" applyFill="1" applyBorder="1" applyAlignment="1">
      <alignment horizontal="left" vertical="center"/>
    </xf>
    <xf numFmtId="10" fontId="78" fillId="26" borderId="13" xfId="391" applyNumberFormat="1" applyFont="1" applyFill="1" applyBorder="1" applyAlignment="1">
      <alignment horizontal="center" vertical="center"/>
    </xf>
    <xf numFmtId="43" fontId="130" fillId="26" borderId="13" xfId="336" applyFont="1" applyFill="1" applyBorder="1" applyAlignment="1">
      <alignment horizontal="left" vertical="center"/>
    </xf>
    <xf numFmtId="43" fontId="130" fillId="26" borderId="15" xfId="336" applyFont="1" applyFill="1" applyBorder="1" applyAlignment="1">
      <alignment horizontal="center" vertical="center"/>
    </xf>
    <xf numFmtId="43" fontId="130" fillId="26" borderId="13" xfId="336" applyFont="1" applyFill="1" applyBorder="1" applyAlignment="1">
      <alignment horizontal="center" vertical="center"/>
    </xf>
    <xf numFmtId="43" fontId="78" fillId="26" borderId="15" xfId="391" applyNumberFormat="1" applyFont="1" applyFill="1" applyBorder="1" applyAlignment="1">
      <alignment horizontal="center" vertical="center"/>
    </xf>
    <xf numFmtId="168" fontId="76" fillId="26" borderId="13" xfId="336" applyNumberFormat="1" applyFont="1" applyFill="1" applyBorder="1" applyAlignment="1">
      <alignment horizontal="center" vertical="center" wrapText="1"/>
    </xf>
    <xf numFmtId="168" fontId="48" fillId="26" borderId="20" xfId="323" applyNumberFormat="1" applyFont="1" applyFill="1" applyBorder="1" applyAlignment="1">
      <alignment horizontal="center" vertical="center"/>
    </xf>
    <xf numFmtId="43" fontId="64" fillId="26" borderId="13" xfId="394" applyNumberFormat="1" applyFont="1" applyFill="1" applyBorder="1" applyAlignment="1">
      <alignment horizontal="center" vertical="center" wrapText="1"/>
    </xf>
    <xf numFmtId="168" fontId="64" fillId="26" borderId="19" xfId="323" applyNumberFormat="1" applyFont="1" applyFill="1" applyBorder="1" applyAlignment="1">
      <alignment horizontal="center"/>
    </xf>
    <xf numFmtId="168" fontId="48" fillId="26" borderId="0" xfId="394" applyNumberFormat="1" applyFont="1" applyFill="1" applyBorder="1" applyAlignment="1"/>
    <xf numFmtId="168" fontId="48" fillId="0" borderId="0" xfId="394" applyNumberFormat="1" applyFont="1" applyFill="1" applyBorder="1" applyAlignment="1"/>
    <xf numFmtId="2" fontId="64" fillId="26" borderId="19" xfId="394" applyNumberFormat="1" applyFont="1" applyFill="1" applyBorder="1" applyAlignment="1">
      <alignment horizontal="center"/>
    </xf>
    <xf numFmtId="17" fontId="64" fillId="26" borderId="19" xfId="394" applyNumberFormat="1" applyFont="1" applyFill="1" applyBorder="1" applyAlignment="1">
      <alignment horizontal="center" vertical="center"/>
    </xf>
    <xf numFmtId="17" fontId="64" fillId="26" borderId="14" xfId="394" applyNumberFormat="1" applyFont="1" applyFill="1" applyBorder="1" applyAlignment="1">
      <alignment horizontal="center" vertical="center"/>
    </xf>
    <xf numFmtId="17" fontId="64" fillId="26" borderId="0" xfId="394" applyNumberFormat="1" applyFont="1" applyFill="1" applyBorder="1" applyAlignment="1">
      <alignment horizontal="center"/>
    </xf>
    <xf numFmtId="175" fontId="76" fillId="0" borderId="0" xfId="0" applyFont="1" applyFill="1" applyBorder="1" applyAlignment="1">
      <alignment horizontal="center" vertical="center" wrapText="1"/>
    </xf>
    <xf numFmtId="0" fontId="56" fillId="0" borderId="0" xfId="579" applyFont="1" applyAlignment="1">
      <alignment vertical="center"/>
    </xf>
    <xf numFmtId="183" fontId="77" fillId="0" borderId="0" xfId="1094" applyFont="1" applyFill="1" applyBorder="1" applyAlignment="1">
      <alignment vertical="center"/>
    </xf>
    <xf numFmtId="183" fontId="42" fillId="0" borderId="0" xfId="1094" applyFill="1" applyBorder="1" applyAlignment="1">
      <alignment vertical="center"/>
    </xf>
    <xf numFmtId="10" fontId="77" fillId="0" borderId="0" xfId="1094" applyNumberFormat="1" applyFont="1" applyFill="1" applyBorder="1" applyAlignment="1">
      <alignment vertical="center"/>
    </xf>
    <xf numFmtId="183" fontId="51" fillId="0" borderId="0" xfId="1094" applyNumberFormat="1" applyFont="1" applyFill="1" applyBorder="1" applyAlignment="1">
      <alignment horizontal="center" vertical="center"/>
    </xf>
    <xf numFmtId="9" fontId="46" fillId="0" borderId="0" xfId="551" applyNumberFormat="1" applyFont="1"/>
    <xf numFmtId="168" fontId="47" fillId="0" borderId="19" xfId="323" applyNumberFormat="1" applyFont="1" applyFill="1" applyBorder="1" applyAlignment="1">
      <alignment horizontal="center"/>
    </xf>
    <xf numFmtId="168" fontId="76" fillId="0" borderId="13" xfId="323" applyNumberFormat="1" applyFont="1" applyFill="1" applyBorder="1" applyAlignment="1">
      <alignment horizontal="center" vertical="center"/>
    </xf>
    <xf numFmtId="172" fontId="47" fillId="0" borderId="0" xfId="0" applyNumberFormat="1" applyFont="1" applyFill="1" applyBorder="1" applyAlignment="1">
      <alignment horizontal="right"/>
    </xf>
    <xf numFmtId="172" fontId="47" fillId="0" borderId="24" xfId="0" applyNumberFormat="1" applyFont="1" applyFill="1" applyBorder="1" applyAlignment="1">
      <alignment horizontal="right"/>
    </xf>
    <xf numFmtId="172" fontId="47" fillId="26" borderId="0" xfId="0" applyNumberFormat="1" applyFont="1" applyFill="1" applyBorder="1" applyAlignment="1">
      <alignment horizontal="right"/>
    </xf>
    <xf numFmtId="172" fontId="47" fillId="26" borderId="24" xfId="0" applyNumberFormat="1" applyFont="1" applyFill="1" applyBorder="1" applyAlignment="1">
      <alignment horizontal="right"/>
    </xf>
    <xf numFmtId="3" fontId="48" fillId="26" borderId="21" xfId="0" applyNumberFormat="1" applyFont="1" applyFill="1" applyBorder="1" applyAlignment="1" applyProtection="1">
      <alignment horizontal="center"/>
    </xf>
    <xf numFmtId="3" fontId="48" fillId="26" borderId="12" xfId="0" applyNumberFormat="1" applyFont="1" applyFill="1" applyBorder="1" applyAlignment="1" applyProtection="1">
      <alignment horizontal="center"/>
    </xf>
    <xf numFmtId="3" fontId="48" fillId="26" borderId="25" xfId="0" applyNumberFormat="1" applyFont="1" applyFill="1" applyBorder="1" applyAlignment="1" applyProtection="1">
      <alignment horizontal="center"/>
    </xf>
    <xf numFmtId="3" fontId="48" fillId="26" borderId="24" xfId="0" applyNumberFormat="1" applyFont="1" applyFill="1" applyBorder="1" applyAlignment="1" applyProtection="1">
      <alignment horizontal="center"/>
    </xf>
    <xf numFmtId="175" fontId="46" fillId="0" borderId="0" xfId="0" applyNumberFormat="1" applyFont="1" applyBorder="1"/>
    <xf numFmtId="10" fontId="77" fillId="26" borderId="24" xfId="450" applyNumberFormat="1" applyFont="1" applyFill="1" applyBorder="1" applyAlignment="1">
      <alignment horizontal="center" vertical="center"/>
    </xf>
    <xf numFmtId="10" fontId="77" fillId="26" borderId="22" xfId="450" applyNumberFormat="1" applyFont="1" applyFill="1" applyBorder="1" applyAlignment="1">
      <alignment horizontal="center" vertical="center"/>
    </xf>
    <xf numFmtId="168" fontId="63" fillId="26" borderId="19" xfId="0" applyNumberFormat="1" applyFont="1" applyFill="1" applyBorder="1" applyAlignment="1">
      <alignment horizontal="right" vertical="center" wrapText="1"/>
    </xf>
    <xf numFmtId="168" fontId="63" fillId="26" borderId="13" xfId="0" applyNumberFormat="1" applyFont="1" applyFill="1" applyBorder="1" applyAlignment="1">
      <alignment horizontal="right" vertical="center" wrapText="1"/>
    </xf>
    <xf numFmtId="10" fontId="63" fillId="26" borderId="23" xfId="0" applyNumberFormat="1" applyFont="1" applyFill="1" applyBorder="1" applyAlignment="1">
      <alignment horizontal="right" vertical="center"/>
    </xf>
    <xf numFmtId="175" fontId="79" fillId="0" borderId="0" xfId="0" applyFont="1" applyFill="1" applyBorder="1" applyAlignment="1">
      <alignment horizontal="center" vertical="center" wrapText="1"/>
    </xf>
    <xf numFmtId="38" fontId="68" fillId="26" borderId="22" xfId="0" applyNumberFormat="1" applyFont="1" applyFill="1" applyBorder="1" applyAlignment="1">
      <alignment horizontal="center" vertical="center"/>
    </xf>
    <xf numFmtId="3" fontId="48" fillId="26" borderId="18" xfId="0" applyNumberFormat="1" applyFont="1" applyFill="1" applyBorder="1" applyAlignment="1" applyProtection="1">
      <alignment horizontal="center"/>
    </xf>
    <xf numFmtId="3" fontId="48" fillId="26" borderId="11" xfId="0" applyNumberFormat="1" applyFont="1" applyFill="1" applyBorder="1" applyAlignment="1" applyProtection="1">
      <alignment horizontal="center"/>
    </xf>
    <xf numFmtId="3" fontId="64" fillId="26" borderId="14" xfId="0" applyNumberFormat="1" applyFont="1" applyFill="1" applyBorder="1" applyAlignment="1" applyProtection="1">
      <alignment horizontal="center"/>
    </xf>
    <xf numFmtId="3" fontId="48" fillId="26" borderId="22" xfId="0" applyNumberFormat="1" applyFont="1" applyFill="1" applyBorder="1" applyAlignment="1" applyProtection="1">
      <alignment horizontal="center"/>
    </xf>
    <xf numFmtId="175" fontId="0" fillId="26" borderId="0" xfId="0" applyFont="1" applyFill="1" applyBorder="1"/>
    <xf numFmtId="174" fontId="77" fillId="26" borderId="11" xfId="0" applyNumberFormat="1" applyFont="1" applyFill="1" applyBorder="1" applyAlignment="1" applyProtection="1">
      <alignment horizontal="center" vertical="center"/>
    </xf>
    <xf numFmtId="174" fontId="77" fillId="26" borderId="22" xfId="0" applyNumberFormat="1" applyFont="1" applyFill="1" applyBorder="1" applyAlignment="1" applyProtection="1">
      <alignment horizontal="center" vertical="center"/>
    </xf>
    <xf numFmtId="3" fontId="59" fillId="26" borderId="24" xfId="336" applyNumberFormat="1" applyFont="1" applyFill="1" applyBorder="1" applyAlignment="1">
      <alignment horizontal="center"/>
    </xf>
    <xf numFmtId="3" fontId="59" fillId="26" borderId="18" xfId="336" applyNumberFormat="1" applyFont="1" applyFill="1" applyBorder="1" applyAlignment="1">
      <alignment horizontal="center"/>
    </xf>
    <xf numFmtId="3" fontId="59" fillId="26" borderId="22" xfId="336" applyNumberFormat="1" applyFont="1" applyFill="1" applyBorder="1" applyAlignment="1">
      <alignment horizontal="center"/>
    </xf>
    <xf numFmtId="3" fontId="77" fillId="26" borderId="22" xfId="328" applyNumberFormat="1" applyFont="1" applyFill="1" applyBorder="1" applyAlignment="1">
      <alignment horizontal="center" vertical="center"/>
    </xf>
    <xf numFmtId="3" fontId="76" fillId="26" borderId="18" xfId="328" applyNumberFormat="1" applyFont="1" applyFill="1" applyBorder="1" applyAlignment="1">
      <alignment horizontal="center" vertical="center"/>
    </xf>
    <xf numFmtId="168" fontId="77" fillId="26" borderId="21" xfId="323" applyNumberFormat="1" applyFont="1" applyFill="1" applyBorder="1" applyAlignment="1">
      <alignment horizontal="right" vertical="center"/>
    </xf>
    <xf numFmtId="168" fontId="77" fillId="26" borderId="12" xfId="323" applyNumberFormat="1" applyFont="1" applyFill="1" applyBorder="1" applyAlignment="1">
      <alignment horizontal="right" vertical="center"/>
    </xf>
    <xf numFmtId="168" fontId="77" fillId="26" borderId="25" xfId="323" applyNumberFormat="1" applyFont="1" applyFill="1" applyBorder="1" applyAlignment="1">
      <alignment horizontal="right" vertical="center"/>
    </xf>
    <xf numFmtId="175" fontId="42" fillId="26" borderId="0" xfId="388" applyFont="1" applyFill="1" applyBorder="1"/>
    <xf numFmtId="168" fontId="91" fillId="26" borderId="18" xfId="323" applyNumberFormat="1" applyFont="1" applyFill="1" applyBorder="1" applyAlignment="1">
      <alignment horizontal="center" vertical="center"/>
    </xf>
    <xf numFmtId="172" fontId="76" fillId="26" borderId="0" xfId="551" applyNumberFormat="1" applyFont="1" applyFill="1" applyBorder="1" applyAlignment="1" applyProtection="1">
      <alignment horizontal="center"/>
    </xf>
    <xf numFmtId="172" fontId="76" fillId="26" borderId="24" xfId="551" applyNumberFormat="1" applyFont="1" applyFill="1" applyBorder="1" applyAlignment="1" applyProtection="1">
      <alignment horizontal="center"/>
    </xf>
    <xf numFmtId="175" fontId="83" fillId="0" borderId="20" xfId="0" applyFont="1" applyFill="1" applyBorder="1" applyAlignment="1">
      <alignment horizontal="center" vertical="center" wrapText="1"/>
    </xf>
    <xf numFmtId="175" fontId="83" fillId="0" borderId="0" xfId="0" applyFont="1" applyFill="1" applyBorder="1" applyAlignment="1">
      <alignment horizontal="center" vertical="center" wrapText="1"/>
    </xf>
    <xf numFmtId="175" fontId="83" fillId="0" borderId="17" xfId="0" applyFont="1" applyFill="1" applyBorder="1" applyAlignment="1">
      <alignment horizontal="center" vertical="center" wrapText="1"/>
    </xf>
    <xf numFmtId="3" fontId="50" fillId="0" borderId="21" xfId="0" applyNumberFormat="1" applyFont="1" applyFill="1" applyBorder="1" applyAlignment="1">
      <alignment horizontal="center"/>
    </xf>
    <xf numFmtId="3" fontId="50" fillId="0" borderId="12" xfId="0" applyNumberFormat="1" applyFont="1" applyFill="1" applyBorder="1" applyAlignment="1">
      <alignment horizontal="center"/>
    </xf>
    <xf numFmtId="3" fontId="61" fillId="0" borderId="17" xfId="0" applyNumberFormat="1" applyFont="1" applyFill="1" applyBorder="1" applyAlignment="1">
      <alignment horizontal="center"/>
    </xf>
    <xf numFmtId="17" fontId="61" fillId="0" borderId="19" xfId="0" applyNumberFormat="1" applyFont="1" applyFill="1" applyBorder="1" applyAlignment="1">
      <alignment horizontal="center"/>
    </xf>
    <xf numFmtId="3" fontId="50" fillId="0" borderId="20" xfId="0" applyNumberFormat="1" applyFont="1" applyFill="1" applyBorder="1" applyAlignment="1">
      <alignment horizontal="center"/>
    </xf>
    <xf numFmtId="3" fontId="50" fillId="0" borderId="0" xfId="0" applyNumberFormat="1" applyFont="1" applyFill="1" applyBorder="1" applyAlignment="1">
      <alignment horizontal="center"/>
    </xf>
    <xf numFmtId="3" fontId="61" fillId="0" borderId="19" xfId="0" applyNumberFormat="1" applyFont="1" applyFill="1" applyBorder="1" applyAlignment="1">
      <alignment horizontal="center"/>
    </xf>
    <xf numFmtId="3" fontId="50" fillId="0" borderId="18" xfId="0" applyNumberFormat="1" applyFont="1" applyFill="1" applyBorder="1" applyAlignment="1">
      <alignment horizontal="center"/>
    </xf>
    <xf numFmtId="3" fontId="50" fillId="0" borderId="11" xfId="0" applyNumberFormat="1" applyFont="1" applyFill="1" applyBorder="1" applyAlignment="1">
      <alignment horizontal="center"/>
    </xf>
    <xf numFmtId="3" fontId="61" fillId="0" borderId="14" xfId="0" applyNumberFormat="1" applyFont="1" applyFill="1" applyBorder="1" applyAlignment="1">
      <alignment horizontal="center"/>
    </xf>
    <xf numFmtId="175" fontId="64" fillId="26" borderId="19" xfId="0" applyNumberFormat="1" applyFont="1" applyFill="1" applyBorder="1" applyAlignment="1">
      <alignment horizontal="left" vertical="center"/>
    </xf>
    <xf numFmtId="43" fontId="64" fillId="26" borderId="15" xfId="0" applyNumberFormat="1" applyFont="1" applyFill="1" applyBorder="1" applyAlignment="1">
      <alignment horizontal="center" vertical="center"/>
    </xf>
    <xf numFmtId="172" fontId="64" fillId="26" borderId="13" xfId="551" applyNumberFormat="1" applyFont="1" applyFill="1" applyBorder="1" applyAlignment="1">
      <alignment horizontal="center" vertical="center"/>
    </xf>
    <xf numFmtId="41" fontId="59" fillId="0" borderId="0" xfId="336" applyNumberFormat="1" applyFont="1" applyFill="1" applyBorder="1" applyAlignment="1">
      <alignment horizontal="center" vertical="center"/>
    </xf>
    <xf numFmtId="175" fontId="51" fillId="0" borderId="13" xfId="0" applyNumberFormat="1" applyFont="1" applyFill="1" applyBorder="1" applyAlignment="1">
      <alignment horizontal="center" vertical="center"/>
    </xf>
    <xf numFmtId="175" fontId="51" fillId="0" borderId="15" xfId="0" applyNumberFormat="1" applyFont="1" applyFill="1" applyBorder="1" applyAlignment="1">
      <alignment horizontal="center" vertical="center" wrapText="1"/>
    </xf>
    <xf numFmtId="49" fontId="54" fillId="26" borderId="21" xfId="0" applyNumberFormat="1" applyFont="1" applyFill="1" applyBorder="1" applyAlignment="1">
      <alignment horizontal="center" vertical="center"/>
    </xf>
    <xf numFmtId="49" fontId="54" fillId="26" borderId="20" xfId="0" applyNumberFormat="1" applyFont="1" applyFill="1" applyBorder="1" applyAlignment="1">
      <alignment horizontal="center" vertical="center"/>
    </xf>
    <xf numFmtId="175" fontId="81" fillId="0" borderId="0" xfId="0" applyFont="1" applyAlignment="1">
      <alignment horizontal="center" vertical="justify" wrapText="1"/>
    </xf>
    <xf numFmtId="49" fontId="63" fillId="0" borderId="0" xfId="0" applyNumberFormat="1" applyFont="1" applyFill="1" applyBorder="1" applyAlignment="1">
      <alignment horizontal="center" vertical="center" wrapText="1"/>
    </xf>
    <xf numFmtId="175" fontId="76" fillId="26" borderId="13" xfId="388" applyFont="1" applyFill="1" applyBorder="1" applyAlignment="1">
      <alignment horizontal="center" vertical="center" wrapText="1"/>
    </xf>
    <xf numFmtId="49" fontId="63" fillId="0" borderId="15" xfId="0" applyNumberFormat="1" applyFont="1" applyFill="1" applyBorder="1" applyAlignment="1">
      <alignment horizontal="center" vertical="center" wrapText="1"/>
    </xf>
    <xf numFmtId="41" fontId="76" fillId="26" borderId="17" xfId="323" applyNumberFormat="1" applyFont="1" applyFill="1" applyBorder="1" applyAlignment="1">
      <alignment horizontal="center" vertical="center"/>
    </xf>
    <xf numFmtId="41" fontId="76" fillId="26" borderId="19" xfId="323" applyNumberFormat="1" applyFont="1" applyFill="1" applyBorder="1" applyAlignment="1">
      <alignment horizontal="center" vertical="center"/>
    </xf>
    <xf numFmtId="41" fontId="76" fillId="26" borderId="14" xfId="323" applyNumberFormat="1" applyFont="1" applyFill="1" applyBorder="1" applyAlignment="1">
      <alignment horizontal="center" vertical="center"/>
    </xf>
    <xf numFmtId="3" fontId="76" fillId="26" borderId="23" xfId="328" applyNumberFormat="1" applyFont="1" applyFill="1" applyBorder="1" applyAlignment="1">
      <alignment horizontal="center" vertical="center"/>
    </xf>
    <xf numFmtId="3" fontId="76" fillId="26" borderId="13" xfId="328" applyNumberFormat="1" applyFont="1" applyFill="1" applyBorder="1" applyAlignment="1">
      <alignment horizontal="center" vertical="center"/>
    </xf>
    <xf numFmtId="4" fontId="77" fillId="26" borderId="0" xfId="323" applyNumberFormat="1" applyFont="1" applyFill="1" applyBorder="1" applyAlignment="1">
      <alignment horizontal="center"/>
    </xf>
    <xf numFmtId="43" fontId="77" fillId="26" borderId="0" xfId="323" applyNumberFormat="1" applyFont="1" applyFill="1" applyBorder="1" applyAlignment="1"/>
    <xf numFmtId="17" fontId="64" fillId="0" borderId="14" xfId="0" applyNumberFormat="1" applyFont="1" applyFill="1" applyBorder="1" applyAlignment="1" applyProtection="1">
      <alignment horizontal="center" vertical="center"/>
    </xf>
    <xf numFmtId="0" fontId="61" fillId="26" borderId="19" xfId="743" applyFont="1" applyFill="1" applyBorder="1" applyAlignment="1">
      <alignment horizontal="center" vertical="center"/>
    </xf>
    <xf numFmtId="43" fontId="50" fillId="26" borderId="0" xfId="323" applyFont="1" applyFill="1" applyBorder="1" applyAlignment="1">
      <alignment vertical="center"/>
    </xf>
    <xf numFmtId="43" fontId="61" fillId="26" borderId="19" xfId="323" applyFont="1" applyFill="1" applyBorder="1" applyAlignment="1">
      <alignment vertical="center"/>
    </xf>
    <xf numFmtId="0" fontId="61" fillId="26" borderId="20" xfId="743" applyFont="1" applyFill="1" applyBorder="1" applyAlignment="1">
      <alignment horizontal="center" vertical="center"/>
    </xf>
    <xf numFmtId="0" fontId="61" fillId="26" borderId="15" xfId="743" applyFont="1" applyFill="1" applyBorder="1" applyAlignment="1">
      <alignment horizontal="center" vertical="center"/>
    </xf>
    <xf numFmtId="0" fontId="42" fillId="0" borderId="0" xfId="743" applyAlignment="1">
      <alignment vertical="center"/>
    </xf>
    <xf numFmtId="175" fontId="0" fillId="0" borderId="0" xfId="0" applyBorder="1" applyAlignment="1">
      <alignment horizontal="center"/>
    </xf>
    <xf numFmtId="175" fontId="0" fillId="0" borderId="0" xfId="0" applyAlignment="1">
      <alignment horizontal="center"/>
    </xf>
    <xf numFmtId="175" fontId="50" fillId="26" borderId="0" xfId="0" applyFont="1" applyFill="1" applyBorder="1" applyAlignment="1">
      <alignment horizontal="center"/>
    </xf>
    <xf numFmtId="175" fontId="76" fillId="26" borderId="15" xfId="0" applyFont="1" applyFill="1" applyBorder="1" applyAlignment="1">
      <alignment horizontal="center" vertical="center"/>
    </xf>
    <xf numFmtId="49" fontId="76" fillId="26" borderId="13" xfId="0" applyNumberFormat="1" applyFont="1" applyFill="1" applyBorder="1" applyAlignment="1">
      <alignment horizontal="center" vertical="center" wrapText="1"/>
    </xf>
    <xf numFmtId="49" fontId="76" fillId="26" borderId="20" xfId="0" applyNumberFormat="1" applyFont="1" applyFill="1" applyBorder="1" applyAlignment="1">
      <alignment horizontal="left"/>
    </xf>
    <xf numFmtId="168" fontId="76" fillId="26" borderId="20" xfId="0" applyNumberFormat="1" applyFont="1" applyFill="1" applyBorder="1" applyAlignment="1">
      <alignment horizontal="center" wrapText="1"/>
    </xf>
    <xf numFmtId="49" fontId="76" fillId="26" borderId="20" xfId="0" applyNumberFormat="1" applyFont="1" applyFill="1" applyBorder="1" applyAlignment="1">
      <alignment horizontal="left" vertical="center"/>
    </xf>
    <xf numFmtId="49" fontId="76" fillId="26" borderId="15" xfId="0" applyNumberFormat="1" applyFont="1" applyFill="1" applyBorder="1" applyAlignment="1">
      <alignment horizontal="center" vertical="center" wrapText="1"/>
    </xf>
    <xf numFmtId="168" fontId="56" fillId="0" borderId="0" xfId="323" applyNumberFormat="1" applyFont="1" applyFill="1" applyBorder="1" applyAlignment="1">
      <alignment horizontal="center" vertical="center"/>
    </xf>
    <xf numFmtId="172" fontId="56" fillId="0" borderId="0" xfId="0" applyNumberFormat="1" applyFont="1" applyFill="1" applyBorder="1" applyAlignment="1">
      <alignment horizontal="center" vertical="center"/>
    </xf>
    <xf numFmtId="172" fontId="56" fillId="0" borderId="24" xfId="0" applyNumberFormat="1" applyFont="1" applyFill="1" applyBorder="1" applyAlignment="1">
      <alignment horizontal="center" vertical="center"/>
    </xf>
    <xf numFmtId="172" fontId="63" fillId="0" borderId="23" xfId="0" applyNumberFormat="1" applyFont="1" applyFill="1" applyBorder="1" applyAlignment="1">
      <alignment horizontal="center" vertical="center"/>
    </xf>
    <xf numFmtId="172" fontId="63" fillId="0" borderId="16" xfId="0" applyNumberFormat="1" applyFont="1" applyFill="1" applyBorder="1" applyAlignment="1">
      <alignment horizontal="center" vertical="center"/>
    </xf>
    <xf numFmtId="10" fontId="63" fillId="26" borderId="24" xfId="0" applyNumberFormat="1" applyFont="1" applyFill="1" applyBorder="1" applyAlignment="1">
      <alignment horizontal="center" vertical="center"/>
    </xf>
    <xf numFmtId="181" fontId="0" fillId="0" borderId="0" xfId="0" applyNumberFormat="1" applyFill="1" applyBorder="1" applyAlignment="1">
      <alignment horizontal="center"/>
    </xf>
    <xf numFmtId="168" fontId="64" fillId="26" borderId="13" xfId="0" applyNumberFormat="1" applyFont="1" applyFill="1" applyBorder="1" applyAlignment="1">
      <alignment horizontal="center" vertical="center" wrapText="1"/>
    </xf>
    <xf numFmtId="10" fontId="63" fillId="26" borderId="16" xfId="0" applyNumberFormat="1" applyFont="1" applyFill="1" applyBorder="1" applyAlignment="1">
      <alignment horizontal="center" vertical="center"/>
    </xf>
    <xf numFmtId="172" fontId="62" fillId="26" borderId="20" xfId="0" applyNumberFormat="1" applyFont="1" applyFill="1" applyBorder="1" applyAlignment="1">
      <alignment vertical="center"/>
    </xf>
    <xf numFmtId="172" fontId="62" fillId="26" borderId="24" xfId="0" applyNumberFormat="1" applyFont="1" applyFill="1" applyBorder="1" applyAlignment="1">
      <alignment vertical="center"/>
    </xf>
    <xf numFmtId="172" fontId="47" fillId="26" borderId="15" xfId="0" applyNumberFormat="1" applyFont="1" applyFill="1" applyBorder="1" applyAlignment="1">
      <alignment vertical="center" wrapText="1"/>
    </xf>
    <xf numFmtId="172" fontId="47" fillId="26" borderId="16" xfId="0" applyNumberFormat="1" applyFont="1" applyFill="1" applyBorder="1" applyAlignment="1">
      <alignment vertical="center" wrapText="1"/>
    </xf>
    <xf numFmtId="175" fontId="69" fillId="0" borderId="0" xfId="0" applyNumberFormat="1" applyFont="1" applyBorder="1" applyAlignment="1">
      <alignment vertical="center"/>
    </xf>
    <xf numFmtId="191" fontId="51" fillId="26" borderId="19" xfId="336" applyNumberFormat="1" applyFont="1" applyFill="1" applyBorder="1" applyAlignment="1">
      <alignment horizontal="right" vertical="center"/>
    </xf>
    <xf numFmtId="191" fontId="51" fillId="26" borderId="14" xfId="336" applyNumberFormat="1" applyFont="1" applyFill="1" applyBorder="1" applyAlignment="1">
      <alignment horizontal="right" vertical="center"/>
    </xf>
    <xf numFmtId="43" fontId="0" fillId="26" borderId="0" xfId="0" applyNumberFormat="1" applyFill="1" applyAlignment="1"/>
    <xf numFmtId="175" fontId="47" fillId="26" borderId="13" xfId="0" applyNumberFormat="1" applyFont="1" applyFill="1" applyBorder="1" applyAlignment="1">
      <alignment horizontal="center" vertical="center" wrapText="1"/>
    </xf>
    <xf numFmtId="2" fontId="76" fillId="0" borderId="19" xfId="328" applyNumberFormat="1" applyFont="1" applyFill="1" applyBorder="1" applyAlignment="1">
      <alignment horizontal="center"/>
    </xf>
    <xf numFmtId="175" fontId="0" fillId="0" borderId="0" xfId="0" applyAlignment="1">
      <alignment horizontal="center"/>
    </xf>
    <xf numFmtId="175" fontId="0" fillId="0" borderId="0" xfId="0" applyAlignment="1">
      <alignment horizontal="center"/>
    </xf>
    <xf numFmtId="3" fontId="95" fillId="26" borderId="18" xfId="626" applyNumberFormat="1" applyFont="1" applyFill="1" applyBorder="1" applyAlignment="1">
      <alignment horizontal="center" vertical="center"/>
    </xf>
    <xf numFmtId="168" fontId="91" fillId="0" borderId="24" xfId="323" applyNumberFormat="1" applyFont="1" applyFill="1" applyBorder="1" applyAlignment="1">
      <alignment horizontal="center" vertical="center"/>
    </xf>
    <xf numFmtId="168" fontId="91" fillId="26" borderId="24" xfId="323" applyNumberFormat="1" applyFont="1" applyFill="1" applyBorder="1" applyAlignment="1">
      <alignment horizontal="center" vertical="center"/>
    </xf>
    <xf numFmtId="168" fontId="91" fillId="26" borderId="22" xfId="323" applyNumberFormat="1" applyFont="1" applyFill="1" applyBorder="1" applyAlignment="1">
      <alignment horizontal="center" vertical="center"/>
    </xf>
    <xf numFmtId="9" fontId="47" fillId="26" borderId="19" xfId="0" applyNumberFormat="1" applyFont="1" applyFill="1" applyBorder="1" applyAlignment="1">
      <alignment horizontal="center" vertical="center"/>
    </xf>
    <xf numFmtId="43" fontId="76" fillId="26" borderId="19" xfId="336" applyFont="1" applyFill="1" applyBorder="1" applyAlignment="1">
      <alignment horizontal="center" vertical="center"/>
    </xf>
    <xf numFmtId="43" fontId="76" fillId="26" borderId="14" xfId="336" applyFont="1" applyFill="1" applyBorder="1" applyAlignment="1">
      <alignment horizontal="center" vertical="center"/>
    </xf>
    <xf numFmtId="43" fontId="76" fillId="26" borderId="17" xfId="0" applyNumberFormat="1" applyFont="1" applyFill="1" applyBorder="1" applyAlignment="1">
      <alignment horizontal="center" vertical="center" wrapText="1"/>
    </xf>
    <xf numFmtId="175" fontId="76" fillId="26" borderId="18" xfId="0" applyNumberFormat="1" applyFont="1" applyFill="1" applyBorder="1" applyAlignment="1">
      <alignment horizontal="center" vertical="center"/>
    </xf>
    <xf numFmtId="168" fontId="64" fillId="26" borderId="12" xfId="0" applyNumberFormat="1" applyFont="1" applyFill="1" applyBorder="1" applyAlignment="1">
      <alignment horizontal="center" vertical="center" wrapText="1"/>
    </xf>
    <xf numFmtId="168" fontId="64" fillId="26" borderId="0" xfId="0" applyNumberFormat="1" applyFont="1" applyFill="1" applyBorder="1" applyAlignment="1">
      <alignment horizontal="center" vertical="center" wrapText="1"/>
    </xf>
    <xf numFmtId="168" fontId="48" fillId="26" borderId="24" xfId="323" applyNumberFormat="1" applyFont="1" applyFill="1" applyBorder="1" applyAlignment="1">
      <alignment horizontal="center" vertical="center"/>
    </xf>
    <xf numFmtId="168" fontId="94" fillId="26" borderId="17" xfId="0" applyNumberFormat="1" applyFont="1" applyFill="1" applyBorder="1" applyAlignment="1">
      <alignment horizontal="center" vertical="center" wrapText="1"/>
    </xf>
    <xf numFmtId="0" fontId="62" fillId="26" borderId="0" xfId="323" applyNumberFormat="1" applyFont="1" applyFill="1" applyBorder="1" applyAlignment="1">
      <alignment horizontal="center" vertical="center"/>
    </xf>
    <xf numFmtId="168" fontId="47" fillId="26" borderId="19" xfId="0" applyNumberFormat="1" applyFont="1" applyFill="1" applyBorder="1" applyAlignment="1">
      <alignment horizontal="center" vertical="center" wrapText="1"/>
    </xf>
    <xf numFmtId="175" fontId="74" fillId="0" borderId="0" xfId="0" applyFont="1" applyAlignment="1">
      <alignment horizontal="center"/>
    </xf>
    <xf numFmtId="49" fontId="57" fillId="26" borderId="13" xfId="0" applyNumberFormat="1" applyFont="1" applyFill="1" applyBorder="1" applyAlignment="1">
      <alignment horizontal="center" vertical="center" wrapText="1"/>
    </xf>
    <xf numFmtId="40" fontId="64" fillId="26" borderId="13" xfId="323" applyNumberFormat="1" applyFont="1" applyFill="1" applyBorder="1" applyAlignment="1">
      <alignment horizontal="right" vertical="center"/>
    </xf>
    <xf numFmtId="43" fontId="50" fillId="0" borderId="19" xfId="323" applyFont="1" applyFill="1" applyBorder="1"/>
    <xf numFmtId="43" fontId="50" fillId="26" borderId="19" xfId="323" applyFont="1" applyFill="1" applyBorder="1"/>
    <xf numFmtId="43" fontId="50" fillId="26" borderId="14" xfId="323" applyFont="1" applyFill="1" applyBorder="1"/>
    <xf numFmtId="43" fontId="76" fillId="26" borderId="13" xfId="336" applyFont="1" applyFill="1" applyBorder="1" applyAlignment="1">
      <alignment horizontal="center" vertical="center" wrapText="1"/>
    </xf>
    <xf numFmtId="43" fontId="76" fillId="26" borderId="15" xfId="336" applyFont="1" applyFill="1" applyBorder="1" applyAlignment="1">
      <alignment horizontal="center" vertical="center" wrapText="1"/>
    </xf>
    <xf numFmtId="43" fontId="76" fillId="26" borderId="23" xfId="336" applyFont="1" applyFill="1" applyBorder="1" applyAlignment="1">
      <alignment horizontal="center" vertical="center" wrapText="1"/>
    </xf>
    <xf numFmtId="170" fontId="64" fillId="26" borderId="23" xfId="323" applyNumberFormat="1" applyFont="1" applyFill="1" applyBorder="1" applyAlignment="1">
      <alignment vertical="center"/>
    </xf>
    <xf numFmtId="10" fontId="64" fillId="26" borderId="19" xfId="448" applyNumberFormat="1" applyFont="1" applyFill="1" applyBorder="1" applyAlignment="1">
      <alignment horizontal="center" vertical="center"/>
    </xf>
    <xf numFmtId="9" fontId="76" fillId="26" borderId="13" xfId="551" applyNumberFormat="1" applyFont="1" applyFill="1" applyBorder="1" applyAlignment="1">
      <alignment horizontal="right" vertical="center"/>
    </xf>
    <xf numFmtId="0" fontId="42" fillId="0" borderId="0" xfId="919" applyAlignment="1">
      <alignment horizontal="center" vertical="center"/>
    </xf>
    <xf numFmtId="172" fontId="50" fillId="26" borderId="0" xfId="551" applyNumberFormat="1" applyFont="1" applyFill="1" applyBorder="1" applyAlignment="1">
      <alignment vertical="center"/>
    </xf>
    <xf numFmtId="17" fontId="76" fillId="26" borderId="13" xfId="323" applyNumberFormat="1" applyFont="1" applyFill="1" applyBorder="1" applyAlignment="1">
      <alignment horizontal="center" vertical="center"/>
    </xf>
    <xf numFmtId="0" fontId="63" fillId="0" borderId="0" xfId="743" applyFont="1" applyBorder="1" applyAlignment="1">
      <alignment horizontal="center" wrapText="1"/>
    </xf>
    <xf numFmtId="43" fontId="48" fillId="26" borderId="20" xfId="0" applyNumberFormat="1" applyFont="1" applyFill="1" applyBorder="1" applyAlignment="1">
      <alignment horizontal="center" vertical="center"/>
    </xf>
    <xf numFmtId="43" fontId="64" fillId="26" borderId="21" xfId="0" applyNumberFormat="1" applyFont="1" applyFill="1" applyBorder="1" applyAlignment="1">
      <alignment horizontal="center" vertical="center"/>
    </xf>
    <xf numFmtId="172" fontId="64" fillId="26" borderId="19" xfId="551" applyNumberFormat="1" applyFont="1" applyFill="1" applyBorder="1" applyAlignment="1">
      <alignment horizontal="center" vertical="center"/>
    </xf>
    <xf numFmtId="43" fontId="64" fillId="26" borderId="20" xfId="0" applyNumberFormat="1" applyFont="1" applyFill="1" applyBorder="1" applyAlignment="1">
      <alignment horizontal="center" vertical="center"/>
    </xf>
    <xf numFmtId="175" fontId="51" fillId="0" borderId="0" xfId="1094" applyNumberFormat="1" applyFont="1" applyFill="1" applyBorder="1" applyAlignment="1">
      <alignment horizontal="center" vertical="center" wrapText="1"/>
    </xf>
    <xf numFmtId="1" fontId="64" fillId="26" borderId="15" xfId="347" applyNumberFormat="1" applyFont="1" applyFill="1" applyBorder="1" applyAlignment="1">
      <alignment horizontal="center" vertical="center"/>
    </xf>
    <xf numFmtId="172" fontId="47" fillId="26" borderId="14" xfId="0" applyNumberFormat="1" applyFont="1" applyFill="1" applyBorder="1" applyAlignment="1">
      <alignment horizontal="center" vertical="center"/>
    </xf>
    <xf numFmtId="9" fontId="47" fillId="26" borderId="14" xfId="0" applyNumberFormat="1" applyFont="1" applyFill="1" applyBorder="1" applyAlignment="1">
      <alignment horizontal="center" vertical="center"/>
    </xf>
    <xf numFmtId="201" fontId="59" fillId="0" borderId="0" xfId="336" applyNumberFormat="1" applyFont="1" applyFill="1" applyBorder="1" applyAlignment="1">
      <alignment horizontal="center" vertical="center"/>
    </xf>
    <xf numFmtId="175" fontId="78" fillId="0" borderId="25" xfId="0" applyNumberFormat="1" applyFont="1" applyFill="1" applyBorder="1" applyAlignment="1">
      <alignment horizontal="center" vertical="center" wrapText="1"/>
    </xf>
    <xf numFmtId="175" fontId="76" fillId="0" borderId="0" xfId="347" applyFont="1" applyAlignment="1">
      <alignment vertical="center"/>
    </xf>
    <xf numFmtId="175" fontId="76" fillId="0" borderId="0" xfId="347" applyFont="1" applyBorder="1" applyAlignment="1">
      <alignment vertical="center"/>
    </xf>
    <xf numFmtId="175" fontId="64" fillId="0" borderId="0" xfId="347" applyFont="1" applyBorder="1" applyAlignment="1">
      <alignment vertical="center"/>
    </xf>
    <xf numFmtId="175" fontId="46" fillId="0" borderId="0" xfId="0" applyFont="1" applyAlignment="1">
      <alignment vertical="center"/>
    </xf>
    <xf numFmtId="183" fontId="62" fillId="0" borderId="0" xfId="1094" applyFont="1" applyFill="1" applyBorder="1" applyAlignment="1">
      <alignment vertical="top" wrapText="1"/>
    </xf>
    <xf numFmtId="175" fontId="46" fillId="26" borderId="13" xfId="0" applyFont="1" applyFill="1" applyBorder="1" applyAlignment="1">
      <alignment horizontal="center" vertical="center"/>
    </xf>
    <xf numFmtId="0" fontId="42" fillId="26" borderId="0" xfId="919" applyFill="1"/>
    <xf numFmtId="49" fontId="47" fillId="26" borderId="14" xfId="0" applyNumberFormat="1" applyFont="1" applyFill="1" applyBorder="1" applyAlignment="1">
      <alignment horizontal="center" vertical="center"/>
    </xf>
    <xf numFmtId="10" fontId="76" fillId="0" borderId="17" xfId="551" applyNumberFormat="1" applyFont="1" applyFill="1" applyBorder="1" applyAlignment="1">
      <alignment horizontal="center"/>
    </xf>
    <xf numFmtId="10" fontId="76" fillId="0" borderId="19" xfId="551" applyNumberFormat="1" applyFont="1" applyFill="1" applyBorder="1" applyAlignment="1">
      <alignment horizontal="center"/>
    </xf>
    <xf numFmtId="10" fontId="76" fillId="0" borderId="14" xfId="551" applyNumberFormat="1" applyFont="1" applyFill="1" applyBorder="1" applyAlignment="1">
      <alignment horizontal="center"/>
    </xf>
    <xf numFmtId="49" fontId="47" fillId="0" borderId="18" xfId="0" applyNumberFormat="1" applyFont="1" applyFill="1" applyBorder="1" applyAlignment="1">
      <alignment horizontal="center" vertical="center"/>
    </xf>
    <xf numFmtId="2" fontId="76" fillId="0" borderId="14" xfId="328" applyNumberFormat="1" applyFont="1" applyFill="1" applyBorder="1" applyAlignment="1">
      <alignment horizontal="center"/>
    </xf>
    <xf numFmtId="3" fontId="76" fillId="0" borderId="11" xfId="328" applyNumberFormat="1" applyFont="1" applyFill="1" applyBorder="1" applyAlignment="1">
      <alignment horizontal="center"/>
    </xf>
    <xf numFmtId="3" fontId="77" fillId="0" borderId="18" xfId="328" applyNumberFormat="1" applyFont="1" applyFill="1" applyBorder="1" applyAlignment="1">
      <alignment horizontal="center"/>
    </xf>
    <xf numFmtId="3" fontId="77" fillId="0" borderId="11" xfId="328" applyNumberFormat="1" applyFont="1" applyFill="1" applyBorder="1" applyAlignment="1">
      <alignment horizontal="center"/>
    </xf>
    <xf numFmtId="3" fontId="76" fillId="0" borderId="11" xfId="328" applyNumberFormat="1" applyFont="1" applyFill="1" applyBorder="1" applyAlignment="1">
      <alignment horizontal="center" vertical="center"/>
    </xf>
    <xf numFmtId="175" fontId="0" fillId="0" borderId="0" xfId="0" applyFill="1" applyAlignment="1">
      <alignment horizontal="center" vertical="center"/>
    </xf>
    <xf numFmtId="17" fontId="76" fillId="26" borderId="20" xfId="0" applyNumberFormat="1" applyFont="1" applyFill="1" applyBorder="1" applyAlignment="1">
      <alignment horizontal="center" vertical="center"/>
    </xf>
    <xf numFmtId="17" fontId="76" fillId="26" borderId="18" xfId="0" applyNumberFormat="1" applyFont="1" applyFill="1" applyBorder="1" applyAlignment="1">
      <alignment horizontal="center" vertical="center"/>
    </xf>
    <xf numFmtId="4" fontId="77" fillId="26" borderId="11" xfId="323" applyNumberFormat="1" applyFont="1" applyFill="1" applyBorder="1" applyAlignment="1">
      <alignment horizontal="center"/>
    </xf>
    <xf numFmtId="43" fontId="77" fillId="26" borderId="11" xfId="323" applyNumberFormat="1" applyFont="1" applyFill="1" applyBorder="1" applyAlignment="1"/>
    <xf numFmtId="3" fontId="76" fillId="0" borderId="0" xfId="328" applyNumberFormat="1" applyFont="1" applyFill="1" applyBorder="1" applyAlignment="1">
      <alignment horizontal="center" vertical="center"/>
    </xf>
    <xf numFmtId="3" fontId="76" fillId="0" borderId="19" xfId="328" applyNumberFormat="1" applyFont="1" applyFill="1" applyBorder="1" applyAlignment="1">
      <alignment horizontal="center" vertical="center"/>
    </xf>
    <xf numFmtId="168" fontId="64" fillId="26" borderId="14" xfId="323" applyNumberFormat="1" applyFont="1" applyFill="1" applyBorder="1" applyAlignment="1">
      <alignment horizontal="center"/>
    </xf>
    <xf numFmtId="2" fontId="64" fillId="26" borderId="14" xfId="394" applyNumberFormat="1" applyFont="1" applyFill="1" applyBorder="1" applyAlignment="1">
      <alignment horizontal="center"/>
    </xf>
    <xf numFmtId="203" fontId="58" fillId="0" borderId="0" xfId="0" applyNumberFormat="1" applyFont="1" applyFill="1" applyBorder="1" applyAlignment="1">
      <alignment horizontal="left" indent="1"/>
    </xf>
    <xf numFmtId="175" fontId="149" fillId="0" borderId="0" xfId="0" applyFont="1"/>
    <xf numFmtId="175" fontId="61" fillId="26" borderId="19" xfId="0" applyNumberFormat="1" applyFont="1" applyFill="1" applyBorder="1" applyAlignment="1">
      <alignment horizontal="left" vertical="center"/>
    </xf>
    <xf numFmtId="43" fontId="97" fillId="26" borderId="0" xfId="336" applyNumberFormat="1" applyFont="1" applyFill="1" applyBorder="1" applyAlignment="1">
      <alignment horizontal="right" vertical="center"/>
    </xf>
    <xf numFmtId="43" fontId="76" fillId="26" borderId="19" xfId="0" applyNumberFormat="1" applyFont="1" applyFill="1" applyBorder="1" applyAlignment="1">
      <alignment horizontal="center"/>
    </xf>
    <xf numFmtId="43" fontId="76" fillId="26" borderId="14" xfId="0" applyNumberFormat="1" applyFont="1" applyFill="1" applyBorder="1" applyAlignment="1">
      <alignment horizontal="center"/>
    </xf>
    <xf numFmtId="175" fontId="150" fillId="0" borderId="0" xfId="0" applyFont="1" applyFill="1" applyBorder="1" applyAlignment="1">
      <alignment horizontal="center" vertical="center" wrapText="1"/>
    </xf>
    <xf numFmtId="41" fontId="115" fillId="0" borderId="0" xfId="0" applyNumberFormat="1" applyFont="1" applyFill="1" applyBorder="1" applyAlignment="1">
      <alignment horizontal="center" vertical="center" wrapText="1"/>
    </xf>
    <xf numFmtId="41" fontId="150" fillId="0" borderId="0" xfId="0" applyNumberFormat="1" applyFont="1" applyFill="1" applyBorder="1" applyAlignment="1">
      <alignment horizontal="center" vertical="center" wrapText="1"/>
    </xf>
    <xf numFmtId="41" fontId="0" fillId="0" borderId="0" xfId="0" applyNumberFormat="1" applyBorder="1" applyAlignment="1">
      <alignment horizontal="left"/>
    </xf>
    <xf numFmtId="184" fontId="0" fillId="0" borderId="0" xfId="0" applyNumberFormat="1" applyAlignment="1">
      <alignment vertical="center"/>
    </xf>
    <xf numFmtId="184" fontId="68" fillId="0" borderId="0" xfId="0" applyNumberFormat="1" applyFont="1" applyFill="1" applyBorder="1" applyAlignment="1">
      <alignment vertical="center"/>
    </xf>
    <xf numFmtId="176" fontId="64" fillId="26" borderId="24" xfId="0" applyNumberFormat="1" applyFont="1" applyFill="1" applyBorder="1" applyAlignment="1">
      <alignment horizontal="right"/>
    </xf>
    <xf numFmtId="168" fontId="48" fillId="26" borderId="0" xfId="323" applyNumberFormat="1" applyFont="1" applyFill="1" applyBorder="1" applyAlignment="1">
      <alignment horizontal="right" vertical="center"/>
    </xf>
    <xf numFmtId="168" fontId="56" fillId="26" borderId="0" xfId="323" applyNumberFormat="1" applyFont="1" applyFill="1" applyBorder="1" applyAlignment="1">
      <alignment horizontal="center"/>
    </xf>
    <xf numFmtId="38" fontId="69" fillId="26" borderId="20" xfId="0" applyNumberFormat="1" applyFont="1" applyFill="1" applyBorder="1" applyAlignment="1">
      <alignment horizontal="center" vertical="center"/>
    </xf>
    <xf numFmtId="41" fontId="57" fillId="26" borderId="19" xfId="0" applyNumberFormat="1" applyFont="1" applyFill="1" applyBorder="1" applyAlignment="1">
      <alignment horizontal="center" vertical="center"/>
    </xf>
    <xf numFmtId="175" fontId="123" fillId="0" borderId="0" xfId="0" applyFont="1" applyAlignment="1">
      <alignment horizontal="left" wrapText="1"/>
    </xf>
    <xf numFmtId="168" fontId="48" fillId="0" borderId="0" xfId="323" applyNumberFormat="1" applyFont="1" applyFill="1" applyBorder="1" applyAlignment="1">
      <alignment vertical="center"/>
    </xf>
    <xf numFmtId="168" fontId="64" fillId="0" borderId="19" xfId="323" applyNumberFormat="1" applyFont="1" applyFill="1" applyBorder="1" applyAlignment="1">
      <alignment horizontal="right" vertical="center"/>
    </xf>
    <xf numFmtId="10" fontId="63" fillId="0" borderId="20" xfId="323" applyNumberFormat="1" applyFont="1" applyFill="1" applyBorder="1" applyAlignment="1">
      <alignment horizontal="right" vertical="center"/>
    </xf>
    <xf numFmtId="10" fontId="63" fillId="0" borderId="0" xfId="323" applyNumberFormat="1" applyFont="1" applyFill="1" applyBorder="1" applyAlignment="1">
      <alignment horizontal="right" vertical="center"/>
    </xf>
    <xf numFmtId="10" fontId="63" fillId="0" borderId="24" xfId="323" applyNumberFormat="1" applyFont="1" applyFill="1" applyBorder="1" applyAlignment="1">
      <alignment horizontal="right" vertical="center"/>
    </xf>
    <xf numFmtId="3" fontId="78" fillId="26" borderId="14" xfId="336" applyNumberFormat="1" applyFont="1" applyFill="1" applyBorder="1" applyAlignment="1">
      <alignment horizontal="center"/>
    </xf>
    <xf numFmtId="181" fontId="77" fillId="0" borderId="0" xfId="347" applyNumberFormat="1" applyFont="1" applyBorder="1"/>
    <xf numFmtId="43" fontId="50" fillId="0" borderId="0" xfId="323" applyFont="1" applyFill="1" applyBorder="1" applyAlignment="1">
      <alignment horizontal="center"/>
    </xf>
    <xf numFmtId="43" fontId="50" fillId="26" borderId="0" xfId="323" applyFont="1" applyFill="1" applyBorder="1" applyAlignment="1">
      <alignment horizontal="center"/>
    </xf>
    <xf numFmtId="49" fontId="76" fillId="26" borderId="14" xfId="394" applyNumberFormat="1" applyFont="1" applyFill="1" applyBorder="1" applyAlignment="1">
      <alignment horizontal="center" vertical="center"/>
    </xf>
    <xf numFmtId="168" fontId="76" fillId="26" borderId="14" xfId="394" applyNumberFormat="1" applyFont="1" applyFill="1" applyBorder="1" applyAlignment="1">
      <alignment horizontal="center" vertical="center"/>
    </xf>
    <xf numFmtId="17" fontId="64" fillId="0" borderId="13" xfId="0" applyNumberFormat="1" applyFont="1" applyFill="1" applyBorder="1" applyAlignment="1">
      <alignment horizontal="center" vertical="center"/>
    </xf>
    <xf numFmtId="43" fontId="63" fillId="0" borderId="23" xfId="0" applyNumberFormat="1" applyFont="1" applyFill="1" applyBorder="1" applyAlignment="1">
      <alignment horizontal="center" vertical="center"/>
    </xf>
    <xf numFmtId="10" fontId="63" fillId="0" borderId="23" xfId="0" applyNumberFormat="1" applyFont="1" applyFill="1" applyBorder="1" applyAlignment="1">
      <alignment horizontal="center" vertical="center"/>
    </xf>
    <xf numFmtId="43" fontId="64" fillId="0" borderId="13" xfId="323" applyFont="1" applyFill="1" applyBorder="1" applyAlignment="1">
      <alignment horizontal="center" vertical="center"/>
    </xf>
    <xf numFmtId="49" fontId="76" fillId="26" borderId="20" xfId="0" applyNumberFormat="1" applyFont="1" applyFill="1" applyBorder="1" applyAlignment="1">
      <alignment horizontal="center" vertical="center"/>
    </xf>
    <xf numFmtId="10" fontId="63" fillId="26" borderId="0" xfId="0" applyNumberFormat="1" applyFont="1" applyFill="1" applyBorder="1" applyAlignment="1">
      <alignment horizontal="center"/>
    </xf>
    <xf numFmtId="10" fontId="63" fillId="26" borderId="24" xfId="0" applyNumberFormat="1" applyFont="1" applyFill="1" applyBorder="1" applyAlignment="1">
      <alignment horizontal="center"/>
    </xf>
    <xf numFmtId="175" fontId="56" fillId="0" borderId="0" xfId="0" applyFont="1" applyFill="1" applyBorder="1" applyAlignment="1">
      <alignment horizontal="right"/>
    </xf>
    <xf numFmtId="168" fontId="48" fillId="26" borderId="18" xfId="323" applyNumberFormat="1" applyFont="1" applyFill="1" applyBorder="1" applyAlignment="1">
      <alignment horizontal="center" vertical="center"/>
    </xf>
    <xf numFmtId="168" fontId="48" fillId="26" borderId="22" xfId="323" applyNumberFormat="1" applyFont="1" applyFill="1" applyBorder="1" applyAlignment="1">
      <alignment horizontal="center" vertical="center"/>
    </xf>
    <xf numFmtId="41" fontId="56" fillId="26" borderId="11" xfId="323" applyNumberFormat="1" applyFont="1" applyFill="1" applyBorder="1" applyAlignment="1">
      <alignment horizontal="center" vertical="center"/>
    </xf>
    <xf numFmtId="168" fontId="63" fillId="26" borderId="14" xfId="323" applyNumberFormat="1" applyFont="1" applyFill="1" applyBorder="1" applyAlignment="1">
      <alignment horizontal="center" vertical="center"/>
    </xf>
    <xf numFmtId="10" fontId="63" fillId="26" borderId="22" xfId="0" applyNumberFormat="1" applyFont="1" applyFill="1" applyBorder="1" applyAlignment="1">
      <alignment horizontal="center" vertical="center"/>
    </xf>
    <xf numFmtId="49" fontId="94" fillId="26" borderId="13" xfId="0" applyNumberFormat="1" applyFont="1" applyFill="1" applyBorder="1" applyAlignment="1">
      <alignment horizontal="center" vertical="center"/>
    </xf>
    <xf numFmtId="168" fontId="94" fillId="26" borderId="23" xfId="323" applyNumberFormat="1" applyFont="1" applyFill="1" applyBorder="1" applyAlignment="1">
      <alignment horizontal="center" vertical="center"/>
    </xf>
    <xf numFmtId="168" fontId="94" fillId="26" borderId="13" xfId="323" applyNumberFormat="1" applyFont="1" applyFill="1" applyBorder="1" applyAlignment="1">
      <alignment horizontal="center" vertical="center"/>
    </xf>
    <xf numFmtId="175" fontId="111" fillId="0" borderId="0" xfId="0" applyFont="1" applyAlignment="1">
      <alignment vertical="center"/>
    </xf>
    <xf numFmtId="168" fontId="86" fillId="26" borderId="21" xfId="323" applyNumberFormat="1" applyFont="1" applyFill="1" applyBorder="1" applyAlignment="1">
      <alignment horizontal="center" vertical="center"/>
    </xf>
    <xf numFmtId="168" fontId="86" fillId="26" borderId="25" xfId="323" applyNumberFormat="1" applyFont="1" applyFill="1" applyBorder="1" applyAlignment="1">
      <alignment horizontal="center" vertical="center"/>
    </xf>
    <xf numFmtId="168" fontId="86" fillId="26" borderId="20" xfId="323" applyNumberFormat="1" applyFont="1" applyFill="1" applyBorder="1" applyAlignment="1">
      <alignment horizontal="center" vertical="center"/>
    </xf>
    <xf numFmtId="168" fontId="86" fillId="26" borderId="24" xfId="323" applyNumberFormat="1" applyFont="1" applyFill="1" applyBorder="1" applyAlignment="1">
      <alignment horizontal="center" vertical="center"/>
    </xf>
    <xf numFmtId="168" fontId="86" fillId="26" borderId="18" xfId="323" applyNumberFormat="1" applyFont="1" applyFill="1" applyBorder="1" applyAlignment="1">
      <alignment horizontal="center" vertical="center"/>
    </xf>
    <xf numFmtId="168" fontId="86" fillId="26" borderId="22" xfId="323" applyNumberFormat="1" applyFont="1" applyFill="1" applyBorder="1" applyAlignment="1">
      <alignment horizontal="center" vertical="center"/>
    </xf>
    <xf numFmtId="175" fontId="152" fillId="0" borderId="0" xfId="1117" quotePrefix="1" applyFont="1" applyAlignment="1" applyProtection="1"/>
    <xf numFmtId="175" fontId="42" fillId="0" borderId="0" xfId="0" applyFont="1"/>
    <xf numFmtId="175" fontId="152" fillId="0" borderId="0" xfId="1117" applyFont="1" applyAlignment="1" applyProtection="1">
      <alignment horizontal="left" indent="5"/>
    </xf>
    <xf numFmtId="175" fontId="42" fillId="0" borderId="0" xfId="0" applyFont="1" applyAlignment="1">
      <alignment horizontal="left" indent="5"/>
    </xf>
    <xf numFmtId="175" fontId="152" fillId="0" borderId="0" xfId="1117" applyFont="1" applyAlignment="1" applyProtection="1">
      <alignment horizontal="left" indent="8"/>
    </xf>
    <xf numFmtId="175" fontId="42" fillId="0" borderId="0" xfId="0" applyFont="1" applyAlignment="1">
      <alignment horizontal="left" indent="8"/>
    </xf>
    <xf numFmtId="175" fontId="152" fillId="26" borderId="0" xfId="1117" applyFont="1" applyFill="1" applyAlignment="1" applyProtection="1">
      <alignment horizontal="left" indent="8"/>
    </xf>
    <xf numFmtId="49" fontId="76" fillId="0" borderId="19" xfId="388" applyNumberFormat="1" applyFont="1" applyFill="1" applyBorder="1" applyAlignment="1">
      <alignment horizontal="center" vertical="center"/>
    </xf>
    <xf numFmtId="49" fontId="76" fillId="0" borderId="14" xfId="388" applyNumberFormat="1" applyFont="1" applyFill="1" applyBorder="1" applyAlignment="1">
      <alignment horizontal="center" vertical="center"/>
    </xf>
    <xf numFmtId="17" fontId="76" fillId="26" borderId="13" xfId="336" applyNumberFormat="1" applyFont="1" applyFill="1" applyBorder="1" applyAlignment="1">
      <alignment horizontal="center" vertical="center"/>
    </xf>
    <xf numFmtId="3" fontId="76" fillId="26" borderId="19" xfId="328" applyNumberFormat="1" applyFont="1" applyFill="1" applyBorder="1" applyAlignment="1">
      <alignment horizontal="left" vertical="center"/>
    </xf>
    <xf numFmtId="172" fontId="76" fillId="26" borderId="19" xfId="0" applyNumberFormat="1" applyFont="1" applyFill="1" applyBorder="1" applyAlignment="1">
      <alignment horizontal="center"/>
    </xf>
    <xf numFmtId="49" fontId="76" fillId="0" borderId="36" xfId="388" applyNumberFormat="1" applyFont="1" applyFill="1" applyBorder="1" applyAlignment="1">
      <alignment horizontal="center" vertical="center"/>
    </xf>
    <xf numFmtId="3" fontId="77" fillId="26" borderId="24" xfId="388" applyNumberFormat="1" applyFont="1" applyFill="1" applyBorder="1" applyAlignment="1">
      <alignment horizontal="center"/>
    </xf>
    <xf numFmtId="3" fontId="77" fillId="26" borderId="22" xfId="388" applyNumberFormat="1" applyFont="1" applyFill="1" applyBorder="1" applyAlignment="1">
      <alignment horizontal="center"/>
    </xf>
    <xf numFmtId="9" fontId="76" fillId="0" borderId="38" xfId="551" applyNumberFormat="1" applyFont="1" applyFill="1" applyBorder="1" applyAlignment="1">
      <alignment horizontal="center"/>
    </xf>
    <xf numFmtId="9" fontId="76" fillId="0" borderId="24" xfId="551" applyNumberFormat="1" applyFont="1" applyFill="1" applyBorder="1" applyAlignment="1">
      <alignment horizontal="center"/>
    </xf>
    <xf numFmtId="3" fontId="77" fillId="26" borderId="18" xfId="388" applyNumberFormat="1" applyFont="1" applyFill="1" applyBorder="1" applyAlignment="1">
      <alignment horizontal="center"/>
    </xf>
    <xf numFmtId="175" fontId="76" fillId="0" borderId="36" xfId="388" applyNumberFormat="1" applyFont="1" applyFill="1" applyBorder="1" applyAlignment="1">
      <alignment horizontal="center" vertical="center"/>
    </xf>
    <xf numFmtId="9" fontId="76" fillId="26" borderId="24" xfId="551" applyNumberFormat="1" applyFont="1" applyFill="1" applyBorder="1" applyAlignment="1">
      <alignment horizontal="center"/>
    </xf>
    <xf numFmtId="9" fontId="76" fillId="26" borderId="22" xfId="551" applyNumberFormat="1" applyFont="1" applyFill="1" applyBorder="1" applyAlignment="1">
      <alignment horizontal="center"/>
    </xf>
    <xf numFmtId="174" fontId="77" fillId="0" borderId="39" xfId="0" applyNumberFormat="1" applyFont="1" applyFill="1" applyBorder="1" applyAlignment="1" applyProtection="1">
      <alignment horizontal="center" vertical="center"/>
    </xf>
    <xf numFmtId="49" fontId="76" fillId="0" borderId="36" xfId="0" applyNumberFormat="1" applyFont="1" applyFill="1" applyBorder="1" applyAlignment="1">
      <alignment horizontal="center" vertical="center" wrapText="1"/>
    </xf>
    <xf numFmtId="49" fontId="76" fillId="0" borderId="36" xfId="0" applyNumberFormat="1" applyFont="1" applyFill="1" applyBorder="1" applyAlignment="1" applyProtection="1">
      <alignment horizontal="center" vertical="center"/>
    </xf>
    <xf numFmtId="172" fontId="47" fillId="26" borderId="36" xfId="0" applyNumberFormat="1" applyFont="1" applyFill="1" applyBorder="1" applyAlignment="1">
      <alignment horizontal="center" vertical="center"/>
    </xf>
    <xf numFmtId="38" fontId="62" fillId="26" borderId="37" xfId="0" applyNumberFormat="1" applyFont="1" applyFill="1" applyBorder="1" applyAlignment="1">
      <alignment horizontal="center" vertical="center"/>
    </xf>
    <xf numFmtId="38" fontId="62" fillId="26" borderId="38" xfId="0" applyNumberFormat="1" applyFont="1" applyFill="1" applyBorder="1" applyAlignment="1">
      <alignment horizontal="center" vertical="center"/>
    </xf>
    <xf numFmtId="38" fontId="62" fillId="26" borderId="20" xfId="0" applyNumberFormat="1" applyFont="1" applyFill="1" applyBorder="1" applyAlignment="1">
      <alignment horizontal="center" vertical="center"/>
    </xf>
    <xf numFmtId="38" fontId="62" fillId="26" borderId="24" xfId="0" applyNumberFormat="1" applyFont="1" applyFill="1" applyBorder="1" applyAlignment="1">
      <alignment horizontal="center" vertical="center"/>
    </xf>
    <xf numFmtId="38" fontId="77" fillId="26" borderId="24" xfId="0" applyNumberFormat="1" applyFont="1" applyFill="1" applyBorder="1" applyAlignment="1">
      <alignment horizontal="center" vertical="center"/>
    </xf>
    <xf numFmtId="38" fontId="62" fillId="0" borderId="20" xfId="0" applyNumberFormat="1" applyFont="1" applyFill="1" applyBorder="1" applyAlignment="1">
      <alignment horizontal="center" vertical="center"/>
    </xf>
    <xf numFmtId="38" fontId="62" fillId="0" borderId="24" xfId="0" applyNumberFormat="1" applyFont="1" applyFill="1" applyBorder="1" applyAlignment="1">
      <alignment horizontal="center" vertical="center"/>
    </xf>
    <xf numFmtId="175" fontId="64" fillId="26" borderId="35" xfId="388" applyNumberFormat="1" applyFont="1" applyFill="1" applyBorder="1" applyAlignment="1">
      <alignment horizontal="center" vertical="center" wrapText="1"/>
    </xf>
    <xf numFmtId="40" fontId="64" fillId="26" borderId="35" xfId="323" applyNumberFormat="1" applyFont="1" applyFill="1" applyBorder="1" applyAlignment="1">
      <alignment horizontal="right" vertical="center"/>
    </xf>
    <xf numFmtId="40" fontId="64" fillId="26" borderId="36" xfId="323" applyNumberFormat="1" applyFont="1" applyFill="1" applyBorder="1" applyAlignment="1">
      <alignment vertical="center"/>
    </xf>
    <xf numFmtId="40" fontId="64" fillId="26" borderId="36" xfId="323" applyNumberFormat="1" applyFont="1" applyFill="1" applyBorder="1" applyAlignment="1"/>
    <xf numFmtId="0" fontId="61" fillId="0" borderId="20" xfId="744" applyFont="1" applyFill="1" applyBorder="1" applyAlignment="1">
      <alignment horizontal="center"/>
    </xf>
    <xf numFmtId="0" fontId="61" fillId="26" borderId="20" xfId="744" applyFont="1" applyFill="1" applyBorder="1" applyAlignment="1">
      <alignment horizontal="center"/>
    </xf>
    <xf numFmtId="0" fontId="61" fillId="0" borderId="39" xfId="744" applyFont="1" applyFill="1" applyBorder="1" applyAlignment="1">
      <alignment horizontal="center" vertical="center" wrapText="1"/>
    </xf>
    <xf numFmtId="0" fontId="61" fillId="0" borderId="36" xfId="744" applyFont="1" applyFill="1" applyBorder="1" applyAlignment="1">
      <alignment horizontal="center" vertical="center" wrapText="1"/>
    </xf>
    <xf numFmtId="0" fontId="42" fillId="0" borderId="0" xfId="744" applyFont="1" applyBorder="1" applyAlignment="1">
      <alignment vertical="center"/>
    </xf>
    <xf numFmtId="43" fontId="61" fillId="0" borderId="13" xfId="323" applyFont="1" applyFill="1" applyBorder="1" applyAlignment="1">
      <alignment horizontal="center" vertical="center"/>
    </xf>
    <xf numFmtId="49" fontId="76" fillId="26" borderId="35" xfId="336" applyNumberFormat="1" applyFont="1" applyFill="1" applyBorder="1" applyAlignment="1">
      <alignment horizontal="center" vertical="center" wrapText="1"/>
    </xf>
    <xf numFmtId="49" fontId="57" fillId="26" borderId="35" xfId="0" applyNumberFormat="1" applyFont="1" applyFill="1" applyBorder="1" applyAlignment="1">
      <alignment horizontal="center" vertical="center" wrapText="1"/>
    </xf>
    <xf numFmtId="49" fontId="63" fillId="0" borderId="0" xfId="0" applyNumberFormat="1" applyFont="1" applyFill="1" applyBorder="1" applyAlignment="1">
      <alignment horizontal="center" vertical="center" wrapText="1"/>
    </xf>
    <xf numFmtId="40" fontId="76" fillId="26" borderId="38" xfId="0" applyNumberFormat="1" applyFont="1" applyFill="1" applyBorder="1" applyAlignment="1">
      <alignment vertical="center"/>
    </xf>
    <xf numFmtId="40" fontId="76" fillId="26" borderId="24" xfId="0" applyNumberFormat="1" applyFont="1" applyFill="1" applyBorder="1" applyAlignment="1">
      <alignment vertical="center"/>
    </xf>
    <xf numFmtId="43" fontId="76" fillId="26" borderId="36" xfId="0" applyNumberFormat="1" applyFont="1" applyFill="1" applyBorder="1" applyAlignment="1">
      <alignment horizontal="center" vertical="center"/>
    </xf>
    <xf numFmtId="43" fontId="76" fillId="26" borderId="37" xfId="0" applyNumberFormat="1" applyFont="1" applyFill="1" applyBorder="1" applyAlignment="1">
      <alignment horizontal="center" vertical="center" wrapText="1"/>
    </xf>
    <xf numFmtId="43" fontId="76" fillId="26" borderId="38" xfId="0" applyNumberFormat="1" applyFont="1" applyFill="1" applyBorder="1" applyAlignment="1">
      <alignment horizontal="center" vertical="center" wrapText="1"/>
    </xf>
    <xf numFmtId="40" fontId="77" fillId="26" borderId="38" xfId="0" applyNumberFormat="1" applyFont="1" applyFill="1" applyBorder="1" applyAlignment="1">
      <alignment vertical="center"/>
    </xf>
    <xf numFmtId="40" fontId="77" fillId="26" borderId="24" xfId="0" applyNumberFormat="1" applyFont="1" applyFill="1" applyBorder="1" applyAlignment="1">
      <alignment vertical="center"/>
    </xf>
    <xf numFmtId="43" fontId="76" fillId="26" borderId="15" xfId="0" applyNumberFormat="1" applyFont="1" applyFill="1" applyBorder="1" applyAlignment="1">
      <alignment vertical="center"/>
    </xf>
    <xf numFmtId="43" fontId="76" fillId="26" borderId="16" xfId="0" applyNumberFormat="1" applyFont="1" applyFill="1" applyBorder="1" applyAlignment="1">
      <alignment vertical="center"/>
    </xf>
    <xf numFmtId="40" fontId="76" fillId="26" borderId="13" xfId="0" applyNumberFormat="1" applyFont="1" applyFill="1" applyBorder="1" applyAlignment="1">
      <alignment vertical="center"/>
    </xf>
    <xf numFmtId="168" fontId="47" fillId="0" borderId="35" xfId="323" applyNumberFormat="1" applyFont="1" applyFill="1" applyBorder="1" applyAlignment="1">
      <alignment horizontal="center" vertical="center"/>
    </xf>
    <xf numFmtId="172" fontId="47" fillId="0" borderId="35" xfId="0" applyNumberFormat="1" applyFont="1" applyFill="1" applyBorder="1" applyAlignment="1">
      <alignment horizontal="right" vertical="center"/>
    </xf>
    <xf numFmtId="172" fontId="47" fillId="0" borderId="16" xfId="0" applyNumberFormat="1" applyFont="1" applyFill="1" applyBorder="1" applyAlignment="1">
      <alignment horizontal="right" vertical="center"/>
    </xf>
    <xf numFmtId="175" fontId="47" fillId="0" borderId="36" xfId="0" applyFont="1" applyFill="1" applyBorder="1" applyAlignment="1">
      <alignment horizontal="center" vertical="center"/>
    </xf>
    <xf numFmtId="175" fontId="47" fillId="0" borderId="39" xfId="0" applyFont="1" applyFill="1" applyBorder="1" applyAlignment="1">
      <alignment horizontal="center" vertical="center" wrapText="1"/>
    </xf>
    <xf numFmtId="175" fontId="47" fillId="0" borderId="38" xfId="0" applyFont="1" applyFill="1" applyBorder="1" applyAlignment="1">
      <alignment horizontal="center" vertical="center" wrapText="1"/>
    </xf>
    <xf numFmtId="172" fontId="47" fillId="0" borderId="39" xfId="0" applyNumberFormat="1" applyFont="1" applyFill="1" applyBorder="1" applyAlignment="1">
      <alignment horizontal="right"/>
    </xf>
    <xf numFmtId="172" fontId="47" fillId="0" borderId="38" xfId="0" applyNumberFormat="1" applyFont="1" applyFill="1" applyBorder="1" applyAlignment="1">
      <alignment horizontal="right"/>
    </xf>
    <xf numFmtId="168" fontId="47" fillId="0" borderId="36" xfId="323" applyNumberFormat="1" applyFont="1" applyFill="1" applyBorder="1" applyAlignment="1">
      <alignment horizontal="center"/>
    </xf>
    <xf numFmtId="0" fontId="47" fillId="0" borderId="36" xfId="0" applyNumberFormat="1" applyFont="1" applyFill="1" applyBorder="1" applyAlignment="1">
      <alignment horizontal="center"/>
    </xf>
    <xf numFmtId="168" fontId="63" fillId="0" borderId="15" xfId="0" applyNumberFormat="1" applyFont="1" applyFill="1" applyBorder="1" applyAlignment="1">
      <alignment horizontal="center" vertical="center" wrapText="1"/>
    </xf>
    <xf numFmtId="168" fontId="63" fillId="0" borderId="35" xfId="0" applyNumberFormat="1" applyFont="1" applyFill="1" applyBorder="1" applyAlignment="1">
      <alignment horizontal="center" vertical="center" wrapText="1"/>
    </xf>
    <xf numFmtId="41" fontId="56" fillId="26" borderId="0" xfId="323" applyNumberFormat="1" applyFont="1" applyFill="1" applyBorder="1" applyAlignment="1">
      <alignment horizontal="center" vertical="center"/>
    </xf>
    <xf numFmtId="10" fontId="63" fillId="26" borderId="0" xfId="0" applyNumberFormat="1" applyFont="1" applyFill="1" applyBorder="1" applyAlignment="1">
      <alignment horizontal="center" vertical="center"/>
    </xf>
    <xf numFmtId="10" fontId="63" fillId="26" borderId="11" xfId="0" applyNumberFormat="1" applyFont="1" applyFill="1" applyBorder="1" applyAlignment="1">
      <alignment horizontal="center" vertical="center"/>
    </xf>
    <xf numFmtId="175" fontId="64" fillId="26" borderId="18" xfId="0" applyFont="1" applyFill="1" applyBorder="1" applyAlignment="1">
      <alignment horizontal="center" vertical="center"/>
    </xf>
    <xf numFmtId="175" fontId="64" fillId="26" borderId="35" xfId="0" applyFont="1" applyFill="1" applyBorder="1" applyAlignment="1">
      <alignment horizontal="center" vertical="center" wrapText="1"/>
    </xf>
    <xf numFmtId="49" fontId="64" fillId="26" borderId="14" xfId="0" applyNumberFormat="1" applyFont="1" applyFill="1" applyBorder="1" applyAlignment="1">
      <alignment horizontal="center"/>
    </xf>
    <xf numFmtId="175" fontId="64" fillId="26" borderId="15" xfId="0" applyFont="1" applyFill="1" applyBorder="1" applyAlignment="1">
      <alignment horizontal="center" vertical="center" wrapText="1"/>
    </xf>
    <xf numFmtId="168" fontId="64" fillId="26" borderId="15" xfId="323" applyNumberFormat="1" applyFont="1" applyFill="1" applyBorder="1" applyAlignment="1">
      <alignment horizontal="center" vertical="center"/>
    </xf>
    <xf numFmtId="168" fontId="64" fillId="26" borderId="16" xfId="323" applyNumberFormat="1" applyFont="1" applyFill="1" applyBorder="1" applyAlignment="1">
      <alignment horizontal="center" vertical="center"/>
    </xf>
    <xf numFmtId="175" fontId="64" fillId="26" borderId="13" xfId="0" applyFont="1" applyFill="1" applyBorder="1" applyAlignment="1">
      <alignment horizontal="center" vertical="center" wrapText="1"/>
    </xf>
    <xf numFmtId="168" fontId="94" fillId="26" borderId="36" xfId="323" applyNumberFormat="1" applyFont="1" applyFill="1" applyBorder="1" applyAlignment="1">
      <alignment horizontal="center" vertical="center"/>
    </xf>
    <xf numFmtId="49" fontId="64" fillId="26" borderId="15" xfId="0" applyNumberFormat="1" applyFont="1" applyFill="1" applyBorder="1" applyAlignment="1">
      <alignment horizontal="center" wrapText="1"/>
    </xf>
    <xf numFmtId="168" fontId="64" fillId="26" borderId="16" xfId="0" applyNumberFormat="1" applyFont="1" applyFill="1" applyBorder="1" applyAlignment="1">
      <alignment horizontal="right" wrapText="1"/>
    </xf>
    <xf numFmtId="168" fontId="47" fillId="26" borderId="20" xfId="323" applyNumberFormat="1" applyFont="1" applyFill="1" applyBorder="1" applyAlignment="1">
      <alignment horizontal="center"/>
    </xf>
    <xf numFmtId="49" fontId="47" fillId="26" borderId="39" xfId="0" applyNumberFormat="1" applyFont="1" applyFill="1" applyBorder="1" applyAlignment="1">
      <alignment horizontal="center" vertical="center" wrapText="1"/>
    </xf>
    <xf numFmtId="49" fontId="47" fillId="26" borderId="38" xfId="0" applyNumberFormat="1" applyFont="1" applyFill="1" applyBorder="1" applyAlignment="1">
      <alignment horizontal="center" vertical="center" wrapText="1"/>
    </xf>
    <xf numFmtId="172" fontId="63" fillId="26" borderId="23" xfId="0" applyNumberFormat="1" applyFont="1" applyFill="1" applyBorder="1" applyAlignment="1">
      <alignment vertical="center"/>
    </xf>
    <xf numFmtId="172" fontId="63" fillId="26" borderId="16" xfId="0" applyNumberFormat="1" applyFont="1" applyFill="1" applyBorder="1" applyAlignment="1">
      <alignment vertical="center"/>
    </xf>
    <xf numFmtId="168" fontId="77" fillId="0" borderId="0" xfId="323" applyNumberFormat="1" applyFont="1" applyFill="1" applyBorder="1" applyAlignment="1">
      <alignment horizontal="right" vertical="center"/>
    </xf>
    <xf numFmtId="168" fontId="76" fillId="0" borderId="23" xfId="919" applyNumberFormat="1" applyFont="1" applyFill="1" applyBorder="1" applyAlignment="1">
      <alignment horizontal="right" vertical="center"/>
    </xf>
    <xf numFmtId="0" fontId="61" fillId="26" borderId="15" xfId="919" applyFont="1" applyFill="1" applyBorder="1" applyAlignment="1">
      <alignment horizontal="center" vertical="center"/>
    </xf>
    <xf numFmtId="41" fontId="50" fillId="26" borderId="20" xfId="919" applyNumberFormat="1" applyFont="1" applyFill="1" applyBorder="1" applyAlignment="1">
      <alignment horizontal="center" vertical="center"/>
    </xf>
    <xf numFmtId="0" fontId="61" fillId="26" borderId="13" xfId="919" applyFont="1" applyFill="1" applyBorder="1" applyAlignment="1">
      <alignment horizontal="left" vertical="center"/>
    </xf>
    <xf numFmtId="41" fontId="46" fillId="0" borderId="15" xfId="919" applyNumberFormat="1" applyFont="1" applyBorder="1" applyAlignment="1">
      <alignment horizontal="center"/>
    </xf>
    <xf numFmtId="175" fontId="51" fillId="0" borderId="35" xfId="0" applyNumberFormat="1" applyFont="1" applyFill="1" applyBorder="1" applyAlignment="1">
      <alignment horizontal="center" vertical="center" wrapText="1"/>
    </xf>
    <xf numFmtId="175" fontId="51" fillId="0" borderId="37" xfId="0" applyNumberFormat="1" applyFont="1" applyFill="1" applyBorder="1" applyAlignment="1">
      <alignment horizontal="center" vertical="center" wrapText="1"/>
    </xf>
    <xf numFmtId="175" fontId="51" fillId="0" borderId="16" xfId="0" applyNumberFormat="1" applyFont="1" applyFill="1" applyBorder="1" applyAlignment="1">
      <alignment horizontal="center" vertical="center" wrapText="1"/>
    </xf>
    <xf numFmtId="172" fontId="54" fillId="26" borderId="20" xfId="551" applyNumberFormat="1" applyFont="1" applyFill="1" applyBorder="1" applyAlignment="1">
      <alignment horizontal="right" vertical="center" wrapText="1"/>
    </xf>
    <xf numFmtId="172" fontId="54" fillId="26" borderId="0" xfId="551" applyNumberFormat="1" applyFont="1" applyFill="1" applyBorder="1" applyAlignment="1">
      <alignment horizontal="right" vertical="center" wrapText="1"/>
    </xf>
    <xf numFmtId="172" fontId="54" fillId="26" borderId="18" xfId="551" applyNumberFormat="1" applyFont="1" applyFill="1" applyBorder="1" applyAlignment="1">
      <alignment horizontal="right" vertical="center" wrapText="1"/>
    </xf>
    <xf numFmtId="172" fontId="54" fillId="26" borderId="11" xfId="551" applyNumberFormat="1" applyFont="1" applyFill="1" applyBorder="1" applyAlignment="1">
      <alignment horizontal="right" vertical="center" wrapText="1"/>
    </xf>
    <xf numFmtId="172" fontId="54" fillId="26" borderId="24" xfId="551" applyNumberFormat="1" applyFont="1" applyFill="1" applyBorder="1" applyAlignment="1">
      <alignment horizontal="right" vertical="center"/>
    </xf>
    <xf numFmtId="172" fontId="54" fillId="26" borderId="22" xfId="551" applyNumberFormat="1" applyFont="1" applyFill="1" applyBorder="1" applyAlignment="1">
      <alignment horizontal="right" vertical="center"/>
    </xf>
    <xf numFmtId="175" fontId="0" fillId="0" borderId="0" xfId="0" applyAlignment="1">
      <alignment horizontal="center"/>
    </xf>
    <xf numFmtId="190" fontId="88" fillId="0" borderId="0" xfId="0" applyNumberFormat="1" applyFont="1"/>
    <xf numFmtId="3" fontId="81" fillId="26" borderId="0" xfId="328" applyNumberFormat="1" applyFont="1" applyFill="1" applyBorder="1" applyAlignment="1">
      <alignment vertical="center"/>
    </xf>
    <xf numFmtId="3" fontId="81" fillId="26" borderId="18" xfId="328" applyNumberFormat="1" applyFont="1" applyFill="1" applyBorder="1" applyAlignment="1">
      <alignment vertical="center"/>
    </xf>
    <xf numFmtId="3" fontId="81" fillId="26" borderId="11" xfId="328" applyNumberFormat="1" applyFont="1" applyFill="1" applyBorder="1" applyAlignment="1">
      <alignment vertical="center"/>
    </xf>
    <xf numFmtId="172" fontId="76" fillId="26" borderId="20" xfId="394" applyNumberFormat="1" applyFont="1" applyFill="1" applyBorder="1" applyAlignment="1">
      <alignment horizontal="center" vertical="center"/>
    </xf>
    <xf numFmtId="172" fontId="76" fillId="26" borderId="0" xfId="394" applyNumberFormat="1" applyFont="1" applyFill="1" applyBorder="1" applyAlignment="1">
      <alignment horizontal="center" vertical="center"/>
    </xf>
    <xf numFmtId="43" fontId="76" fillId="26" borderId="24" xfId="394" applyNumberFormat="1" applyFont="1" applyFill="1" applyBorder="1" applyAlignment="1">
      <alignment horizontal="center" vertical="center"/>
    </xf>
    <xf numFmtId="168" fontId="77" fillId="26" borderId="0" xfId="394" applyNumberFormat="1" applyFont="1" applyFill="1" applyBorder="1" applyAlignment="1">
      <alignment horizontal="center" vertical="center"/>
    </xf>
    <xf numFmtId="168" fontId="77" fillId="0" borderId="0" xfId="394" applyNumberFormat="1" applyFont="1" applyFill="1" applyBorder="1" applyAlignment="1">
      <alignment horizontal="center" vertical="center"/>
    </xf>
    <xf numFmtId="168" fontId="77" fillId="26" borderId="11" xfId="394" applyNumberFormat="1" applyFont="1" applyFill="1" applyBorder="1" applyAlignment="1">
      <alignment horizontal="center" vertical="center"/>
    </xf>
    <xf numFmtId="172" fontId="76" fillId="26" borderId="18" xfId="394" applyNumberFormat="1" applyFont="1" applyFill="1" applyBorder="1" applyAlignment="1">
      <alignment horizontal="center" vertical="center"/>
    </xf>
    <xf numFmtId="172" fontId="76" fillId="26" borderId="11" xfId="394" applyNumberFormat="1" applyFont="1" applyFill="1" applyBorder="1" applyAlignment="1">
      <alignment horizontal="center" vertical="center"/>
    </xf>
    <xf numFmtId="43" fontId="76" fillId="26" borderId="22" xfId="394" applyNumberFormat="1" applyFont="1" applyFill="1" applyBorder="1" applyAlignment="1">
      <alignment horizontal="center" vertical="center"/>
    </xf>
    <xf numFmtId="172" fontId="76" fillId="26" borderId="37" xfId="394" applyNumberFormat="1" applyFont="1" applyFill="1" applyBorder="1" applyAlignment="1">
      <alignment horizontal="center" vertical="center"/>
    </xf>
    <xf numFmtId="172" fontId="76" fillId="26" borderId="39" xfId="394" applyNumberFormat="1" applyFont="1" applyFill="1" applyBorder="1" applyAlignment="1">
      <alignment horizontal="center" vertical="center"/>
    </xf>
    <xf numFmtId="43" fontId="76" fillId="26" borderId="38" xfId="394" applyNumberFormat="1" applyFont="1" applyFill="1" applyBorder="1" applyAlignment="1">
      <alignment horizontal="center" vertical="center"/>
    </xf>
    <xf numFmtId="0" fontId="61" fillId="26" borderId="13" xfId="742" applyFont="1" applyFill="1" applyBorder="1" applyAlignment="1">
      <alignment horizontal="center" vertical="center"/>
    </xf>
    <xf numFmtId="43" fontId="61" fillId="26" borderId="11" xfId="742" applyNumberFormat="1" applyFont="1" applyFill="1" applyBorder="1" applyAlignment="1">
      <alignment horizontal="center" vertical="center"/>
    </xf>
    <xf numFmtId="43" fontId="61" fillId="26" borderId="13" xfId="742" applyNumberFormat="1" applyFont="1" applyFill="1" applyBorder="1" applyAlignment="1">
      <alignment horizontal="center" vertical="center"/>
    </xf>
    <xf numFmtId="0" fontId="76" fillId="26" borderId="13" xfId="743" applyFont="1" applyFill="1" applyBorder="1" applyAlignment="1">
      <alignment horizontal="center" vertical="center" wrapText="1"/>
    </xf>
    <xf numFmtId="0" fontId="76" fillId="26" borderId="23" xfId="743" applyFont="1" applyFill="1" applyBorder="1" applyAlignment="1">
      <alignment horizontal="center" vertical="center" wrapText="1"/>
    </xf>
    <xf numFmtId="0" fontId="76" fillId="26" borderId="36" xfId="743" applyFont="1" applyFill="1" applyBorder="1" applyAlignment="1">
      <alignment horizontal="center" vertical="center" wrapText="1"/>
    </xf>
    <xf numFmtId="43" fontId="76" fillId="26" borderId="19" xfId="336" applyNumberFormat="1" applyFont="1" applyFill="1" applyBorder="1" applyAlignment="1">
      <alignment horizontal="left" wrapText="1"/>
    </xf>
    <xf numFmtId="43" fontId="77" fillId="26" borderId="0" xfId="336" applyNumberFormat="1" applyFont="1" applyFill="1" applyBorder="1" applyAlignment="1">
      <alignment horizontal="center" wrapText="1"/>
    </xf>
    <xf numFmtId="43" fontId="76" fillId="26" borderId="19" xfId="336" applyNumberFormat="1" applyFont="1" applyFill="1" applyBorder="1" applyAlignment="1">
      <alignment horizontal="center"/>
    </xf>
    <xf numFmtId="175" fontId="77" fillId="0" borderId="0" xfId="0" applyFont="1" applyBorder="1"/>
    <xf numFmtId="43" fontId="76" fillId="26" borderId="13" xfId="0" applyNumberFormat="1" applyFont="1" applyFill="1" applyBorder="1" applyAlignment="1">
      <alignment vertical="center"/>
    </xf>
    <xf numFmtId="43" fontId="76" fillId="26" borderId="23" xfId="0" applyNumberFormat="1" applyFont="1" applyFill="1" applyBorder="1" applyAlignment="1">
      <alignment horizontal="center" vertical="center"/>
    </xf>
    <xf numFmtId="43" fontId="76" fillId="26" borderId="13" xfId="0" applyNumberFormat="1" applyFont="1" applyFill="1" applyBorder="1" applyAlignment="1">
      <alignment horizontal="center" vertical="center"/>
    </xf>
    <xf numFmtId="43" fontId="47" fillId="0" borderId="0" xfId="0" applyNumberFormat="1" applyFont="1" applyFill="1" applyBorder="1" applyAlignment="1">
      <alignment vertical="center"/>
    </xf>
    <xf numFmtId="43" fontId="56" fillId="0" borderId="0" xfId="323" applyFont="1" applyAlignment="1">
      <alignment vertical="center"/>
    </xf>
    <xf numFmtId="43" fontId="48" fillId="26" borderId="0" xfId="323" applyFont="1" applyFill="1" applyBorder="1" applyAlignment="1">
      <alignment horizontal="right"/>
    </xf>
    <xf numFmtId="3" fontId="54" fillId="26" borderId="39" xfId="0" applyNumberFormat="1" applyFont="1" applyFill="1" applyBorder="1" applyAlignment="1">
      <alignment horizontal="center" vertical="center"/>
    </xf>
    <xf numFmtId="3" fontId="54" fillId="26" borderId="0" xfId="0" applyNumberFormat="1" applyFont="1" applyFill="1" applyBorder="1" applyAlignment="1">
      <alignment horizontal="center" vertical="center"/>
    </xf>
    <xf numFmtId="3" fontId="54" fillId="26" borderId="11" xfId="0" applyNumberFormat="1" applyFont="1" applyFill="1" applyBorder="1" applyAlignment="1">
      <alignment horizontal="center" vertical="center"/>
    </xf>
    <xf numFmtId="175" fontId="51" fillId="0" borderId="39" xfId="0" applyNumberFormat="1" applyFont="1" applyFill="1" applyBorder="1" applyAlignment="1">
      <alignment horizontal="center" vertical="center"/>
    </xf>
    <xf numFmtId="175" fontId="51" fillId="0" borderId="39" xfId="0" applyNumberFormat="1" applyFont="1" applyFill="1" applyBorder="1" applyAlignment="1">
      <alignment horizontal="center" vertical="center" wrapText="1"/>
    </xf>
    <xf numFmtId="41" fontId="81" fillId="26" borderId="24" xfId="328" applyNumberFormat="1" applyFont="1" applyFill="1" applyBorder="1" applyAlignment="1">
      <alignment vertical="center"/>
    </xf>
    <xf numFmtId="3" fontId="81" fillId="26" borderId="24" xfId="328" applyNumberFormat="1" applyFont="1" applyFill="1" applyBorder="1" applyAlignment="1">
      <alignment vertical="center"/>
    </xf>
    <xf numFmtId="3" fontId="81" fillId="26" borderId="22" xfId="328" applyNumberFormat="1" applyFont="1" applyFill="1" applyBorder="1" applyAlignment="1">
      <alignment vertical="center"/>
    </xf>
    <xf numFmtId="3" fontId="77" fillId="26" borderId="0" xfId="323" applyNumberFormat="1" applyFont="1" applyFill="1" applyBorder="1" applyAlignment="1">
      <alignment horizontal="center" vertical="center"/>
    </xf>
    <xf numFmtId="3" fontId="76" fillId="26" borderId="19" xfId="323" applyNumberFormat="1" applyFont="1" applyFill="1" applyBorder="1" applyAlignment="1">
      <alignment horizontal="center" vertical="center"/>
    </xf>
    <xf numFmtId="175" fontId="62" fillId="26" borderId="0" xfId="0" applyFont="1" applyFill="1" applyBorder="1"/>
    <xf numFmtId="3" fontId="76" fillId="26" borderId="0" xfId="323" applyNumberFormat="1" applyFont="1" applyFill="1" applyBorder="1" applyAlignment="1">
      <alignment horizontal="center" vertical="center"/>
    </xf>
    <xf numFmtId="49" fontId="76" fillId="26" borderId="35" xfId="0" applyNumberFormat="1" applyFont="1" applyFill="1" applyBorder="1" applyAlignment="1">
      <alignment horizontal="center" vertical="center" wrapText="1"/>
    </xf>
    <xf numFmtId="41" fontId="59" fillId="0" borderId="0" xfId="336" applyNumberFormat="1" applyFont="1" applyFill="1" applyBorder="1" applyAlignment="1">
      <alignment horizontal="right" vertical="center"/>
    </xf>
    <xf numFmtId="3" fontId="77" fillId="26" borderId="11" xfId="325" applyNumberFormat="1" applyFont="1" applyFill="1" applyBorder="1" applyAlignment="1">
      <alignment horizontal="center" vertical="center"/>
    </xf>
    <xf numFmtId="172" fontId="76" fillId="26" borderId="13" xfId="0" applyNumberFormat="1" applyFont="1" applyFill="1" applyBorder="1" applyAlignment="1">
      <alignment horizontal="center"/>
    </xf>
    <xf numFmtId="43" fontId="69" fillId="0" borderId="0" xfId="0" applyNumberFormat="1" applyFont="1"/>
    <xf numFmtId="191" fontId="0" fillId="0" borderId="0" xfId="0" applyNumberFormat="1" applyBorder="1"/>
    <xf numFmtId="191" fontId="0" fillId="0" borderId="0" xfId="0" applyNumberFormat="1"/>
    <xf numFmtId="191" fontId="69" fillId="0" borderId="0" xfId="0" applyNumberFormat="1" applyFont="1"/>
    <xf numFmtId="191" fontId="43" fillId="0" borderId="0" xfId="0" applyNumberFormat="1" applyFont="1" applyFill="1" applyBorder="1" applyAlignment="1"/>
    <xf numFmtId="204" fontId="69" fillId="0" borderId="0" xfId="0" applyNumberFormat="1" applyFont="1"/>
    <xf numFmtId="38" fontId="62" fillId="26" borderId="18" xfId="0" applyNumberFormat="1" applyFont="1" applyFill="1" applyBorder="1" applyAlignment="1">
      <alignment horizontal="center" vertical="center"/>
    </xf>
    <xf numFmtId="38" fontId="62" fillId="26" borderId="22" xfId="0" applyNumberFormat="1" applyFont="1" applyFill="1" applyBorder="1" applyAlignment="1">
      <alignment horizontal="center" vertical="center"/>
    </xf>
    <xf numFmtId="175" fontId="51" fillId="26" borderId="13" xfId="0" applyFont="1" applyFill="1" applyBorder="1" applyAlignment="1">
      <alignment horizontal="center" vertical="center" wrapText="1"/>
    </xf>
    <xf numFmtId="175" fontId="51" fillId="26" borderId="42" xfId="0" applyFont="1" applyFill="1" applyBorder="1" applyAlignment="1">
      <alignment horizontal="center" vertical="center"/>
    </xf>
    <xf numFmtId="175" fontId="51" fillId="26" borderId="19" xfId="0" applyFont="1" applyFill="1" applyBorder="1" applyAlignment="1">
      <alignment horizontal="left" vertical="center"/>
    </xf>
    <xf numFmtId="175" fontId="51" fillId="26" borderId="14" xfId="0" applyFont="1" applyFill="1" applyBorder="1" applyAlignment="1">
      <alignment horizontal="left" vertical="center"/>
    </xf>
    <xf numFmtId="168" fontId="63" fillId="26" borderId="15" xfId="0" applyNumberFormat="1" applyFont="1" applyFill="1" applyBorder="1" applyAlignment="1">
      <alignment horizontal="center" vertical="center" wrapText="1"/>
    </xf>
    <xf numFmtId="168" fontId="63" fillId="26" borderId="35" xfId="0" applyNumberFormat="1" applyFont="1" applyFill="1" applyBorder="1" applyAlignment="1">
      <alignment horizontal="center" vertical="center" wrapText="1"/>
    </xf>
    <xf numFmtId="43" fontId="0" fillId="26" borderId="0" xfId="0" applyNumberFormat="1" applyFill="1" applyBorder="1" applyAlignment="1">
      <alignment horizontal="center" vertical="center"/>
    </xf>
    <xf numFmtId="43" fontId="2" fillId="26" borderId="0" xfId="0" applyNumberFormat="1" applyFont="1" applyFill="1" applyBorder="1" applyAlignment="1">
      <alignment horizontal="center" vertical="center"/>
    </xf>
    <xf numFmtId="175" fontId="0" fillId="26" borderId="0" xfId="0" applyFill="1" applyBorder="1" applyAlignment="1">
      <alignment horizontal="center" vertical="center"/>
    </xf>
    <xf numFmtId="175" fontId="128" fillId="0" borderId="0" xfId="0" applyNumberFormat="1" applyFont="1" applyBorder="1"/>
    <xf numFmtId="181" fontId="128" fillId="0" borderId="0" xfId="0" applyNumberFormat="1" applyFont="1" applyBorder="1"/>
    <xf numFmtId="175" fontId="151" fillId="0" borderId="0" xfId="0" applyFont="1"/>
    <xf numFmtId="175" fontId="151" fillId="0" borderId="0" xfId="0" applyNumberFormat="1" applyFont="1" applyBorder="1"/>
    <xf numFmtId="175" fontId="0" fillId="0" borderId="0" xfId="0" applyAlignment="1">
      <alignment horizontal="center"/>
    </xf>
    <xf numFmtId="0" fontId="82" fillId="0" borderId="0" xfId="744" applyFont="1" applyFill="1" applyBorder="1" applyAlignment="1">
      <alignment horizontal="center" vertical="center" wrapText="1"/>
    </xf>
    <xf numFmtId="0" fontId="79" fillId="26" borderId="0" xfId="437" applyFont="1" applyFill="1" applyBorder="1" applyAlignment="1">
      <alignment horizontal="center" vertical="center" wrapText="1"/>
    </xf>
    <xf numFmtId="0" fontId="46" fillId="0" borderId="0" xfId="919" applyFont="1" applyAlignment="1">
      <alignment horizontal="center"/>
    </xf>
    <xf numFmtId="0" fontId="62" fillId="0" borderId="12" xfId="919" applyFont="1" applyBorder="1" applyAlignment="1">
      <alignment horizontal="left" vertical="center"/>
    </xf>
    <xf numFmtId="191" fontId="51" fillId="26" borderId="43" xfId="336" applyNumberFormat="1" applyFont="1" applyFill="1" applyBorder="1" applyAlignment="1">
      <alignment horizontal="right" vertical="center"/>
    </xf>
    <xf numFmtId="43" fontId="97" fillId="26" borderId="46" xfId="336" applyNumberFormat="1" applyFont="1" applyFill="1" applyBorder="1" applyAlignment="1">
      <alignment horizontal="right" vertical="center"/>
    </xf>
    <xf numFmtId="43" fontId="97" fillId="26" borderId="45" xfId="336" applyNumberFormat="1" applyFont="1" applyFill="1" applyBorder="1" applyAlignment="1">
      <alignment horizontal="right" vertical="center"/>
    </xf>
    <xf numFmtId="43" fontId="97" fillId="26" borderId="20" xfId="336" applyNumberFormat="1" applyFont="1" applyFill="1" applyBorder="1" applyAlignment="1">
      <alignment horizontal="right" vertical="center"/>
    </xf>
    <xf numFmtId="43" fontId="97" fillId="26" borderId="24" xfId="336" applyNumberFormat="1" applyFont="1" applyFill="1" applyBorder="1" applyAlignment="1">
      <alignment horizontal="right" vertical="center"/>
    </xf>
    <xf numFmtId="43" fontId="97" fillId="26" borderId="18" xfId="336" applyNumberFormat="1" applyFont="1" applyFill="1" applyBorder="1" applyAlignment="1">
      <alignment horizontal="right" vertical="center"/>
    </xf>
    <xf numFmtId="43" fontId="97" fillId="26" borderId="22" xfId="336" applyNumberFormat="1" applyFont="1" applyFill="1" applyBorder="1" applyAlignment="1">
      <alignment horizontal="right" vertical="center"/>
    </xf>
    <xf numFmtId="0" fontId="61" fillId="0" borderId="0" xfId="744" applyFont="1" applyFill="1" applyBorder="1" applyAlignment="1">
      <alignment horizontal="center" vertical="center"/>
    </xf>
    <xf numFmtId="10" fontId="61" fillId="0" borderId="0" xfId="551" applyNumberFormat="1" applyFont="1" applyFill="1" applyBorder="1" applyAlignment="1">
      <alignment horizontal="center"/>
    </xf>
    <xf numFmtId="41" fontId="42" fillId="0" borderId="0" xfId="450" applyNumberFormat="1" applyFont="1"/>
    <xf numFmtId="41" fontId="42" fillId="0" borderId="0" xfId="450" applyNumberFormat="1" applyFont="1" applyBorder="1"/>
    <xf numFmtId="41" fontId="0" fillId="0" borderId="0" xfId="450" applyNumberFormat="1" applyFont="1" applyBorder="1" applyAlignment="1">
      <alignment vertical="center" wrapText="1"/>
    </xf>
    <xf numFmtId="41" fontId="0" fillId="0" borderId="0" xfId="0" applyNumberFormat="1" applyBorder="1"/>
    <xf numFmtId="41" fontId="42" fillId="0" borderId="0" xfId="450" applyNumberFormat="1" applyFont="1" applyBorder="1" applyAlignment="1"/>
    <xf numFmtId="41" fontId="69" fillId="0" borderId="0" xfId="450" applyNumberFormat="1" applyFont="1" applyBorder="1" applyAlignment="1">
      <alignment vertical="center" wrapText="1"/>
    </xf>
    <xf numFmtId="41" fontId="69" fillId="0" borderId="0" xfId="450" applyNumberFormat="1" applyFont="1" applyBorder="1"/>
    <xf numFmtId="41" fontId="69" fillId="0" borderId="0" xfId="450" applyNumberFormat="1" applyFont="1"/>
    <xf numFmtId="41" fontId="69" fillId="0" borderId="0" xfId="0" applyNumberFormat="1" applyFont="1" applyBorder="1"/>
    <xf numFmtId="41" fontId="69" fillId="0" borderId="0" xfId="450" applyNumberFormat="1" applyFont="1" applyBorder="1" applyAlignment="1"/>
    <xf numFmtId="41" fontId="69" fillId="0" borderId="0" xfId="0" applyNumberFormat="1" applyFont="1"/>
    <xf numFmtId="0" fontId="76" fillId="26" borderId="0" xfId="919" applyFont="1" applyFill="1" applyBorder="1" applyAlignment="1">
      <alignment horizontal="center" vertical="center" wrapText="1"/>
    </xf>
    <xf numFmtId="168" fontId="76" fillId="26" borderId="0" xfId="323" applyNumberFormat="1" applyFont="1" applyFill="1" applyBorder="1" applyAlignment="1">
      <alignment vertical="center"/>
    </xf>
    <xf numFmtId="9" fontId="46" fillId="0" borderId="13" xfId="551" applyFont="1" applyBorder="1" applyAlignment="1">
      <alignment horizontal="center"/>
    </xf>
    <xf numFmtId="9" fontId="50" fillId="26" borderId="19" xfId="551" applyFont="1" applyFill="1" applyBorder="1" applyAlignment="1">
      <alignment horizontal="center" vertical="center"/>
    </xf>
    <xf numFmtId="0" fontId="46" fillId="0" borderId="0" xfId="919" applyFont="1" applyAlignment="1"/>
    <xf numFmtId="168" fontId="48" fillId="0" borderId="0" xfId="323" applyNumberFormat="1" applyFont="1" applyFill="1" applyBorder="1" applyAlignment="1">
      <alignment horizontal="right" vertical="center"/>
    </xf>
    <xf numFmtId="17" fontId="64" fillId="26" borderId="13" xfId="0" applyNumberFormat="1" applyFont="1" applyFill="1" applyBorder="1" applyAlignment="1">
      <alignment horizontal="center" vertical="center"/>
    </xf>
    <xf numFmtId="203" fontId="0" fillId="0" borderId="0" xfId="0" applyNumberFormat="1" applyFill="1" applyBorder="1"/>
    <xf numFmtId="203" fontId="46" fillId="0" borderId="0" xfId="0" applyNumberFormat="1" applyFont="1" applyFill="1" applyBorder="1"/>
    <xf numFmtId="175" fontId="0" fillId="0" borderId="0" xfId="0" applyAlignment="1">
      <alignment horizontal="center"/>
    </xf>
    <xf numFmtId="175" fontId="76" fillId="26" borderId="15" xfId="0" applyNumberFormat="1" applyFont="1" applyFill="1" applyBorder="1" applyAlignment="1">
      <alignment horizontal="center" vertical="center" wrapText="1"/>
    </xf>
    <xf numFmtId="175" fontId="76" fillId="26" borderId="23" xfId="0" applyNumberFormat="1" applyFont="1" applyFill="1" applyBorder="1" applyAlignment="1">
      <alignment horizontal="center" vertical="center" wrapText="1"/>
    </xf>
    <xf numFmtId="175" fontId="76" fillId="26" borderId="16" xfId="0" applyNumberFormat="1" applyFont="1" applyFill="1" applyBorder="1" applyAlignment="1">
      <alignment horizontal="center" vertical="center" wrapText="1"/>
    </xf>
    <xf numFmtId="175" fontId="76" fillId="26" borderId="15" xfId="0" applyNumberFormat="1" applyFont="1" applyFill="1" applyBorder="1" applyAlignment="1">
      <alignment horizontal="center" vertical="center"/>
    </xf>
    <xf numFmtId="175" fontId="0" fillId="0" borderId="0" xfId="0" applyAlignment="1">
      <alignment horizontal="center"/>
    </xf>
    <xf numFmtId="3" fontId="77" fillId="26" borderId="21" xfId="323" applyNumberFormat="1" applyFont="1" applyFill="1" applyBorder="1" applyAlignment="1">
      <alignment horizontal="center" vertical="center"/>
    </xf>
    <xf numFmtId="3" fontId="77" fillId="26" borderId="12" xfId="323" applyNumberFormat="1" applyFont="1" applyFill="1" applyBorder="1" applyAlignment="1">
      <alignment horizontal="center" vertical="center"/>
    </xf>
    <xf numFmtId="3" fontId="76" fillId="26" borderId="17" xfId="323" applyNumberFormat="1" applyFont="1" applyFill="1" applyBorder="1" applyAlignment="1">
      <alignment horizontal="center" vertical="center"/>
    </xf>
    <xf numFmtId="172" fontId="76" fillId="26" borderId="12" xfId="0" applyNumberFormat="1" applyFont="1" applyFill="1" applyBorder="1" applyAlignment="1">
      <alignment horizontal="center" vertical="center"/>
    </xf>
    <xf numFmtId="172" fontId="76" fillId="26" borderId="25" xfId="0" applyNumberFormat="1" applyFont="1" applyFill="1" applyBorder="1" applyAlignment="1">
      <alignment horizontal="center" vertical="center"/>
    </xf>
    <xf numFmtId="3" fontId="77" fillId="26" borderId="20" xfId="323" applyNumberFormat="1" applyFont="1" applyFill="1" applyBorder="1" applyAlignment="1">
      <alignment horizontal="center" vertical="center"/>
    </xf>
    <xf numFmtId="172" fontId="76" fillId="26" borderId="0" xfId="0" applyNumberFormat="1" applyFont="1" applyFill="1" applyBorder="1" applyAlignment="1">
      <alignment horizontal="center" vertical="center"/>
    </xf>
    <xf numFmtId="172" fontId="76" fillId="26" borderId="24" xfId="0" applyNumberFormat="1" applyFont="1" applyFill="1" applyBorder="1" applyAlignment="1">
      <alignment horizontal="center" vertical="center"/>
    </xf>
    <xf numFmtId="3" fontId="76" fillId="26" borderId="15" xfId="0" applyNumberFormat="1" applyFont="1" applyFill="1" applyBorder="1" applyAlignment="1">
      <alignment horizontal="center" vertical="center"/>
    </xf>
    <xf numFmtId="3" fontId="76" fillId="26" borderId="23" xfId="0" applyNumberFormat="1" applyFont="1" applyFill="1" applyBorder="1" applyAlignment="1">
      <alignment horizontal="center" vertical="center"/>
    </xf>
    <xf numFmtId="3" fontId="76" fillId="26" borderId="13" xfId="0" applyNumberFormat="1" applyFont="1" applyFill="1" applyBorder="1" applyAlignment="1">
      <alignment horizontal="center" vertical="center"/>
    </xf>
    <xf numFmtId="172" fontId="76" fillId="26" borderId="23" xfId="551" applyNumberFormat="1" applyFont="1" applyFill="1" applyBorder="1" applyAlignment="1">
      <alignment horizontal="center" vertical="center"/>
    </xf>
    <xf numFmtId="172" fontId="76" fillId="26" borderId="16" xfId="551" applyNumberFormat="1" applyFont="1" applyFill="1" applyBorder="1" applyAlignment="1">
      <alignment horizontal="center" vertical="center"/>
    </xf>
    <xf numFmtId="172" fontId="76" fillId="26" borderId="17" xfId="0" applyNumberFormat="1" applyFont="1" applyFill="1" applyBorder="1" applyAlignment="1">
      <alignment horizontal="center"/>
    </xf>
    <xf numFmtId="168" fontId="76" fillId="26" borderId="15" xfId="0" applyNumberFormat="1" applyFont="1" applyFill="1" applyBorder="1" applyAlignment="1">
      <alignment horizontal="center" vertical="center" wrapText="1"/>
    </xf>
    <xf numFmtId="49" fontId="76" fillId="26" borderId="16" xfId="0" applyNumberFormat="1" applyFont="1" applyFill="1" applyBorder="1" applyAlignment="1">
      <alignment horizontal="center" vertical="center" wrapText="1"/>
    </xf>
    <xf numFmtId="172" fontId="64" fillId="26" borderId="0" xfId="0" applyNumberFormat="1" applyFont="1" applyFill="1" applyBorder="1" applyAlignment="1">
      <alignment horizontal="right"/>
    </xf>
    <xf numFmtId="172" fontId="64" fillId="26" borderId="24" xfId="0" applyNumberFormat="1" applyFont="1" applyFill="1" applyBorder="1" applyAlignment="1">
      <alignment horizontal="right"/>
    </xf>
    <xf numFmtId="175" fontId="74" fillId="0" borderId="0" xfId="0" applyFont="1" applyAlignment="1">
      <alignment horizontal="right"/>
    </xf>
    <xf numFmtId="172" fontId="94" fillId="26" borderId="24" xfId="0" applyNumberFormat="1" applyFont="1" applyFill="1" applyBorder="1" applyAlignment="1">
      <alignment horizontal="center" vertical="center"/>
    </xf>
    <xf numFmtId="172" fontId="94" fillId="26" borderId="16" xfId="0" applyNumberFormat="1" applyFont="1" applyFill="1" applyBorder="1" applyAlignment="1">
      <alignment horizontal="center" vertical="center"/>
    </xf>
    <xf numFmtId="3" fontId="78" fillId="0" borderId="0" xfId="336" applyNumberFormat="1" applyFont="1" applyFill="1" applyBorder="1" applyAlignment="1">
      <alignment horizontal="center"/>
    </xf>
    <xf numFmtId="3" fontId="78" fillId="0" borderId="12" xfId="336" applyNumberFormat="1" applyFont="1" applyFill="1" applyBorder="1" applyAlignment="1">
      <alignment horizontal="center"/>
    </xf>
    <xf numFmtId="3" fontId="78" fillId="26" borderId="11" xfId="336" applyNumberFormat="1" applyFont="1" applyFill="1" applyBorder="1" applyAlignment="1">
      <alignment horizontal="center"/>
    </xf>
    <xf numFmtId="17" fontId="76" fillId="26" borderId="13" xfId="0" applyNumberFormat="1" applyFont="1" applyFill="1" applyBorder="1" applyAlignment="1">
      <alignment horizontal="center" vertical="center"/>
    </xf>
    <xf numFmtId="175" fontId="76" fillId="26" borderId="41" xfId="0" applyNumberFormat="1" applyFont="1" applyFill="1" applyBorder="1" applyAlignment="1">
      <alignment horizontal="center" vertical="center" wrapText="1"/>
    </xf>
    <xf numFmtId="175" fontId="47" fillId="26" borderId="40" xfId="0" applyNumberFormat="1" applyFont="1" applyFill="1" applyBorder="1" applyAlignment="1">
      <alignment horizontal="center" vertical="center"/>
    </xf>
    <xf numFmtId="175" fontId="47" fillId="26" borderId="40" xfId="0" applyNumberFormat="1" applyFont="1" applyFill="1" applyBorder="1" applyAlignment="1">
      <alignment horizontal="center" vertical="center" wrapText="1"/>
    </xf>
    <xf numFmtId="175" fontId="47" fillId="26" borderId="41" xfId="0" applyNumberFormat="1" applyFont="1" applyFill="1" applyBorder="1" applyAlignment="1">
      <alignment horizontal="center" vertical="center" wrapText="1"/>
    </xf>
    <xf numFmtId="175" fontId="64" fillId="26" borderId="40" xfId="0" applyNumberFormat="1" applyFont="1" applyFill="1" applyBorder="1" applyAlignment="1">
      <alignment horizontal="center" vertical="center" wrapText="1"/>
    </xf>
    <xf numFmtId="175" fontId="64" fillId="26" borderId="41" xfId="0" applyNumberFormat="1" applyFont="1" applyFill="1" applyBorder="1" applyAlignment="1">
      <alignment horizontal="center" vertical="center" wrapText="1"/>
    </xf>
    <xf numFmtId="175" fontId="64" fillId="26" borderId="42" xfId="0" applyNumberFormat="1" applyFont="1" applyFill="1" applyBorder="1" applyAlignment="1">
      <alignment horizontal="center" vertical="center" wrapText="1"/>
    </xf>
    <xf numFmtId="43" fontId="64" fillId="26" borderId="41" xfId="394" applyNumberFormat="1" applyFont="1" applyFill="1" applyBorder="1" applyAlignment="1">
      <alignment horizontal="center" vertical="center" wrapText="1"/>
    </xf>
    <xf numFmtId="168" fontId="48" fillId="26" borderId="20" xfId="394" applyNumberFormat="1" applyFont="1" applyFill="1" applyBorder="1" applyAlignment="1"/>
    <xf numFmtId="168" fontId="48" fillId="0" borderId="20" xfId="394" applyNumberFormat="1" applyFont="1" applyFill="1" applyBorder="1" applyAlignment="1"/>
    <xf numFmtId="172" fontId="77" fillId="26" borderId="19" xfId="551" applyNumberFormat="1" applyFont="1" applyFill="1" applyBorder="1" applyAlignment="1">
      <alignment horizontal="right" vertical="center"/>
    </xf>
    <xf numFmtId="168" fontId="76" fillId="26" borderId="40" xfId="338" applyNumberFormat="1" applyFont="1" applyFill="1" applyBorder="1" applyAlignment="1">
      <alignment horizontal="center" vertical="center" wrapText="1"/>
    </xf>
    <xf numFmtId="171" fontId="76" fillId="26" borderId="43" xfId="361" applyNumberFormat="1" applyFont="1" applyFill="1" applyBorder="1" applyAlignment="1">
      <alignment horizontal="left" vertical="center"/>
    </xf>
    <xf numFmtId="172" fontId="77" fillId="26" borderId="43" xfId="551" applyNumberFormat="1" applyFont="1" applyFill="1" applyBorder="1" applyAlignment="1">
      <alignment horizontal="right" vertical="center"/>
    </xf>
    <xf numFmtId="172" fontId="77" fillId="26" borderId="14" xfId="551" applyNumberFormat="1" applyFont="1" applyFill="1" applyBorder="1" applyAlignment="1">
      <alignment horizontal="right" vertical="center"/>
    </xf>
    <xf numFmtId="175" fontId="76" fillId="26" borderId="13" xfId="361" applyFont="1" applyFill="1" applyBorder="1" applyAlignment="1">
      <alignment horizontal="left" vertical="center"/>
    </xf>
    <xf numFmtId="172" fontId="76" fillId="26" borderId="13" xfId="361" applyNumberFormat="1" applyFont="1" applyFill="1" applyBorder="1" applyAlignment="1">
      <alignment horizontal="right" vertical="center"/>
    </xf>
    <xf numFmtId="49" fontId="76" fillId="26" borderId="14" xfId="361" applyNumberFormat="1" applyFont="1" applyFill="1" applyBorder="1" applyAlignment="1">
      <alignment horizontal="left" vertical="center"/>
    </xf>
    <xf numFmtId="181" fontId="42" fillId="0" borderId="0" xfId="442" applyNumberFormat="1" applyFont="1" applyAlignment="1">
      <alignment vertical="center"/>
    </xf>
    <xf numFmtId="4" fontId="76" fillId="26" borderId="24" xfId="323" applyNumberFormat="1" applyFont="1" applyFill="1" applyBorder="1" applyAlignment="1">
      <alignment horizontal="center"/>
    </xf>
    <xf numFmtId="43" fontId="77" fillId="26" borderId="18" xfId="323" applyNumberFormat="1" applyFont="1" applyFill="1" applyBorder="1" applyAlignment="1"/>
    <xf numFmtId="4" fontId="76" fillId="26" borderId="22" xfId="323" applyNumberFormat="1" applyFont="1" applyFill="1" applyBorder="1" applyAlignment="1">
      <alignment horizontal="center"/>
    </xf>
    <xf numFmtId="175" fontId="0" fillId="0" borderId="0" xfId="0" applyAlignment="1">
      <alignment horizontal="center"/>
    </xf>
    <xf numFmtId="10" fontId="77" fillId="26" borderId="0" xfId="450" applyNumberFormat="1" applyFont="1" applyFill="1" applyBorder="1" applyAlignment="1">
      <alignment horizontal="center" vertical="center"/>
    </xf>
    <xf numFmtId="10" fontId="77" fillId="26" borderId="44" xfId="450" applyNumberFormat="1" applyFont="1" applyFill="1" applyBorder="1" applyAlignment="1">
      <alignment horizontal="center" vertical="center"/>
    </xf>
    <xf numFmtId="10" fontId="77" fillId="26" borderId="45" xfId="450" applyNumberFormat="1" applyFont="1" applyFill="1" applyBorder="1" applyAlignment="1">
      <alignment horizontal="center" vertical="center"/>
    </xf>
    <xf numFmtId="10" fontId="77" fillId="26" borderId="11" xfId="450" applyNumberFormat="1" applyFont="1" applyFill="1" applyBorder="1" applyAlignment="1">
      <alignment horizontal="center" vertical="center"/>
    </xf>
    <xf numFmtId="175" fontId="76" fillId="26" borderId="44" xfId="450" applyFont="1" applyFill="1" applyBorder="1" applyAlignment="1">
      <alignment horizontal="center" vertical="center" wrapText="1"/>
    </xf>
    <xf numFmtId="175" fontId="76" fillId="26" borderId="43" xfId="450" applyFont="1" applyFill="1" applyBorder="1" applyAlignment="1">
      <alignment horizontal="center" vertical="center"/>
    </xf>
    <xf numFmtId="17" fontId="76" fillId="26" borderId="43" xfId="450" applyNumberFormat="1" applyFont="1" applyFill="1" applyBorder="1" applyAlignment="1">
      <alignment horizontal="left" vertical="center"/>
    </xf>
    <xf numFmtId="17" fontId="76" fillId="26" borderId="19" xfId="450" applyNumberFormat="1" applyFont="1" applyFill="1" applyBorder="1" applyAlignment="1">
      <alignment horizontal="left" vertical="center"/>
    </xf>
    <xf numFmtId="17" fontId="76" fillId="26" borderId="14" xfId="450" applyNumberFormat="1" applyFont="1" applyFill="1" applyBorder="1" applyAlignment="1">
      <alignment horizontal="left" vertical="center"/>
    </xf>
    <xf numFmtId="10" fontId="77" fillId="26" borderId="11" xfId="633" applyNumberFormat="1" applyFont="1" applyFill="1" applyBorder="1" applyAlignment="1">
      <alignment horizontal="center"/>
    </xf>
    <xf numFmtId="175" fontId="0" fillId="0" borderId="0" xfId="0" applyAlignment="1">
      <alignment horizontal="center"/>
    </xf>
    <xf numFmtId="0" fontId="64" fillId="26" borderId="20" xfId="0" applyNumberFormat="1" applyFont="1" applyFill="1" applyBorder="1" applyAlignment="1">
      <alignment horizontal="center"/>
    </xf>
    <xf numFmtId="0" fontId="64" fillId="26" borderId="18" xfId="0" applyNumberFormat="1" applyFont="1" applyFill="1" applyBorder="1" applyAlignment="1">
      <alignment horizontal="center"/>
    </xf>
    <xf numFmtId="0" fontId="61" fillId="26" borderId="13" xfId="0" applyNumberFormat="1" applyFont="1" applyFill="1" applyBorder="1" applyAlignment="1">
      <alignment horizontal="center" vertical="center"/>
    </xf>
    <xf numFmtId="175" fontId="61" fillId="26" borderId="19" xfId="0" applyFont="1" applyFill="1" applyBorder="1" applyAlignment="1">
      <alignment vertical="center"/>
    </xf>
    <xf numFmtId="0" fontId="61" fillId="26" borderId="23" xfId="0" applyNumberFormat="1" applyFont="1" applyFill="1" applyBorder="1" applyAlignment="1">
      <alignment horizontal="center" vertical="center"/>
    </xf>
    <xf numFmtId="0" fontId="61" fillId="26" borderId="35" xfId="0" applyNumberFormat="1" applyFont="1" applyFill="1" applyBorder="1" applyAlignment="1">
      <alignment horizontal="center" vertical="center"/>
    </xf>
    <xf numFmtId="41" fontId="61" fillId="26" borderId="13" xfId="0" applyNumberFormat="1" applyFont="1" applyFill="1" applyBorder="1" applyAlignment="1">
      <alignment horizontal="center" vertical="center"/>
    </xf>
    <xf numFmtId="175" fontId="0" fillId="0" borderId="0" xfId="0" applyAlignment="1">
      <alignment horizontal="center"/>
    </xf>
    <xf numFmtId="175" fontId="66" fillId="0" borderId="0" xfId="0" applyFont="1" applyFill="1" applyBorder="1" applyAlignment="1">
      <alignment horizontal="center" vertical="center" wrapText="1"/>
    </xf>
    <xf numFmtId="10" fontId="94" fillId="26" borderId="37" xfId="0" applyNumberFormat="1" applyFont="1" applyFill="1" applyBorder="1" applyAlignment="1">
      <alignment horizontal="center" vertical="center"/>
    </xf>
    <xf numFmtId="10" fontId="94" fillId="26" borderId="39" xfId="0" applyNumberFormat="1" applyFont="1" applyFill="1" applyBorder="1" applyAlignment="1">
      <alignment horizontal="center" vertical="center"/>
    </xf>
    <xf numFmtId="10" fontId="94" fillId="26" borderId="38" xfId="0" applyNumberFormat="1" applyFont="1" applyFill="1" applyBorder="1" applyAlignment="1">
      <alignment horizontal="center" vertical="center"/>
    </xf>
    <xf numFmtId="10" fontId="94" fillId="26" borderId="20" xfId="0" applyNumberFormat="1" applyFont="1" applyFill="1" applyBorder="1" applyAlignment="1">
      <alignment horizontal="center" vertical="center"/>
    </xf>
    <xf numFmtId="10" fontId="94" fillId="26" borderId="0" xfId="0" applyNumberFormat="1" applyFont="1" applyFill="1" applyBorder="1" applyAlignment="1">
      <alignment horizontal="center" vertical="center"/>
    </xf>
    <xf numFmtId="10" fontId="94" fillId="26" borderId="24" xfId="0" applyNumberFormat="1" applyFont="1" applyFill="1" applyBorder="1" applyAlignment="1">
      <alignment horizontal="center" vertical="center"/>
    </xf>
    <xf numFmtId="10" fontId="94" fillId="26" borderId="18" xfId="0" applyNumberFormat="1" applyFont="1" applyFill="1" applyBorder="1" applyAlignment="1">
      <alignment horizontal="center" vertical="center"/>
    </xf>
    <xf numFmtId="10" fontId="94" fillId="26" borderId="11" xfId="0" applyNumberFormat="1" applyFont="1" applyFill="1" applyBorder="1" applyAlignment="1">
      <alignment horizontal="center" vertical="center"/>
    </xf>
    <xf numFmtId="10" fontId="94" fillId="26" borderId="22" xfId="0" applyNumberFormat="1" applyFont="1" applyFill="1" applyBorder="1" applyAlignment="1">
      <alignment horizontal="center" vertical="center"/>
    </xf>
    <xf numFmtId="10" fontId="48" fillId="26" borderId="0" xfId="551" applyNumberFormat="1" applyFont="1" applyFill="1" applyBorder="1" applyAlignment="1">
      <alignment horizontal="center"/>
    </xf>
    <xf numFmtId="10" fontId="64" fillId="26" borderId="0" xfId="0" applyNumberFormat="1" applyFont="1" applyFill="1" applyBorder="1" applyAlignment="1">
      <alignment horizontal="center" vertical="center"/>
    </xf>
    <xf numFmtId="175" fontId="48" fillId="0" borderId="0" xfId="0" applyNumberFormat="1" applyFont="1" applyFill="1" applyBorder="1" applyAlignment="1" applyProtection="1">
      <alignment horizontal="center"/>
    </xf>
    <xf numFmtId="3" fontId="50" fillId="0" borderId="0" xfId="0" applyNumberFormat="1" applyFont="1" applyFill="1" applyBorder="1" applyAlignment="1" applyProtection="1">
      <alignment horizontal="center"/>
    </xf>
    <xf numFmtId="175" fontId="0" fillId="0" borderId="0" xfId="0" applyAlignment="1">
      <alignment horizontal="center"/>
    </xf>
    <xf numFmtId="175" fontId="66" fillId="0" borderId="0" xfId="0" applyFont="1" applyFill="1" applyBorder="1" applyAlignment="1">
      <alignment horizontal="center" vertical="center" wrapText="1"/>
    </xf>
    <xf numFmtId="17" fontId="76" fillId="26" borderId="14" xfId="0" applyNumberFormat="1" applyFont="1" applyFill="1" applyBorder="1" applyAlignment="1">
      <alignment horizontal="center" vertical="center"/>
    </xf>
    <xf numFmtId="41" fontId="78" fillId="0" borderId="37" xfId="328" applyNumberFormat="1" applyFont="1" applyFill="1" applyBorder="1" applyAlignment="1">
      <alignment horizontal="center" vertical="center" wrapText="1"/>
    </xf>
    <xf numFmtId="9" fontId="78" fillId="0" borderId="39" xfId="551" applyFont="1" applyFill="1" applyBorder="1" applyAlignment="1">
      <alignment horizontal="center" vertical="center" wrapText="1"/>
    </xf>
    <xf numFmtId="41" fontId="78" fillId="0" borderId="38" xfId="551" applyNumberFormat="1" applyFont="1" applyFill="1" applyBorder="1" applyAlignment="1">
      <alignment horizontal="center" vertical="center" wrapText="1"/>
    </xf>
    <xf numFmtId="41" fontId="78" fillId="0" borderId="20" xfId="328" applyNumberFormat="1" applyFont="1" applyFill="1" applyBorder="1" applyAlignment="1">
      <alignment horizontal="center" vertical="center" wrapText="1"/>
    </xf>
    <xf numFmtId="9" fontId="78" fillId="0" borderId="0" xfId="551" applyFont="1" applyFill="1" applyBorder="1" applyAlignment="1">
      <alignment horizontal="center" vertical="center" wrapText="1"/>
    </xf>
    <xf numFmtId="172" fontId="78" fillId="0" borderId="24" xfId="551" applyNumberFormat="1" applyFont="1" applyFill="1" applyBorder="1" applyAlignment="1">
      <alignment horizontal="center" vertical="center" wrapText="1"/>
    </xf>
    <xf numFmtId="10" fontId="78" fillId="0" borderId="20" xfId="328" applyNumberFormat="1" applyFont="1" applyFill="1" applyBorder="1" applyAlignment="1">
      <alignment horizontal="center" vertical="center" wrapText="1"/>
    </xf>
    <xf numFmtId="10" fontId="78" fillId="0" borderId="0" xfId="328" applyNumberFormat="1" applyFont="1" applyFill="1" applyBorder="1" applyAlignment="1">
      <alignment horizontal="center" vertical="center" wrapText="1"/>
    </xf>
    <xf numFmtId="41" fontId="59" fillId="26" borderId="0" xfId="336" applyNumberFormat="1" applyFont="1" applyFill="1" applyBorder="1" applyAlignment="1">
      <alignment horizontal="center" vertical="center"/>
    </xf>
    <xf numFmtId="10" fontId="78" fillId="26" borderId="20" xfId="328" applyNumberFormat="1" applyFont="1" applyFill="1" applyBorder="1" applyAlignment="1">
      <alignment horizontal="center" vertical="center" wrapText="1"/>
    </xf>
    <xf numFmtId="10" fontId="78" fillId="26" borderId="0" xfId="328" applyNumberFormat="1" applyFont="1" applyFill="1" applyBorder="1" applyAlignment="1">
      <alignment horizontal="center" vertical="center" wrapText="1"/>
    </xf>
    <xf numFmtId="172" fontId="78" fillId="26" borderId="24" xfId="551" applyNumberFormat="1" applyFont="1" applyFill="1" applyBorder="1" applyAlignment="1">
      <alignment horizontal="center" vertical="center" wrapText="1"/>
    </xf>
    <xf numFmtId="10" fontId="78" fillId="26" borderId="18" xfId="328" applyNumberFormat="1" applyFont="1" applyFill="1" applyBorder="1" applyAlignment="1">
      <alignment horizontal="center" vertical="center" wrapText="1"/>
    </xf>
    <xf numFmtId="10" fontId="78" fillId="26" borderId="11" xfId="328" applyNumberFormat="1" applyFont="1" applyFill="1" applyBorder="1" applyAlignment="1">
      <alignment horizontal="center" vertical="center" wrapText="1"/>
    </xf>
    <xf numFmtId="172" fontId="78" fillId="26" borderId="22" xfId="551" applyNumberFormat="1" applyFont="1" applyFill="1" applyBorder="1" applyAlignment="1">
      <alignment horizontal="center" vertical="center" wrapText="1"/>
    </xf>
    <xf numFmtId="0" fontId="77" fillId="0" borderId="0" xfId="362" applyFont="1" applyAlignment="1">
      <alignment vertical="center"/>
    </xf>
    <xf numFmtId="0" fontId="153" fillId="26" borderId="0" xfId="772" applyFont="1" applyFill="1" applyAlignment="1">
      <alignment vertical="center"/>
    </xf>
    <xf numFmtId="2" fontId="76" fillId="0" borderId="19" xfId="328" applyNumberFormat="1" applyFont="1" applyFill="1" applyBorder="1" applyAlignment="1">
      <alignment horizontal="center" vertical="center"/>
    </xf>
    <xf numFmtId="2" fontId="76" fillId="0" borderId="14" xfId="328" applyNumberFormat="1" applyFont="1" applyFill="1" applyBorder="1" applyAlignment="1">
      <alignment horizontal="center" vertical="center"/>
    </xf>
    <xf numFmtId="175" fontId="0" fillId="0" borderId="0" xfId="0" applyAlignment="1">
      <alignment wrapText="1"/>
    </xf>
    <xf numFmtId="175" fontId="76" fillId="26" borderId="41" xfId="388" applyFont="1" applyFill="1" applyBorder="1" applyAlignment="1">
      <alignment horizontal="center" vertical="center" wrapText="1"/>
    </xf>
    <xf numFmtId="43" fontId="51" fillId="26" borderId="13" xfId="0" applyNumberFormat="1" applyFont="1" applyFill="1" applyBorder="1" applyAlignment="1">
      <alignment horizontal="center" vertical="center"/>
    </xf>
    <xf numFmtId="43" fontId="51" fillId="26" borderId="41" xfId="0" applyNumberFormat="1" applyFont="1" applyFill="1" applyBorder="1" applyAlignment="1">
      <alignment horizontal="center" vertical="center"/>
    </xf>
    <xf numFmtId="43" fontId="51" fillId="26" borderId="41" xfId="0" applyNumberFormat="1" applyFont="1" applyFill="1" applyBorder="1" applyAlignment="1">
      <alignment horizontal="center" vertical="center" wrapText="1"/>
    </xf>
    <xf numFmtId="43" fontId="51" fillId="26" borderId="13" xfId="0" applyNumberFormat="1" applyFont="1" applyFill="1" applyBorder="1" applyAlignment="1">
      <alignment horizontal="center" vertical="center" wrapText="1"/>
    </xf>
    <xf numFmtId="43" fontId="64" fillId="26" borderId="40" xfId="0" applyNumberFormat="1" applyFont="1" applyFill="1" applyBorder="1" applyAlignment="1">
      <alignment horizontal="center" vertical="center" wrapText="1"/>
    </xf>
    <xf numFmtId="43" fontId="64" fillId="26" borderId="41" xfId="0" applyNumberFormat="1" applyFont="1" applyFill="1" applyBorder="1" applyAlignment="1">
      <alignment horizontal="center" vertical="center" wrapText="1"/>
    </xf>
    <xf numFmtId="43" fontId="64" fillId="26" borderId="41" xfId="323" applyNumberFormat="1" applyFont="1" applyFill="1" applyBorder="1" applyAlignment="1">
      <alignment horizontal="center" vertical="center" wrapText="1"/>
    </xf>
    <xf numFmtId="43" fontId="64" fillId="26" borderId="13" xfId="323" applyNumberFormat="1" applyFont="1" applyFill="1" applyBorder="1" applyAlignment="1">
      <alignment horizontal="center" vertical="center" wrapText="1"/>
    </xf>
    <xf numFmtId="175" fontId="76" fillId="0" borderId="0" xfId="0" applyFont="1" applyFill="1" applyBorder="1" applyAlignment="1">
      <alignment horizontal="left" vertical="center" wrapText="1" indent="2"/>
    </xf>
    <xf numFmtId="175" fontId="0" fillId="0" borderId="0" xfId="0" applyAlignment="1">
      <alignment horizontal="left" indent="2"/>
    </xf>
    <xf numFmtId="168" fontId="77" fillId="26" borderId="0" xfId="323" applyNumberFormat="1" applyFont="1" applyFill="1" applyBorder="1" applyAlignment="1">
      <alignment horizontal="left" indent="2"/>
    </xf>
    <xf numFmtId="168" fontId="76" fillId="26" borderId="23" xfId="0" applyNumberFormat="1" applyFont="1" applyFill="1" applyBorder="1" applyAlignment="1">
      <alignment horizontal="left" vertical="center" wrapText="1" indent="2"/>
    </xf>
    <xf numFmtId="168" fontId="76" fillId="26" borderId="23" xfId="323" applyNumberFormat="1" applyFont="1" applyFill="1" applyBorder="1" applyAlignment="1">
      <alignment horizontal="left" indent="2"/>
    </xf>
    <xf numFmtId="175" fontId="0" fillId="0" borderId="0" xfId="0" applyFill="1" applyBorder="1" applyAlignment="1">
      <alignment horizontal="left" indent="2"/>
    </xf>
    <xf numFmtId="168" fontId="63" fillId="26" borderId="23" xfId="0" applyNumberFormat="1" applyFont="1" applyFill="1" applyBorder="1" applyAlignment="1">
      <alignment vertical="center" wrapText="1"/>
    </xf>
    <xf numFmtId="172" fontId="63" fillId="26" borderId="13" xfId="0" applyNumberFormat="1" applyFont="1" applyFill="1" applyBorder="1" applyAlignment="1">
      <alignment vertical="center"/>
    </xf>
    <xf numFmtId="175" fontId="0" fillId="0" borderId="0" xfId="0" applyAlignment="1">
      <alignment horizontal="center"/>
    </xf>
    <xf numFmtId="205" fontId="0" fillId="0" borderId="0" xfId="0" applyNumberFormat="1"/>
    <xf numFmtId="0" fontId="58" fillId="0" borderId="0" xfId="919" applyFont="1"/>
    <xf numFmtId="168" fontId="58" fillId="0" borderId="0" xfId="919" applyNumberFormat="1" applyFont="1"/>
    <xf numFmtId="0" fontId="78" fillId="26" borderId="13" xfId="919" applyFont="1" applyFill="1" applyBorder="1" applyAlignment="1">
      <alignment horizontal="center" vertical="center"/>
    </xf>
    <xf numFmtId="0" fontId="78" fillId="0" borderId="35" xfId="919" applyFont="1" applyFill="1" applyBorder="1" applyAlignment="1">
      <alignment horizontal="center" vertical="center" wrapText="1"/>
    </xf>
    <xf numFmtId="0" fontId="78" fillId="26" borderId="13" xfId="919" applyFont="1" applyFill="1" applyBorder="1" applyAlignment="1">
      <alignment horizontal="center" vertical="center" wrapText="1"/>
    </xf>
    <xf numFmtId="0" fontId="78" fillId="26" borderId="19" xfId="919" applyFont="1" applyFill="1" applyBorder="1" applyAlignment="1">
      <alignment horizontal="left" vertical="center"/>
    </xf>
    <xf numFmtId="168" fontId="59" fillId="0" borderId="0" xfId="323" applyNumberFormat="1" applyFont="1" applyFill="1" applyBorder="1" applyAlignment="1">
      <alignment horizontal="right"/>
    </xf>
    <xf numFmtId="172" fontId="59" fillId="26" borderId="19" xfId="551" applyNumberFormat="1" applyFont="1" applyFill="1" applyBorder="1" applyAlignment="1"/>
    <xf numFmtId="168" fontId="78" fillId="0" borderId="13" xfId="323" applyNumberFormat="1" applyFont="1" applyFill="1" applyBorder="1" applyAlignment="1">
      <alignment vertical="center"/>
    </xf>
    <xf numFmtId="172" fontId="59" fillId="26" borderId="13" xfId="551" applyNumberFormat="1" applyFont="1" applyFill="1" applyBorder="1" applyAlignment="1"/>
    <xf numFmtId="9" fontId="76" fillId="26" borderId="19" xfId="551" applyNumberFormat="1" applyFont="1" applyFill="1" applyBorder="1" applyAlignment="1">
      <alignment horizontal="right" vertical="center"/>
    </xf>
    <xf numFmtId="3" fontId="76" fillId="0" borderId="40" xfId="0" applyNumberFormat="1" applyFont="1" applyFill="1" applyBorder="1" applyAlignment="1" applyProtection="1">
      <alignment vertical="center"/>
    </xf>
    <xf numFmtId="175" fontId="56" fillId="0" borderId="0" xfId="0" applyFont="1" applyFill="1" applyBorder="1" applyAlignment="1"/>
    <xf numFmtId="17" fontId="64" fillId="26" borderId="19" xfId="0" applyNumberFormat="1" applyFont="1" applyFill="1" applyBorder="1" applyAlignment="1" applyProtection="1">
      <alignment horizontal="center" vertical="center"/>
    </xf>
    <xf numFmtId="3" fontId="48" fillId="26" borderId="0" xfId="0" applyNumberFormat="1" applyFont="1" applyFill="1" applyBorder="1" applyAlignment="1" applyProtection="1">
      <alignment horizontal="center" vertical="center"/>
    </xf>
    <xf numFmtId="3" fontId="64" fillId="26" borderId="19" xfId="0" applyNumberFormat="1" applyFont="1" applyFill="1" applyBorder="1" applyAlignment="1" applyProtection="1">
      <alignment horizontal="center" vertical="center"/>
    </xf>
    <xf numFmtId="17" fontId="64" fillId="26" borderId="14" xfId="0" applyNumberFormat="1" applyFont="1" applyFill="1" applyBorder="1" applyAlignment="1" applyProtection="1">
      <alignment horizontal="center" vertical="center"/>
    </xf>
    <xf numFmtId="3" fontId="48" fillId="26" borderId="11" xfId="0" applyNumberFormat="1" applyFont="1" applyFill="1" applyBorder="1" applyAlignment="1" applyProtection="1">
      <alignment horizontal="center" vertical="center"/>
    </xf>
    <xf numFmtId="3" fontId="64" fillId="26" borderId="14" xfId="0" applyNumberFormat="1" applyFont="1" applyFill="1" applyBorder="1" applyAlignment="1" applyProtection="1">
      <alignment horizontal="center" vertical="center"/>
    </xf>
    <xf numFmtId="3" fontId="76" fillId="26" borderId="18" xfId="0" applyNumberFormat="1" applyFont="1" applyFill="1" applyBorder="1" applyAlignment="1" applyProtection="1">
      <alignment horizontal="center" vertical="center"/>
    </xf>
    <xf numFmtId="172" fontId="76" fillId="26" borderId="11" xfId="551" applyNumberFormat="1" applyFont="1" applyFill="1" applyBorder="1" applyAlignment="1" applyProtection="1">
      <alignment horizontal="center" vertical="center"/>
    </xf>
    <xf numFmtId="3" fontId="76" fillId="26" borderId="11" xfId="0" applyNumberFormat="1" applyFont="1" applyFill="1" applyBorder="1" applyAlignment="1" applyProtection="1">
      <alignment horizontal="center" vertical="center"/>
    </xf>
    <xf numFmtId="172" fontId="76" fillId="26" borderId="22" xfId="551" applyNumberFormat="1" applyFont="1" applyFill="1" applyBorder="1" applyAlignment="1" applyProtection="1">
      <alignment horizontal="center" vertical="center"/>
    </xf>
    <xf numFmtId="3" fontId="77" fillId="26" borderId="51" xfId="0" applyNumberFormat="1" applyFont="1" applyFill="1" applyBorder="1" applyAlignment="1" applyProtection="1">
      <alignment horizontal="center"/>
    </xf>
    <xf numFmtId="172" fontId="76" fillId="26" borderId="52" xfId="551" applyNumberFormat="1" applyFont="1" applyFill="1" applyBorder="1" applyAlignment="1" applyProtection="1">
      <alignment horizontal="center"/>
    </xf>
    <xf numFmtId="3" fontId="77" fillId="26" borderId="52" xfId="0" applyNumberFormat="1" applyFont="1" applyFill="1" applyBorder="1" applyAlignment="1" applyProtection="1">
      <alignment horizontal="center"/>
    </xf>
    <xf numFmtId="172" fontId="76" fillId="26" borderId="53" xfId="551" applyNumberFormat="1" applyFont="1" applyFill="1" applyBorder="1" applyAlignment="1" applyProtection="1">
      <alignment horizontal="center"/>
    </xf>
    <xf numFmtId="3" fontId="77" fillId="26" borderId="18" xfId="0" applyNumberFormat="1" applyFont="1" applyFill="1" applyBorder="1" applyAlignment="1" applyProtection="1">
      <alignment horizontal="center"/>
    </xf>
    <xf numFmtId="172" fontId="76" fillId="26" borderId="11" xfId="551" applyNumberFormat="1" applyFont="1" applyFill="1" applyBorder="1" applyAlignment="1" applyProtection="1">
      <alignment horizontal="center"/>
    </xf>
    <xf numFmtId="3" fontId="77" fillId="26" borderId="11" xfId="0" applyNumberFormat="1" applyFont="1" applyFill="1" applyBorder="1" applyAlignment="1" applyProtection="1">
      <alignment horizontal="center"/>
    </xf>
    <xf numFmtId="172" fontId="76" fillId="26" borderId="22" xfId="551" applyNumberFormat="1" applyFont="1" applyFill="1" applyBorder="1" applyAlignment="1" applyProtection="1">
      <alignment horizontal="center"/>
    </xf>
    <xf numFmtId="17" fontId="76" fillId="0" borderId="20" xfId="0" applyNumberFormat="1" applyFont="1" applyFill="1" applyBorder="1" applyAlignment="1">
      <alignment horizontal="center" vertical="center"/>
    </xf>
    <xf numFmtId="17" fontId="76" fillId="0" borderId="18" xfId="0" applyNumberFormat="1" applyFont="1" applyFill="1" applyBorder="1" applyAlignment="1">
      <alignment horizontal="center" vertical="center"/>
    </xf>
    <xf numFmtId="175" fontId="0" fillId="0" borderId="0" xfId="0" applyAlignment="1">
      <alignment horizontal="center"/>
    </xf>
    <xf numFmtId="43" fontId="50" fillId="0" borderId="51" xfId="323" applyFont="1" applyFill="1" applyBorder="1" applyAlignment="1">
      <alignment horizontal="center"/>
    </xf>
    <xf numFmtId="43" fontId="50" fillId="0" borderId="52" xfId="323" applyFont="1" applyFill="1" applyBorder="1" applyAlignment="1">
      <alignment horizontal="center"/>
    </xf>
    <xf numFmtId="43" fontId="50" fillId="0" borderId="53" xfId="323" applyFont="1" applyFill="1" applyBorder="1" applyAlignment="1">
      <alignment horizontal="center"/>
    </xf>
    <xf numFmtId="43" fontId="50" fillId="0" borderId="49" xfId="323" applyFont="1" applyFill="1" applyBorder="1" applyAlignment="1">
      <alignment horizontal="center"/>
    </xf>
    <xf numFmtId="43" fontId="50" fillId="0" borderId="24" xfId="323" applyFont="1" applyFill="1" applyBorder="1" applyAlignment="1">
      <alignment horizontal="center"/>
    </xf>
    <xf numFmtId="43" fontId="50" fillId="26" borderId="49" xfId="323" applyFont="1" applyFill="1" applyBorder="1" applyAlignment="1">
      <alignment horizontal="center"/>
    </xf>
    <xf numFmtId="43" fontId="50" fillId="26" borderId="24" xfId="323" applyFont="1" applyFill="1" applyBorder="1" applyAlignment="1">
      <alignment horizontal="center"/>
    </xf>
    <xf numFmtId="10" fontId="76" fillId="26" borderId="19" xfId="391" applyNumberFormat="1" applyFont="1" applyFill="1" applyBorder="1" applyAlignment="1">
      <alignment horizontal="center" vertical="center"/>
    </xf>
    <xf numFmtId="43" fontId="76" fillId="26" borderId="23" xfId="391" applyNumberFormat="1" applyFont="1" applyFill="1" applyBorder="1" applyAlignment="1">
      <alignment horizontal="center" vertical="center"/>
    </xf>
    <xf numFmtId="172" fontId="76" fillId="26" borderId="13" xfId="391" applyNumberFormat="1" applyFont="1" applyFill="1" applyBorder="1" applyAlignment="1">
      <alignment horizontal="center" vertical="center"/>
    </xf>
    <xf numFmtId="43" fontId="77" fillId="26" borderId="49" xfId="323" applyNumberFormat="1" applyFont="1" applyFill="1" applyBorder="1" applyAlignment="1"/>
    <xf numFmtId="0" fontId="56" fillId="0" borderId="0" xfId="579" applyFont="1" applyBorder="1" applyAlignment="1">
      <alignment horizontal="left"/>
    </xf>
    <xf numFmtId="0" fontId="56" fillId="0" borderId="0" xfId="579" applyFont="1" applyAlignment="1"/>
    <xf numFmtId="0" fontId="56" fillId="0" borderId="0" xfId="579" applyFont="1"/>
    <xf numFmtId="4" fontId="56" fillId="0" borderId="0" xfId="579" applyNumberFormat="1" applyFont="1" applyAlignment="1">
      <alignment vertical="center"/>
    </xf>
    <xf numFmtId="0" fontId="155" fillId="26" borderId="23" xfId="579" applyFont="1" applyFill="1" applyBorder="1" applyAlignment="1">
      <alignment horizontal="center" vertical="center"/>
    </xf>
    <xf numFmtId="0" fontId="155" fillId="26" borderId="13" xfId="579" applyFont="1" applyFill="1" applyBorder="1" applyAlignment="1">
      <alignment horizontal="center" vertical="center"/>
    </xf>
    <xf numFmtId="0" fontId="156" fillId="0" borderId="0" xfId="579" applyFont="1" applyAlignment="1">
      <alignment vertical="center"/>
    </xf>
    <xf numFmtId="0" fontId="155" fillId="26" borderId="19" xfId="1101" applyFont="1" applyFill="1" applyBorder="1" applyAlignment="1">
      <alignment vertical="center"/>
    </xf>
    <xf numFmtId="43" fontId="157" fillId="26" borderId="0" xfId="323" applyFont="1" applyFill="1" applyBorder="1" applyAlignment="1">
      <alignment vertical="center"/>
    </xf>
    <xf numFmtId="43" fontId="155" fillId="26" borderId="19" xfId="323" applyFont="1" applyFill="1" applyBorder="1" applyAlignment="1">
      <alignment vertical="center"/>
    </xf>
    <xf numFmtId="0" fontId="155" fillId="26" borderId="13" xfId="1101" applyFont="1" applyFill="1" applyBorder="1" applyAlignment="1">
      <alignment vertical="center"/>
    </xf>
    <xf numFmtId="43" fontId="155" fillId="26" borderId="23" xfId="1101" applyNumberFormat="1" applyFont="1" applyFill="1" applyBorder="1" applyAlignment="1">
      <alignment vertical="center"/>
    </xf>
    <xf numFmtId="43" fontId="155" fillId="26" borderId="13" xfId="579" applyNumberFormat="1" applyFont="1" applyFill="1" applyBorder="1" applyAlignment="1">
      <alignment horizontal="center" vertical="center"/>
    </xf>
    <xf numFmtId="0" fontId="156" fillId="0" borderId="0" xfId="579" applyFont="1"/>
    <xf numFmtId="0" fontId="64" fillId="26" borderId="49" xfId="0" applyNumberFormat="1" applyFont="1" applyFill="1" applyBorder="1" applyAlignment="1">
      <alignment horizontal="center"/>
    </xf>
    <xf numFmtId="43" fontId="48" fillId="26" borderId="49" xfId="0" applyNumberFormat="1" applyFont="1" applyFill="1" applyBorder="1" applyAlignment="1">
      <alignment horizontal="right"/>
    </xf>
    <xf numFmtId="41" fontId="75" fillId="26" borderId="0" xfId="0" applyNumberFormat="1" applyFont="1" applyFill="1" applyBorder="1" applyAlignment="1">
      <alignment vertical="center"/>
    </xf>
    <xf numFmtId="41" fontId="61" fillId="26" borderId="23" xfId="0" applyNumberFormat="1" applyFont="1" applyFill="1" applyBorder="1" applyAlignment="1">
      <alignment vertical="center"/>
    </xf>
    <xf numFmtId="41" fontId="61" fillId="26" borderId="35" xfId="0" applyNumberFormat="1" applyFont="1" applyFill="1" applyBorder="1" applyAlignment="1">
      <alignment vertical="center"/>
    </xf>
    <xf numFmtId="168" fontId="62" fillId="26" borderId="39" xfId="323" applyNumberFormat="1" applyFont="1" applyFill="1" applyBorder="1" applyAlignment="1">
      <alignment horizontal="center"/>
    </xf>
    <xf numFmtId="0" fontId="62" fillId="0" borderId="0" xfId="1121" applyFont="1"/>
    <xf numFmtId="0" fontId="81" fillId="0" borderId="0" xfId="1121" applyFont="1" applyAlignment="1">
      <alignment vertical="center"/>
    </xf>
    <xf numFmtId="175" fontId="0" fillId="0" borderId="0" xfId="0" applyAlignment="1">
      <alignment horizontal="center" vertical="center"/>
    </xf>
    <xf numFmtId="41" fontId="42" fillId="0" borderId="0" xfId="742" applyNumberFormat="1"/>
    <xf numFmtId="41" fontId="42" fillId="0" borderId="0" xfId="742" applyNumberFormat="1" applyAlignment="1">
      <alignment vertical="center"/>
    </xf>
    <xf numFmtId="41" fontId="50" fillId="26" borderId="0" xfId="323" applyNumberFormat="1" applyFont="1" applyFill="1" applyBorder="1" applyAlignment="1">
      <alignment horizontal="center"/>
    </xf>
    <xf numFmtId="41" fontId="62" fillId="0" borderId="0" xfId="742" applyNumberFormat="1" applyFont="1" applyAlignment="1">
      <alignment vertical="center"/>
    </xf>
    <xf numFmtId="41" fontId="62" fillId="0" borderId="0" xfId="742" applyNumberFormat="1" applyFont="1"/>
    <xf numFmtId="0" fontId="62" fillId="0" borderId="0" xfId="742" applyFont="1" applyAlignment="1">
      <alignment vertical="center"/>
    </xf>
    <xf numFmtId="168" fontId="61" fillId="26" borderId="19" xfId="0" applyNumberFormat="1" applyFont="1" applyFill="1" applyBorder="1" applyAlignment="1">
      <alignment horizontal="center" vertical="center"/>
    </xf>
    <xf numFmtId="0" fontId="64" fillId="0" borderId="19" xfId="0" applyNumberFormat="1" applyFont="1" applyFill="1" applyBorder="1" applyAlignment="1">
      <alignment horizontal="center" vertical="center"/>
    </xf>
    <xf numFmtId="43" fontId="48" fillId="0" borderId="0" xfId="0" applyNumberFormat="1" applyFont="1" applyFill="1" applyBorder="1" applyAlignment="1">
      <alignment horizontal="center" vertical="center"/>
    </xf>
    <xf numFmtId="10" fontId="63" fillId="0" borderId="0" xfId="0" applyNumberFormat="1" applyFont="1" applyFill="1" applyBorder="1" applyAlignment="1">
      <alignment horizontal="center" vertical="center"/>
    </xf>
    <xf numFmtId="43" fontId="63" fillId="0" borderId="19" xfId="323" applyFont="1" applyFill="1" applyBorder="1" applyAlignment="1">
      <alignment horizontal="center" vertical="center"/>
    </xf>
    <xf numFmtId="43" fontId="48" fillId="0" borderId="0" xfId="323" applyNumberFormat="1" applyFont="1" applyFill="1" applyBorder="1" applyAlignment="1">
      <alignment horizontal="center" vertical="center"/>
    </xf>
    <xf numFmtId="10" fontId="64" fillId="0" borderId="0" xfId="0" applyNumberFormat="1" applyFont="1" applyFill="1" applyBorder="1" applyAlignment="1">
      <alignment horizontal="center" vertical="center"/>
    </xf>
    <xf numFmtId="43" fontId="48" fillId="26" borderId="0" xfId="0" applyNumberFormat="1" applyFont="1" applyFill="1" applyBorder="1" applyAlignment="1">
      <alignment horizontal="center" vertical="center"/>
    </xf>
    <xf numFmtId="43" fontId="48" fillId="26" borderId="0" xfId="323" applyNumberFormat="1" applyFont="1" applyFill="1" applyBorder="1" applyAlignment="1">
      <alignment horizontal="center" vertical="center"/>
    </xf>
    <xf numFmtId="175" fontId="48" fillId="0" borderId="0" xfId="0" applyNumberFormat="1" applyFont="1" applyBorder="1" applyAlignment="1">
      <alignment vertical="center" wrapText="1"/>
    </xf>
    <xf numFmtId="43" fontId="76" fillId="0" borderId="23" xfId="0" applyNumberFormat="1" applyFont="1" applyFill="1" applyBorder="1" applyAlignment="1">
      <alignment horizontal="center" vertical="center" wrapText="1"/>
    </xf>
    <xf numFmtId="43" fontId="76" fillId="0" borderId="23" xfId="323" applyNumberFormat="1" applyFont="1" applyFill="1" applyBorder="1" applyAlignment="1">
      <alignment horizontal="center" vertical="center" wrapText="1"/>
    </xf>
    <xf numFmtId="43" fontId="76" fillId="0" borderId="13" xfId="323" applyNumberFormat="1" applyFont="1" applyFill="1" applyBorder="1" applyAlignment="1">
      <alignment horizontal="center" vertical="center" wrapText="1"/>
    </xf>
    <xf numFmtId="43" fontId="56" fillId="0" borderId="0" xfId="0" applyNumberFormat="1" applyFont="1" applyAlignment="1">
      <alignment vertical="center"/>
    </xf>
    <xf numFmtId="175" fontId="0" fillId="0" borderId="0" xfId="0" applyAlignment="1">
      <alignment horizontal="center"/>
    </xf>
    <xf numFmtId="175" fontId="0" fillId="0" borderId="0" xfId="0" applyAlignment="1">
      <alignment horizontal="center" vertical="center"/>
    </xf>
    <xf numFmtId="175" fontId="0" fillId="0" borderId="0" xfId="0" applyFill="1" applyBorder="1" applyAlignment="1">
      <alignment horizontal="center" vertical="center"/>
    </xf>
    <xf numFmtId="49" fontId="82" fillId="26" borderId="0" xfId="0" applyNumberFormat="1" applyFont="1" applyFill="1" applyBorder="1" applyAlignment="1">
      <alignment horizontal="center" vertical="center" wrapText="1"/>
    </xf>
    <xf numFmtId="49" fontId="63" fillId="0" borderId="0" xfId="0" applyNumberFormat="1" applyFont="1" applyFill="1" applyBorder="1" applyAlignment="1">
      <alignment horizontal="center" vertical="center" wrapText="1"/>
    </xf>
    <xf numFmtId="10" fontId="61" fillId="26" borderId="0" xfId="0" applyNumberFormat="1" applyFont="1" applyFill="1" applyBorder="1"/>
    <xf numFmtId="10" fontId="61" fillId="26" borderId="24" xfId="0" applyNumberFormat="1" applyFont="1" applyFill="1" applyBorder="1"/>
    <xf numFmtId="168" fontId="77" fillId="26" borderId="0" xfId="323" applyNumberFormat="1" applyFont="1" applyFill="1" applyBorder="1" applyAlignment="1">
      <alignment horizontal="right" indent="2"/>
    </xf>
    <xf numFmtId="10" fontId="63" fillId="26" borderId="23" xfId="0" applyNumberFormat="1" applyFont="1" applyFill="1" applyBorder="1" applyAlignment="1">
      <alignment horizontal="center" vertical="center"/>
    </xf>
    <xf numFmtId="172" fontId="64" fillId="26" borderId="24" xfId="0" applyNumberFormat="1" applyFont="1" applyFill="1" applyBorder="1" applyAlignment="1">
      <alignment horizontal="center" vertical="center"/>
    </xf>
    <xf numFmtId="172" fontId="64" fillId="26" borderId="18" xfId="551" applyNumberFormat="1" applyFont="1" applyFill="1" applyBorder="1" applyAlignment="1">
      <alignment horizontal="center" vertical="center"/>
    </xf>
    <xf numFmtId="168" fontId="64" fillId="26" borderId="14" xfId="323" applyNumberFormat="1" applyFont="1" applyFill="1" applyBorder="1" applyAlignment="1">
      <alignment horizontal="center" vertical="center"/>
    </xf>
    <xf numFmtId="172" fontId="64" fillId="26" borderId="22" xfId="0" applyNumberFormat="1" applyFont="1" applyFill="1" applyBorder="1" applyAlignment="1">
      <alignment horizontal="center" vertical="center"/>
    </xf>
    <xf numFmtId="175" fontId="56" fillId="0" borderId="0" xfId="0" applyFont="1" applyAlignment="1">
      <alignment horizontal="center" vertical="center"/>
    </xf>
    <xf numFmtId="10" fontId="47" fillId="26" borderId="37" xfId="323" applyNumberFormat="1" applyFont="1" applyFill="1" applyBorder="1" applyAlignment="1">
      <alignment horizontal="center"/>
    </xf>
    <xf numFmtId="10" fontId="47" fillId="26" borderId="39" xfId="323" applyNumberFormat="1" applyFont="1" applyFill="1" applyBorder="1" applyAlignment="1">
      <alignment horizontal="center"/>
    </xf>
    <xf numFmtId="10" fontId="47" fillId="26" borderId="38" xfId="323" applyNumberFormat="1" applyFont="1" applyFill="1" applyBorder="1" applyAlignment="1">
      <alignment horizontal="center"/>
    </xf>
    <xf numFmtId="10" fontId="47" fillId="26" borderId="20" xfId="323" applyNumberFormat="1" applyFont="1" applyFill="1" applyBorder="1" applyAlignment="1">
      <alignment horizontal="center"/>
    </xf>
    <xf numFmtId="10" fontId="47" fillId="26" borderId="0" xfId="323" applyNumberFormat="1" applyFont="1" applyFill="1" applyBorder="1" applyAlignment="1">
      <alignment horizontal="center"/>
    </xf>
    <xf numFmtId="10" fontId="47" fillId="26" borderId="24" xfId="323" applyNumberFormat="1" applyFont="1" applyFill="1" applyBorder="1" applyAlignment="1">
      <alignment horizontal="center"/>
    </xf>
    <xf numFmtId="10" fontId="47" fillId="26" borderId="15" xfId="323" applyNumberFormat="1" applyFont="1" applyFill="1" applyBorder="1" applyAlignment="1">
      <alignment horizontal="center" vertical="center"/>
    </xf>
    <xf numFmtId="10" fontId="47" fillId="26" borderId="35" xfId="323" applyNumberFormat="1" applyFont="1" applyFill="1" applyBorder="1" applyAlignment="1">
      <alignment horizontal="center" vertical="center"/>
    </xf>
    <xf numFmtId="10" fontId="47" fillId="26" borderId="16" xfId="323" applyNumberFormat="1" applyFont="1" applyFill="1" applyBorder="1" applyAlignment="1">
      <alignment horizontal="center" vertical="center"/>
    </xf>
    <xf numFmtId="175" fontId="74" fillId="26" borderId="0" xfId="0" applyFont="1" applyFill="1" applyBorder="1" applyAlignment="1">
      <alignment horizontal="center"/>
    </xf>
    <xf numFmtId="49" fontId="47" fillId="26" borderId="0" xfId="0" applyNumberFormat="1" applyFont="1" applyFill="1" applyBorder="1" applyAlignment="1">
      <alignment horizontal="center" vertical="center" wrapText="1"/>
    </xf>
    <xf numFmtId="10" fontId="47" fillId="26" borderId="0" xfId="323" applyNumberFormat="1" applyFont="1" applyFill="1" applyBorder="1" applyAlignment="1">
      <alignment horizontal="center" vertical="center"/>
    </xf>
    <xf numFmtId="49" fontId="82" fillId="26" borderId="0" xfId="0" applyNumberFormat="1" applyFont="1" applyFill="1" applyBorder="1" applyAlignment="1">
      <alignment vertical="center" wrapText="1"/>
    </xf>
    <xf numFmtId="172" fontId="47" fillId="26" borderId="24" xfId="0" applyNumberFormat="1" applyFont="1" applyFill="1" applyBorder="1" applyAlignment="1">
      <alignment horizontal="center" vertical="center"/>
    </xf>
    <xf numFmtId="172" fontId="47" fillId="26" borderId="16" xfId="0" applyNumberFormat="1" applyFont="1" applyFill="1" applyBorder="1" applyAlignment="1">
      <alignment horizontal="center" vertical="center"/>
    </xf>
    <xf numFmtId="175" fontId="64" fillId="26" borderId="49" xfId="0" applyNumberFormat="1" applyFont="1" applyFill="1" applyBorder="1" applyAlignment="1">
      <alignment horizontal="left" vertical="center"/>
    </xf>
    <xf numFmtId="168" fontId="48" fillId="26" borderId="49" xfId="323" applyNumberFormat="1" applyFont="1" applyFill="1" applyBorder="1" applyAlignment="1">
      <alignment horizontal="center"/>
    </xf>
    <xf numFmtId="175" fontId="64" fillId="26" borderId="54" xfId="0" applyNumberFormat="1" applyFont="1" applyFill="1" applyBorder="1" applyAlignment="1">
      <alignment horizontal="center" vertical="center"/>
    </xf>
    <xf numFmtId="49" fontId="64" fillId="26" borderId="54" xfId="0" applyNumberFormat="1" applyFont="1" applyFill="1" applyBorder="1" applyAlignment="1">
      <alignment horizontal="center" vertical="center"/>
    </xf>
    <xf numFmtId="49" fontId="64" fillId="26" borderId="55" xfId="0" applyNumberFormat="1" applyFont="1" applyFill="1" applyBorder="1" applyAlignment="1">
      <alignment horizontal="center" vertical="center"/>
    </xf>
    <xf numFmtId="49" fontId="64" fillId="26" borderId="56" xfId="0" applyNumberFormat="1" applyFont="1" applyFill="1" applyBorder="1" applyAlignment="1">
      <alignment horizontal="center" vertical="center"/>
    </xf>
    <xf numFmtId="168" fontId="48" fillId="26" borderId="24" xfId="323" applyNumberFormat="1" applyFont="1" applyFill="1" applyBorder="1" applyAlignment="1">
      <alignment horizontal="center"/>
    </xf>
    <xf numFmtId="37" fontId="64" fillId="26" borderId="54" xfId="323" applyNumberFormat="1" applyFont="1" applyFill="1" applyBorder="1" applyAlignment="1">
      <alignment horizontal="right" vertical="center"/>
    </xf>
    <xf numFmtId="175" fontId="76" fillId="26" borderId="61" xfId="0" applyNumberFormat="1" applyFont="1" applyFill="1" applyBorder="1" applyAlignment="1">
      <alignment horizontal="center" vertical="center" wrapText="1"/>
    </xf>
    <xf numFmtId="3" fontId="48" fillId="26" borderId="63" xfId="323" applyNumberFormat="1" applyFont="1" applyFill="1" applyBorder="1" applyAlignment="1">
      <alignment horizontal="center" vertical="center"/>
    </xf>
    <xf numFmtId="49" fontId="64" fillId="26" borderId="0" xfId="0" applyNumberFormat="1" applyFont="1" applyFill="1" applyBorder="1" applyAlignment="1">
      <alignment horizontal="left" vertical="center"/>
    </xf>
    <xf numFmtId="175" fontId="76" fillId="26" borderId="62" xfId="0" applyNumberFormat="1" applyFont="1" applyFill="1" applyBorder="1" applyAlignment="1">
      <alignment horizontal="center" vertical="center" wrapText="1"/>
    </xf>
    <xf numFmtId="49" fontId="64" fillId="26" borderId="49" xfId="0" applyNumberFormat="1" applyFont="1" applyFill="1" applyBorder="1" applyAlignment="1">
      <alignment horizontal="center" vertical="center"/>
    </xf>
    <xf numFmtId="3" fontId="48" fillId="26" borderId="64" xfId="323" applyNumberFormat="1" applyFont="1" applyFill="1" applyBorder="1" applyAlignment="1">
      <alignment horizontal="center" vertical="center"/>
    </xf>
    <xf numFmtId="3" fontId="48" fillId="26" borderId="63" xfId="0" applyNumberFormat="1" applyFont="1" applyFill="1" applyBorder="1" applyAlignment="1">
      <alignment horizontal="center" vertical="center"/>
    </xf>
    <xf numFmtId="3" fontId="64" fillId="26" borderId="63" xfId="0" applyNumberFormat="1" applyFont="1" applyFill="1" applyBorder="1" applyAlignment="1">
      <alignment horizontal="center" vertical="center"/>
    </xf>
    <xf numFmtId="3" fontId="48" fillId="26" borderId="65" xfId="0" applyNumberFormat="1" applyFont="1" applyFill="1" applyBorder="1" applyAlignment="1">
      <alignment horizontal="center" vertical="center"/>
    </xf>
    <xf numFmtId="3" fontId="48" fillId="26" borderId="49" xfId="323" applyNumberFormat="1" applyFont="1" applyFill="1" applyBorder="1" applyAlignment="1">
      <alignment horizontal="center" vertical="center"/>
    </xf>
    <xf numFmtId="3" fontId="48" fillId="26" borderId="24" xfId="0" applyNumberFormat="1" applyFont="1" applyFill="1" applyBorder="1" applyAlignment="1">
      <alignment horizontal="center" vertical="center"/>
    </xf>
    <xf numFmtId="3" fontId="48" fillId="26" borderId="24" xfId="323" applyNumberFormat="1" applyFont="1" applyFill="1" applyBorder="1" applyAlignment="1">
      <alignment horizontal="center" vertical="center"/>
    </xf>
    <xf numFmtId="3" fontId="48" fillId="26" borderId="22" xfId="323" applyNumberFormat="1" applyFont="1" applyFill="1" applyBorder="1" applyAlignment="1">
      <alignment horizontal="center" vertical="center"/>
    </xf>
    <xf numFmtId="3" fontId="77" fillId="26" borderId="49" xfId="328" applyNumberFormat="1" applyFont="1" applyFill="1" applyBorder="1" applyAlignment="1">
      <alignment horizontal="center" vertical="center"/>
    </xf>
    <xf numFmtId="3" fontId="77" fillId="0" borderId="49" xfId="328" applyNumberFormat="1" applyFont="1" applyFill="1" applyBorder="1" applyAlignment="1">
      <alignment horizontal="center" vertical="center"/>
    </xf>
    <xf numFmtId="17" fontId="61" fillId="26" borderId="0" xfId="394" applyNumberFormat="1" applyFont="1" applyFill="1" applyBorder="1" applyAlignment="1">
      <alignment horizontal="center"/>
    </xf>
    <xf numFmtId="17" fontId="61" fillId="26" borderId="49" xfId="394" applyNumberFormat="1" applyFont="1" applyFill="1" applyBorder="1" applyAlignment="1">
      <alignment horizontal="center"/>
    </xf>
    <xf numFmtId="168" fontId="50" fillId="26" borderId="49" xfId="394" applyNumberFormat="1" applyFont="1" applyFill="1" applyBorder="1" applyAlignment="1">
      <alignment horizontal="center"/>
    </xf>
    <xf numFmtId="168" fontId="50" fillId="26" borderId="24" xfId="394" applyNumberFormat="1" applyFont="1" applyFill="1" applyBorder="1" applyAlignment="1">
      <alignment horizontal="center"/>
    </xf>
    <xf numFmtId="168" fontId="50" fillId="0" borderId="49" xfId="394" applyNumberFormat="1" applyFont="1" applyFill="1" applyBorder="1" applyAlignment="1">
      <alignment horizontal="center"/>
    </xf>
    <xf numFmtId="168" fontId="50" fillId="0" borderId="24" xfId="394" applyNumberFormat="1" applyFont="1" applyFill="1" applyBorder="1" applyAlignment="1">
      <alignment horizontal="center"/>
    </xf>
    <xf numFmtId="168" fontId="48" fillId="26" borderId="49" xfId="394" applyNumberFormat="1" applyFont="1" applyFill="1" applyBorder="1" applyAlignment="1"/>
    <xf numFmtId="3" fontId="59" fillId="26" borderId="49" xfId="328" applyNumberFormat="1" applyFont="1" applyFill="1" applyBorder="1" applyAlignment="1">
      <alignment horizontal="center" vertical="center"/>
    </xf>
    <xf numFmtId="172" fontId="68" fillId="0" borderId="19" xfId="0" applyNumberFormat="1" applyFont="1" applyFill="1" applyBorder="1" applyAlignment="1">
      <alignment horizontal="center" vertical="center"/>
    </xf>
    <xf numFmtId="172" fontId="68" fillId="0" borderId="14" xfId="0" applyNumberFormat="1" applyFont="1" applyFill="1" applyBorder="1" applyAlignment="1">
      <alignment horizontal="center" vertical="center"/>
    </xf>
    <xf numFmtId="3" fontId="78" fillId="26" borderId="19" xfId="0" applyNumberFormat="1" applyFont="1" applyFill="1" applyBorder="1" applyAlignment="1" applyProtection="1">
      <alignment horizontal="center"/>
    </xf>
    <xf numFmtId="172" fontId="78" fillId="26" borderId="0" xfId="551" applyNumberFormat="1" applyFont="1" applyFill="1" applyBorder="1" applyAlignment="1" applyProtection="1">
      <alignment horizontal="center"/>
    </xf>
    <xf numFmtId="3" fontId="59" fillId="26" borderId="0" xfId="0" applyNumberFormat="1" applyFont="1" applyFill="1" applyBorder="1" applyAlignment="1" applyProtection="1">
      <alignment horizontal="center"/>
    </xf>
    <xf numFmtId="172" fontId="78" fillId="26" borderId="0" xfId="0" applyNumberFormat="1" applyFont="1" applyFill="1" applyBorder="1" applyAlignment="1">
      <alignment horizontal="center"/>
    </xf>
    <xf numFmtId="172" fontId="78" fillId="26" borderId="24" xfId="0" applyNumberFormat="1" applyFont="1" applyFill="1" applyBorder="1" applyAlignment="1">
      <alignment horizontal="center"/>
    </xf>
    <xf numFmtId="168" fontId="78" fillId="26" borderId="13" xfId="0" applyNumberFormat="1" applyFont="1" applyFill="1" applyBorder="1" applyAlignment="1">
      <alignment horizontal="center" vertical="center"/>
    </xf>
    <xf numFmtId="172" fontId="78" fillId="26" borderId="23" xfId="551" applyNumberFormat="1" applyFont="1" applyFill="1" applyBorder="1" applyAlignment="1">
      <alignment horizontal="center" vertical="center"/>
    </xf>
    <xf numFmtId="168" fontId="78" fillId="26" borderId="23" xfId="0" applyNumberFormat="1" applyFont="1" applyFill="1" applyBorder="1" applyAlignment="1">
      <alignment horizontal="center" vertical="center"/>
    </xf>
    <xf numFmtId="172" fontId="78" fillId="26" borderId="23" xfId="0" applyNumberFormat="1" applyFont="1" applyFill="1" applyBorder="1" applyAlignment="1">
      <alignment horizontal="center"/>
    </xf>
    <xf numFmtId="172" fontId="78" fillId="26" borderId="16" xfId="0" applyNumberFormat="1" applyFont="1" applyFill="1" applyBorder="1" applyAlignment="1">
      <alignment horizontal="center"/>
    </xf>
    <xf numFmtId="3" fontId="59" fillId="26" borderId="18" xfId="328" applyNumberFormat="1" applyFont="1" applyFill="1" applyBorder="1" applyAlignment="1">
      <alignment horizontal="center" vertical="center"/>
    </xf>
    <xf numFmtId="3" fontId="59" fillId="26" borderId="22" xfId="328" applyNumberFormat="1" applyFont="1" applyFill="1" applyBorder="1" applyAlignment="1">
      <alignment horizontal="center" vertical="center"/>
    </xf>
    <xf numFmtId="175" fontId="0" fillId="0" borderId="0" xfId="0" applyAlignment="1">
      <alignment horizontal="center"/>
    </xf>
    <xf numFmtId="175" fontId="76" fillId="26" borderId="23" xfId="0" applyNumberFormat="1" applyFont="1" applyFill="1" applyBorder="1" applyAlignment="1">
      <alignment horizontal="center" vertical="center" wrapText="1"/>
    </xf>
    <xf numFmtId="175" fontId="79" fillId="0" borderId="0" xfId="0" applyFont="1" applyFill="1" applyBorder="1" applyAlignment="1">
      <alignment horizontal="center" vertical="center" wrapText="1"/>
    </xf>
    <xf numFmtId="175" fontId="76" fillId="26" borderId="15" xfId="0" applyNumberFormat="1" applyFont="1" applyFill="1" applyBorder="1" applyAlignment="1">
      <alignment horizontal="center" vertical="center" wrapText="1"/>
    </xf>
    <xf numFmtId="175" fontId="76" fillId="26" borderId="23" xfId="0" applyNumberFormat="1" applyFont="1" applyFill="1" applyBorder="1" applyAlignment="1">
      <alignment horizontal="center" vertical="center" wrapText="1"/>
    </xf>
    <xf numFmtId="175" fontId="76" fillId="26" borderId="23" xfId="0" applyNumberFormat="1" applyFont="1" applyFill="1" applyBorder="1" applyAlignment="1">
      <alignment horizontal="center" vertical="center"/>
    </xf>
    <xf numFmtId="168" fontId="50" fillId="26" borderId="18" xfId="394" applyNumberFormat="1" applyFont="1" applyFill="1" applyBorder="1" applyAlignment="1">
      <alignment horizontal="center"/>
    </xf>
    <xf numFmtId="168" fontId="50" fillId="26" borderId="22" xfId="394" applyNumberFormat="1" applyFont="1" applyFill="1" applyBorder="1" applyAlignment="1">
      <alignment horizontal="center"/>
    </xf>
    <xf numFmtId="175" fontId="61" fillId="26" borderId="64" xfId="0" applyNumberFormat="1" applyFont="1" applyFill="1" applyBorder="1" applyAlignment="1">
      <alignment horizontal="center" vertical="center" wrapText="1"/>
    </xf>
    <xf numFmtId="175" fontId="61" fillId="26" borderId="62" xfId="0" applyNumberFormat="1" applyFont="1" applyFill="1" applyBorder="1" applyAlignment="1">
      <alignment horizontal="center" vertical="center" wrapText="1"/>
    </xf>
    <xf numFmtId="175" fontId="61" fillId="26" borderId="40" xfId="0" applyNumberFormat="1" applyFont="1" applyFill="1" applyBorder="1" applyAlignment="1">
      <alignment horizontal="center" vertical="center" wrapText="1"/>
    </xf>
    <xf numFmtId="3" fontId="76" fillId="26" borderId="23" xfId="323" applyNumberFormat="1" applyFont="1" applyFill="1" applyBorder="1" applyAlignment="1">
      <alignment vertical="center"/>
    </xf>
    <xf numFmtId="3" fontId="76" fillId="26" borderId="13" xfId="323" applyNumberFormat="1" applyFont="1" applyFill="1" applyBorder="1" applyAlignment="1">
      <alignment vertical="center"/>
    </xf>
    <xf numFmtId="3" fontId="76" fillId="26" borderId="15" xfId="323" applyNumberFormat="1" applyFont="1" applyFill="1" applyBorder="1" applyAlignment="1">
      <alignment vertical="center"/>
    </xf>
    <xf numFmtId="175" fontId="76" fillId="26" borderId="61" xfId="0" applyNumberFormat="1" applyFont="1" applyFill="1" applyBorder="1" applyAlignment="1">
      <alignment horizontal="center" vertical="center"/>
    </xf>
    <xf numFmtId="175" fontId="0" fillId="0" borderId="0" xfId="0" applyNumberFormat="1" applyFill="1" applyAlignment="1">
      <alignment horizontal="center"/>
    </xf>
    <xf numFmtId="175" fontId="50" fillId="0" borderId="0" xfId="0" applyNumberFormat="1" applyFont="1" applyFill="1" applyBorder="1" applyAlignment="1" applyProtection="1">
      <alignment horizontal="center"/>
    </xf>
    <xf numFmtId="1" fontId="0" fillId="0" borderId="0" xfId="0" applyNumberFormat="1" applyFill="1" applyAlignment="1">
      <alignment horizontal="center"/>
    </xf>
    <xf numFmtId="1" fontId="50" fillId="0" borderId="0" xfId="0" applyNumberFormat="1" applyFont="1" applyFill="1" applyBorder="1" applyAlignment="1" applyProtection="1">
      <alignment horizontal="center"/>
    </xf>
    <xf numFmtId="175" fontId="69" fillId="0" borderId="0" xfId="0" applyFont="1" applyFill="1" applyBorder="1" applyAlignment="1"/>
    <xf numFmtId="0" fontId="159" fillId="0" borderId="0" xfId="348" applyFont="1" applyFill="1" applyAlignment="1">
      <alignment vertical="center"/>
    </xf>
    <xf numFmtId="0" fontId="158" fillId="0" borderId="0" xfId="348" applyFont="1" applyFill="1" applyAlignment="1">
      <alignment vertical="center"/>
    </xf>
    <xf numFmtId="4" fontId="27" fillId="0" borderId="0" xfId="398" applyNumberFormat="1" applyFont="1" applyFill="1" applyBorder="1" applyAlignment="1">
      <alignment horizontal="right" vertical="justify" wrapText="1"/>
    </xf>
    <xf numFmtId="175" fontId="42" fillId="0" borderId="0" xfId="0" applyNumberFormat="1" applyFont="1" applyAlignment="1">
      <alignment horizontal="center"/>
    </xf>
    <xf numFmtId="175" fontId="42" fillId="0" borderId="0" xfId="0" applyFont="1" applyAlignment="1">
      <alignment horizontal="center"/>
    </xf>
    <xf numFmtId="175" fontId="42" fillId="0" borderId="0" xfId="0" applyNumberFormat="1" applyFont="1"/>
    <xf numFmtId="175" fontId="42" fillId="0" borderId="0" xfId="0" applyFont="1" applyFill="1" applyBorder="1"/>
    <xf numFmtId="175" fontId="42" fillId="0" borderId="0" xfId="0" applyNumberFormat="1" applyFont="1" applyFill="1" applyAlignment="1">
      <alignment horizontal="center"/>
    </xf>
    <xf numFmtId="175" fontId="42" fillId="0" borderId="0" xfId="0" applyNumberFormat="1" applyFont="1" applyFill="1"/>
    <xf numFmtId="41" fontId="77" fillId="26" borderId="0" xfId="323" applyNumberFormat="1" applyFont="1" applyFill="1" applyBorder="1" applyAlignment="1">
      <alignment vertical="center"/>
    </xf>
    <xf numFmtId="3" fontId="76" fillId="26" borderId="19" xfId="323" applyNumberFormat="1" applyFont="1" applyFill="1" applyBorder="1" applyAlignment="1">
      <alignment vertical="center"/>
    </xf>
    <xf numFmtId="3" fontId="77" fillId="26" borderId="0" xfId="323" applyNumberFormat="1" applyFont="1" applyFill="1" applyBorder="1" applyAlignment="1">
      <alignment vertical="center"/>
    </xf>
    <xf numFmtId="3" fontId="76" fillId="26" borderId="20" xfId="323" applyNumberFormat="1" applyFont="1" applyFill="1" applyBorder="1" applyAlignment="1">
      <alignment vertical="center"/>
    </xf>
    <xf numFmtId="41" fontId="77" fillId="26" borderId="0" xfId="0" applyNumberFormat="1" applyFont="1" applyFill="1" applyBorder="1" applyAlignment="1">
      <alignment vertical="center"/>
    </xf>
    <xf numFmtId="49" fontId="64" fillId="26" borderId="14" xfId="0" applyNumberFormat="1" applyFont="1" applyFill="1" applyBorder="1" applyAlignment="1">
      <alignment horizontal="center" vertical="center"/>
    </xf>
    <xf numFmtId="49" fontId="64" fillId="26" borderId="11" xfId="0" applyNumberFormat="1" applyFont="1" applyFill="1" applyBorder="1" applyAlignment="1">
      <alignment horizontal="right" vertical="center"/>
    </xf>
    <xf numFmtId="175" fontId="64" fillId="26" borderId="11" xfId="0" applyNumberFormat="1" applyFont="1" applyFill="1" applyBorder="1" applyAlignment="1">
      <alignment horizontal="right" vertical="center"/>
    </xf>
    <xf numFmtId="175" fontId="64" fillId="26" borderId="11" xfId="0" applyNumberFormat="1" applyFont="1" applyFill="1" applyBorder="1" applyAlignment="1">
      <alignment horizontal="right" vertical="center" wrapText="1"/>
    </xf>
    <xf numFmtId="175" fontId="64" fillId="26" borderId="14" xfId="0" applyNumberFormat="1" applyFont="1" applyFill="1" applyBorder="1" applyAlignment="1">
      <alignment horizontal="center" vertical="center"/>
    </xf>
    <xf numFmtId="175" fontId="64" fillId="26" borderId="11" xfId="0" applyNumberFormat="1" applyFont="1" applyFill="1" applyBorder="1" applyAlignment="1">
      <alignment horizontal="center" vertical="center"/>
    </xf>
    <xf numFmtId="175" fontId="64" fillId="26" borderId="11" xfId="0" applyNumberFormat="1" applyFont="1" applyFill="1" applyBorder="1" applyAlignment="1">
      <alignment horizontal="center" vertical="center" wrapText="1"/>
    </xf>
    <xf numFmtId="175" fontId="64" fillId="26" borderId="20" xfId="0" applyNumberFormat="1" applyFont="1" applyFill="1" applyBorder="1" applyAlignment="1">
      <alignment horizontal="center" vertical="center" wrapText="1"/>
    </xf>
    <xf numFmtId="168" fontId="64" fillId="26" borderId="19" xfId="0" applyNumberFormat="1" applyFont="1" applyFill="1" applyBorder="1" applyAlignment="1">
      <alignment horizontal="center" vertical="center"/>
    </xf>
    <xf numFmtId="1" fontId="48" fillId="26" borderId="0" xfId="323" applyNumberFormat="1" applyFont="1" applyFill="1" applyBorder="1" applyAlignment="1">
      <alignment horizontal="right" vertical="center"/>
    </xf>
    <xf numFmtId="41" fontId="64" fillId="26" borderId="38" xfId="0" applyNumberFormat="1" applyFont="1" applyFill="1" applyBorder="1" applyAlignment="1">
      <alignment horizontal="center" vertical="center"/>
    </xf>
    <xf numFmtId="41" fontId="64" fillId="26" borderId="24" xfId="0" applyNumberFormat="1" applyFont="1" applyFill="1" applyBorder="1" applyAlignment="1">
      <alignment horizontal="center" vertical="center"/>
    </xf>
    <xf numFmtId="168" fontId="64" fillId="26" borderId="14" xfId="323" applyNumberFormat="1" applyFont="1" applyFill="1" applyBorder="1" applyAlignment="1">
      <alignment horizontal="right" vertical="center"/>
    </xf>
    <xf numFmtId="40" fontId="64" fillId="26" borderId="13" xfId="0" applyNumberFormat="1" applyFont="1" applyFill="1" applyBorder="1" applyAlignment="1">
      <alignment horizontal="center" vertical="center"/>
    </xf>
    <xf numFmtId="175" fontId="78" fillId="0" borderId="13" xfId="336" applyNumberFormat="1" applyFont="1" applyFill="1" applyBorder="1" applyAlignment="1">
      <alignment horizontal="center" vertical="center" wrapText="1"/>
    </xf>
    <xf numFmtId="168" fontId="78" fillId="0" borderId="54" xfId="336" applyNumberFormat="1" applyFont="1" applyFill="1" applyBorder="1" applyAlignment="1">
      <alignment horizontal="center" vertical="center" wrapText="1"/>
    </xf>
    <xf numFmtId="168" fontId="78" fillId="0" borderId="56" xfId="336" applyNumberFormat="1" applyFont="1" applyFill="1" applyBorder="1" applyAlignment="1">
      <alignment horizontal="center" vertical="center" wrapText="1"/>
    </xf>
    <xf numFmtId="168" fontId="78" fillId="0" borderId="13" xfId="336" applyNumberFormat="1" applyFont="1" applyFill="1" applyBorder="1" applyAlignment="1">
      <alignment horizontal="center" vertical="center" wrapText="1"/>
    </xf>
    <xf numFmtId="43" fontId="48" fillId="26" borderId="18" xfId="0" applyNumberFormat="1" applyFont="1" applyFill="1" applyBorder="1" applyAlignment="1">
      <alignment horizontal="right"/>
    </xf>
    <xf numFmtId="10" fontId="64" fillId="26" borderId="11" xfId="551" applyNumberFormat="1" applyFont="1" applyFill="1" applyBorder="1" applyAlignment="1">
      <alignment horizontal="right" vertical="center"/>
    </xf>
    <xf numFmtId="43" fontId="48" fillId="26" borderId="11" xfId="0" applyNumberFormat="1" applyFont="1" applyFill="1" applyBorder="1" applyAlignment="1">
      <alignment horizontal="right" vertical="center"/>
    </xf>
    <xf numFmtId="10" fontId="64" fillId="26" borderId="11" xfId="0" applyNumberFormat="1" applyFont="1" applyFill="1" applyBorder="1" applyAlignment="1">
      <alignment horizontal="right" vertical="center"/>
    </xf>
    <xf numFmtId="43" fontId="64" fillId="26" borderId="14" xfId="0" applyNumberFormat="1" applyFont="1" applyFill="1" applyBorder="1" applyAlignment="1">
      <alignment vertical="center"/>
    </xf>
    <xf numFmtId="17" fontId="64" fillId="0" borderId="43" xfId="0" applyNumberFormat="1" applyFont="1" applyFill="1" applyBorder="1" applyAlignment="1" applyProtection="1">
      <alignment horizontal="center" vertical="center"/>
    </xf>
    <xf numFmtId="49" fontId="78" fillId="0" borderId="19" xfId="0" applyNumberFormat="1" applyFont="1" applyFill="1" applyBorder="1" applyAlignment="1">
      <alignment horizontal="center" vertical="center"/>
    </xf>
    <xf numFmtId="49" fontId="78" fillId="0" borderId="14" xfId="0" applyNumberFormat="1" applyFont="1" applyFill="1" applyBorder="1" applyAlignment="1">
      <alignment horizontal="center" vertical="center"/>
    </xf>
    <xf numFmtId="175" fontId="54" fillId="26" borderId="13" xfId="0" applyNumberFormat="1" applyFont="1" applyFill="1" applyBorder="1" applyAlignment="1">
      <alignment horizontal="center" vertical="center" wrapText="1"/>
    </xf>
    <xf numFmtId="168" fontId="64" fillId="26" borderId="23" xfId="0" applyNumberFormat="1" applyFont="1" applyFill="1" applyBorder="1" applyAlignment="1">
      <alignment horizontal="right" vertical="center" wrapText="1"/>
    </xf>
    <xf numFmtId="172" fontId="64" fillId="26" borderId="23" xfId="0" applyNumberFormat="1" applyFont="1" applyFill="1" applyBorder="1" applyAlignment="1">
      <alignment horizontal="right" vertical="center"/>
    </xf>
    <xf numFmtId="172" fontId="64" fillId="26" borderId="16" xfId="0" applyNumberFormat="1" applyFont="1" applyFill="1" applyBorder="1" applyAlignment="1">
      <alignment horizontal="right" vertical="center"/>
    </xf>
    <xf numFmtId="43" fontId="48" fillId="26" borderId="64" xfId="0" applyNumberFormat="1" applyFont="1" applyFill="1" applyBorder="1" applyAlignment="1">
      <alignment horizontal="right"/>
    </xf>
    <xf numFmtId="10" fontId="64" fillId="26" borderId="63" xfId="551" applyNumberFormat="1" applyFont="1" applyFill="1" applyBorder="1" applyAlignment="1">
      <alignment horizontal="right" vertical="center"/>
    </xf>
    <xf numFmtId="43" fontId="48" fillId="26" borderId="63" xfId="0" applyNumberFormat="1" applyFont="1" applyFill="1" applyBorder="1" applyAlignment="1">
      <alignment horizontal="right" vertical="center"/>
    </xf>
    <xf numFmtId="10" fontId="64" fillId="0" borderId="63" xfId="0" applyNumberFormat="1" applyFont="1" applyFill="1" applyBorder="1" applyAlignment="1">
      <alignment horizontal="right" vertical="center"/>
    </xf>
    <xf numFmtId="10" fontId="64" fillId="0" borderId="65" xfId="0" applyNumberFormat="1" applyFont="1" applyFill="1" applyBorder="1" applyAlignment="1">
      <alignment horizontal="right" vertical="center"/>
    </xf>
    <xf numFmtId="10" fontId="64" fillId="0" borderId="24" xfId="0" applyNumberFormat="1" applyFont="1" applyFill="1" applyBorder="1" applyAlignment="1">
      <alignment horizontal="right" vertical="center"/>
    </xf>
    <xf numFmtId="0" fontId="76" fillId="26" borderId="57" xfId="388" applyNumberFormat="1" applyFont="1" applyFill="1" applyBorder="1" applyAlignment="1">
      <alignment horizontal="center" vertical="center"/>
    </xf>
    <xf numFmtId="0" fontId="76" fillId="26" borderId="14" xfId="388" applyNumberFormat="1" applyFont="1" applyFill="1" applyBorder="1" applyAlignment="1">
      <alignment horizontal="center" vertical="center"/>
    </xf>
    <xf numFmtId="3" fontId="86" fillId="26" borderId="11" xfId="325" applyNumberFormat="1" applyFont="1" applyFill="1" applyBorder="1" applyAlignment="1">
      <alignment horizontal="center"/>
    </xf>
    <xf numFmtId="175" fontId="97" fillId="0" borderId="0" xfId="0" applyFont="1" applyAlignment="1">
      <alignment vertical="center" wrapText="1"/>
    </xf>
    <xf numFmtId="49" fontId="47" fillId="26" borderId="57" xfId="0" applyNumberFormat="1" applyFont="1" applyFill="1" applyBorder="1" applyAlignment="1">
      <alignment horizontal="left" vertical="center"/>
    </xf>
    <xf numFmtId="175" fontId="76" fillId="26" borderId="55" xfId="336" applyNumberFormat="1" applyFont="1" applyFill="1" applyBorder="1" applyAlignment="1">
      <alignment horizontal="center" vertical="center" wrapText="1"/>
    </xf>
    <xf numFmtId="4" fontId="76" fillId="26" borderId="49" xfId="323" applyNumberFormat="1" applyFont="1" applyFill="1" applyBorder="1" applyAlignment="1">
      <alignment horizontal="center"/>
    </xf>
    <xf numFmtId="4" fontId="76" fillId="26" borderId="18" xfId="323" applyNumberFormat="1" applyFont="1" applyFill="1" applyBorder="1" applyAlignment="1">
      <alignment horizontal="center"/>
    </xf>
    <xf numFmtId="175" fontId="76" fillId="26" borderId="64" xfId="388" applyFont="1" applyFill="1" applyBorder="1" applyAlignment="1">
      <alignment horizontal="center" vertical="center" wrapText="1"/>
    </xf>
    <xf numFmtId="175" fontId="76" fillId="26" borderId="63" xfId="388" applyFont="1" applyFill="1" applyBorder="1" applyAlignment="1">
      <alignment horizontal="center" vertical="center" wrapText="1"/>
    </xf>
    <xf numFmtId="175" fontId="76" fillId="26" borderId="65" xfId="388" applyFont="1" applyFill="1" applyBorder="1" applyAlignment="1">
      <alignment horizontal="center" vertical="center" wrapText="1"/>
    </xf>
    <xf numFmtId="43" fontId="77" fillId="26" borderId="64" xfId="323" applyNumberFormat="1" applyFont="1" applyFill="1" applyBorder="1" applyAlignment="1"/>
    <xf numFmtId="43" fontId="77" fillId="26" borderId="63" xfId="323" applyNumberFormat="1" applyFont="1" applyFill="1" applyBorder="1" applyAlignment="1"/>
    <xf numFmtId="49" fontId="57" fillId="26" borderId="61" xfId="0" applyNumberFormat="1" applyFont="1" applyFill="1" applyBorder="1" applyAlignment="1">
      <alignment horizontal="center" vertical="center" wrapText="1"/>
    </xf>
    <xf numFmtId="175" fontId="0" fillId="0" borderId="0" xfId="0" applyAlignment="1">
      <alignment horizontal="center" vertical="center"/>
    </xf>
    <xf numFmtId="3" fontId="48" fillId="26" borderId="49" xfId="0" applyNumberFormat="1" applyFont="1" applyFill="1" applyBorder="1" applyAlignment="1" applyProtection="1">
      <alignment horizontal="center"/>
    </xf>
    <xf numFmtId="176" fontId="64" fillId="0" borderId="57" xfId="0" applyNumberFormat="1" applyFont="1" applyFill="1" applyBorder="1" applyAlignment="1" applyProtection="1">
      <alignment horizontal="center"/>
    </xf>
    <xf numFmtId="176" fontId="64" fillId="0" borderId="19" xfId="0" applyNumberFormat="1" applyFont="1" applyFill="1" applyBorder="1" applyAlignment="1" applyProtection="1">
      <alignment horizontal="center"/>
    </xf>
    <xf numFmtId="176" fontId="64" fillId="0" borderId="14" xfId="0" applyNumberFormat="1" applyFont="1" applyFill="1" applyBorder="1" applyAlignment="1" applyProtection="1">
      <alignment horizontal="center"/>
    </xf>
    <xf numFmtId="3" fontId="77" fillId="26" borderId="49" xfId="0" applyNumberFormat="1" applyFont="1" applyFill="1" applyBorder="1" applyAlignment="1" applyProtection="1">
      <alignment horizontal="center"/>
    </xf>
    <xf numFmtId="49" fontId="78" fillId="0" borderId="49" xfId="0" applyNumberFormat="1" applyFont="1" applyFill="1" applyBorder="1" applyAlignment="1">
      <alignment horizontal="center" vertical="center"/>
    </xf>
    <xf numFmtId="38" fontId="69" fillId="0" borderId="49" xfId="0" applyNumberFormat="1" applyFont="1" applyFill="1" applyBorder="1" applyAlignment="1">
      <alignment horizontal="center" vertical="center"/>
    </xf>
    <xf numFmtId="49" fontId="54" fillId="26" borderId="49" xfId="0" applyNumberFormat="1" applyFont="1" applyFill="1" applyBorder="1" applyAlignment="1">
      <alignment horizontal="center" vertical="center"/>
    </xf>
    <xf numFmtId="3" fontId="81" fillId="26" borderId="49" xfId="328" applyNumberFormat="1" applyFont="1" applyFill="1" applyBorder="1" applyAlignment="1">
      <alignment vertical="center"/>
    </xf>
    <xf numFmtId="41" fontId="59" fillId="26" borderId="49" xfId="336" applyNumberFormat="1" applyFont="1" applyFill="1" applyBorder="1" applyAlignment="1">
      <alignment horizontal="center" vertical="center"/>
    </xf>
    <xf numFmtId="3" fontId="59" fillId="26" borderId="49" xfId="336" applyNumberFormat="1" applyFont="1" applyFill="1" applyBorder="1" applyAlignment="1">
      <alignment horizontal="center"/>
    </xf>
    <xf numFmtId="175" fontId="78" fillId="0" borderId="51" xfId="0" applyNumberFormat="1" applyFont="1" applyFill="1" applyBorder="1" applyAlignment="1">
      <alignment horizontal="center" vertical="center" wrapText="1"/>
    </xf>
    <xf numFmtId="175" fontId="78" fillId="0" borderId="52" xfId="0" applyNumberFormat="1" applyFont="1" applyFill="1" applyBorder="1" applyAlignment="1">
      <alignment horizontal="center" vertical="center" wrapText="1"/>
    </xf>
    <xf numFmtId="175" fontId="78" fillId="0" borderId="53" xfId="0" applyNumberFormat="1" applyFont="1" applyFill="1" applyBorder="1" applyAlignment="1">
      <alignment horizontal="center" vertical="center" wrapText="1"/>
    </xf>
    <xf numFmtId="49" fontId="78" fillId="0" borderId="57" xfId="0" applyNumberFormat="1" applyFont="1" applyFill="1" applyBorder="1" applyAlignment="1">
      <alignment horizontal="center" vertical="center"/>
    </xf>
    <xf numFmtId="3" fontId="59" fillId="0" borderId="51" xfId="336" applyNumberFormat="1" applyFont="1" applyFill="1" applyBorder="1" applyAlignment="1">
      <alignment horizontal="center"/>
    </xf>
    <xf numFmtId="3" fontId="59" fillId="0" borderId="53" xfId="336" applyNumberFormat="1" applyFont="1" applyFill="1" applyBorder="1" applyAlignment="1">
      <alignment horizontal="center"/>
    </xf>
    <xf numFmtId="3" fontId="59" fillId="0" borderId="49" xfId="336" applyNumberFormat="1" applyFont="1" applyFill="1" applyBorder="1" applyAlignment="1">
      <alignment horizontal="center"/>
    </xf>
    <xf numFmtId="2" fontId="76" fillId="26" borderId="24" xfId="551" applyNumberFormat="1" applyFont="1" applyFill="1" applyBorder="1" applyAlignment="1">
      <alignment horizontal="center" vertical="center"/>
    </xf>
    <xf numFmtId="2" fontId="76" fillId="26" borderId="22" xfId="551" applyNumberFormat="1" applyFont="1" applyFill="1" applyBorder="1" applyAlignment="1">
      <alignment horizontal="center" vertical="center"/>
    </xf>
    <xf numFmtId="175" fontId="54" fillId="26" borderId="57" xfId="0" applyNumberFormat="1" applyFont="1" applyFill="1" applyBorder="1" applyAlignment="1">
      <alignment horizontal="center" vertical="center"/>
    </xf>
    <xf numFmtId="175" fontId="54" fillId="26" borderId="52" xfId="0" applyNumberFormat="1" applyFont="1" applyFill="1" applyBorder="1" applyAlignment="1">
      <alignment horizontal="center" vertical="center" wrapText="1"/>
    </xf>
    <xf numFmtId="175" fontId="54" fillId="26" borderId="57" xfId="0" applyNumberFormat="1" applyFont="1" applyFill="1" applyBorder="1" applyAlignment="1">
      <alignment horizontal="center" vertical="center" wrapText="1"/>
    </xf>
    <xf numFmtId="49" fontId="47" fillId="26" borderId="57" xfId="0" applyNumberFormat="1" applyFont="1" applyFill="1" applyBorder="1" applyAlignment="1">
      <alignment horizontal="center" vertical="center"/>
    </xf>
    <xf numFmtId="3" fontId="77" fillId="26" borderId="51" xfId="328" applyNumberFormat="1" applyFont="1" applyFill="1" applyBorder="1" applyAlignment="1">
      <alignment horizontal="center" vertical="center"/>
    </xf>
    <xf numFmtId="3" fontId="76" fillId="26" borderId="52" xfId="328" applyNumberFormat="1" applyFont="1" applyFill="1" applyBorder="1" applyAlignment="1">
      <alignment horizontal="center" vertical="center"/>
    </xf>
    <xf numFmtId="3" fontId="77" fillId="26" borderId="52" xfId="328" applyNumberFormat="1" applyFont="1" applyFill="1" applyBorder="1" applyAlignment="1">
      <alignment horizontal="center" vertical="center"/>
    </xf>
    <xf numFmtId="3" fontId="77" fillId="26" borderId="53" xfId="328" applyNumberFormat="1" applyFont="1" applyFill="1" applyBorder="1" applyAlignment="1">
      <alignment horizontal="center" vertical="center"/>
    </xf>
    <xf numFmtId="3" fontId="76" fillId="26" borderId="57" xfId="328" applyNumberFormat="1" applyFont="1" applyFill="1" applyBorder="1" applyAlignment="1">
      <alignment horizontal="center" vertical="center"/>
    </xf>
    <xf numFmtId="172" fontId="76" fillId="26" borderId="51" xfId="328" applyNumberFormat="1" applyFont="1" applyFill="1" applyBorder="1" applyAlignment="1">
      <alignment horizontal="center" vertical="center"/>
    </xf>
    <xf numFmtId="172" fontId="76" fillId="26" borderId="53" xfId="328" applyNumberFormat="1" applyFont="1" applyFill="1" applyBorder="1" applyAlignment="1">
      <alignment horizontal="center" vertical="center"/>
    </xf>
    <xf numFmtId="172" fontId="76" fillId="26" borderId="49" xfId="328" applyNumberFormat="1" applyFont="1" applyFill="1" applyBorder="1" applyAlignment="1">
      <alignment horizontal="center" vertical="center"/>
    </xf>
    <xf numFmtId="172" fontId="76" fillId="26" borderId="24" xfId="328" applyNumberFormat="1" applyFont="1" applyFill="1" applyBorder="1" applyAlignment="1">
      <alignment horizontal="center" vertical="center"/>
    </xf>
    <xf numFmtId="172" fontId="76" fillId="26" borderId="18" xfId="328" applyNumberFormat="1" applyFont="1" applyFill="1" applyBorder="1" applyAlignment="1">
      <alignment horizontal="center" vertical="center"/>
    </xf>
    <xf numFmtId="172" fontId="76" fillId="26" borderId="22" xfId="328" applyNumberFormat="1" applyFont="1" applyFill="1" applyBorder="1" applyAlignment="1">
      <alignment horizontal="center" vertical="center"/>
    </xf>
    <xf numFmtId="49" fontId="47" fillId="0" borderId="49" xfId="0" applyNumberFormat="1" applyFont="1" applyFill="1" applyBorder="1" applyAlignment="1">
      <alignment horizontal="center" vertical="center"/>
    </xf>
    <xf numFmtId="3" fontId="77" fillId="0" borderId="49" xfId="328" applyNumberFormat="1" applyFont="1" applyFill="1" applyBorder="1" applyAlignment="1">
      <alignment horizontal="center"/>
    </xf>
    <xf numFmtId="43" fontId="64" fillId="26" borderId="56" xfId="394" applyNumberFormat="1" applyFont="1" applyFill="1" applyBorder="1" applyAlignment="1">
      <alignment horizontal="center" vertical="center" wrapText="1"/>
    </xf>
    <xf numFmtId="3" fontId="95" fillId="26" borderId="49" xfId="626" applyNumberFormat="1" applyFont="1" applyFill="1" applyBorder="1" applyAlignment="1">
      <alignment horizontal="center" vertical="center"/>
    </xf>
    <xf numFmtId="172" fontId="95" fillId="0" borderId="49" xfId="392" applyNumberFormat="1" applyFont="1" applyFill="1" applyBorder="1" applyAlignment="1">
      <alignment horizontal="center" vertical="center"/>
    </xf>
    <xf numFmtId="168" fontId="91" fillId="26" borderId="49" xfId="323" applyNumberFormat="1" applyFont="1" applyFill="1" applyBorder="1" applyAlignment="1">
      <alignment horizontal="center" vertical="center"/>
    </xf>
    <xf numFmtId="0" fontId="95" fillId="0" borderId="63" xfId="626" applyFont="1" applyFill="1" applyBorder="1" applyAlignment="1">
      <alignment horizontal="center" vertical="center" wrapText="1"/>
    </xf>
    <xf numFmtId="0" fontId="95" fillId="0" borderId="64" xfId="626" applyFont="1" applyFill="1" applyBorder="1" applyAlignment="1">
      <alignment horizontal="center" vertical="center" wrapText="1"/>
    </xf>
    <xf numFmtId="3" fontId="91" fillId="0" borderId="63" xfId="392" applyNumberFormat="1" applyFont="1" applyFill="1" applyBorder="1" applyAlignment="1">
      <alignment horizontal="center" vertical="center"/>
    </xf>
    <xf numFmtId="0" fontId="95" fillId="0" borderId="65" xfId="626" applyFont="1" applyFill="1" applyBorder="1" applyAlignment="1">
      <alignment horizontal="center" vertical="center" wrapText="1"/>
    </xf>
    <xf numFmtId="172" fontId="95" fillId="0" borderId="64" xfId="626" applyNumberFormat="1" applyFont="1" applyFill="1" applyBorder="1" applyAlignment="1">
      <alignment horizontal="center" vertical="center"/>
    </xf>
    <xf numFmtId="172" fontId="95" fillId="0" borderId="63" xfId="626" applyNumberFormat="1" applyFont="1" applyFill="1" applyBorder="1" applyAlignment="1">
      <alignment horizontal="center" vertical="center"/>
    </xf>
    <xf numFmtId="10" fontId="95" fillId="0" borderId="63" xfId="626" applyNumberFormat="1" applyFont="1" applyFill="1" applyBorder="1" applyAlignment="1">
      <alignment horizontal="center" vertical="center"/>
    </xf>
    <xf numFmtId="10" fontId="95" fillId="0" borderId="65" xfId="626" applyNumberFormat="1" applyFont="1" applyFill="1" applyBorder="1" applyAlignment="1">
      <alignment horizontal="center" vertical="center"/>
    </xf>
    <xf numFmtId="172" fontId="95" fillId="0" borderId="49" xfId="626" applyNumberFormat="1" applyFont="1" applyFill="1" applyBorder="1" applyAlignment="1">
      <alignment horizontal="center" vertical="center"/>
    </xf>
    <xf numFmtId="172" fontId="95" fillId="0" borderId="18" xfId="626" applyNumberFormat="1" applyFont="1" applyFill="1" applyBorder="1" applyAlignment="1">
      <alignment horizontal="center" vertical="center"/>
    </xf>
    <xf numFmtId="168" fontId="91" fillId="0" borderId="64" xfId="323" applyNumberFormat="1" applyFont="1" applyFill="1" applyBorder="1" applyAlignment="1">
      <alignment horizontal="center" vertical="center"/>
    </xf>
    <xf numFmtId="168" fontId="91" fillId="0" borderId="65" xfId="323" applyNumberFormat="1" applyFont="1" applyFill="1" applyBorder="1" applyAlignment="1">
      <alignment horizontal="center" vertical="center"/>
    </xf>
    <xf numFmtId="168" fontId="91" fillId="0" borderId="49" xfId="323" applyNumberFormat="1" applyFont="1" applyFill="1" applyBorder="1" applyAlignment="1">
      <alignment horizontal="center" vertical="center"/>
    </xf>
    <xf numFmtId="3" fontId="95" fillId="0" borderId="64" xfId="626" applyNumberFormat="1" applyFont="1" applyFill="1" applyBorder="1" applyAlignment="1">
      <alignment horizontal="center" vertical="center"/>
    </xf>
    <xf numFmtId="3" fontId="95" fillId="0" borderId="49" xfId="626" applyNumberFormat="1" applyFont="1" applyFill="1" applyBorder="1" applyAlignment="1">
      <alignment horizontal="center" vertical="center"/>
    </xf>
    <xf numFmtId="0" fontId="95" fillId="0" borderId="19" xfId="626" applyFont="1" applyFill="1" applyBorder="1" applyAlignment="1">
      <alignment horizontal="center" vertical="center"/>
    </xf>
    <xf numFmtId="0" fontId="95" fillId="0" borderId="14" xfId="626" applyFont="1" applyFill="1" applyBorder="1" applyAlignment="1">
      <alignment horizontal="center" vertical="center"/>
    </xf>
    <xf numFmtId="168" fontId="95" fillId="0" borderId="65" xfId="323" applyNumberFormat="1" applyFont="1" applyFill="1" applyBorder="1" applyAlignment="1">
      <alignment horizontal="center" vertical="center"/>
    </xf>
    <xf numFmtId="168" fontId="95" fillId="0" borderId="24" xfId="323" applyNumberFormat="1" applyFont="1" applyFill="1" applyBorder="1" applyAlignment="1">
      <alignment horizontal="center" vertical="center"/>
    </xf>
    <xf numFmtId="168" fontId="95" fillId="0" borderId="22" xfId="323" applyNumberFormat="1" applyFont="1" applyFill="1" applyBorder="1" applyAlignment="1">
      <alignment horizontal="center" vertical="center"/>
    </xf>
    <xf numFmtId="17" fontId="61" fillId="0" borderId="57" xfId="0" applyNumberFormat="1" applyFont="1" applyFill="1" applyBorder="1" applyAlignment="1">
      <alignment horizontal="center"/>
    </xf>
    <xf numFmtId="17" fontId="61" fillId="0" borderId="14" xfId="0" applyNumberFormat="1" applyFont="1" applyFill="1" applyBorder="1" applyAlignment="1">
      <alignment horizontal="center"/>
    </xf>
    <xf numFmtId="3" fontId="50" fillId="0" borderId="49" xfId="0" applyNumberFormat="1" applyFont="1" applyFill="1" applyBorder="1" applyAlignment="1">
      <alignment horizontal="center"/>
    </xf>
    <xf numFmtId="49" fontId="78" fillId="0" borderId="49" xfId="0" applyNumberFormat="1" applyFont="1" applyFill="1" applyBorder="1" applyAlignment="1">
      <alignment horizontal="center"/>
    </xf>
    <xf numFmtId="168" fontId="64" fillId="26" borderId="13" xfId="0" applyNumberFormat="1" applyFont="1" applyFill="1" applyBorder="1" applyAlignment="1">
      <alignment horizontal="center" vertical="center"/>
    </xf>
    <xf numFmtId="168" fontId="64" fillId="26" borderId="57" xfId="323" applyNumberFormat="1" applyFont="1" applyFill="1" applyBorder="1" applyAlignment="1">
      <alignment horizontal="right" vertical="center"/>
    </xf>
    <xf numFmtId="209" fontId="0" fillId="0" borderId="0" xfId="0" applyNumberFormat="1"/>
    <xf numFmtId="209" fontId="0" fillId="26" borderId="0" xfId="0" applyNumberFormat="1" applyFill="1"/>
    <xf numFmtId="209" fontId="0" fillId="0" borderId="0" xfId="0" applyNumberFormat="1" applyAlignment="1">
      <alignment vertical="center"/>
    </xf>
    <xf numFmtId="209" fontId="0" fillId="0" borderId="0" xfId="0" applyNumberFormat="1" applyFill="1" applyBorder="1"/>
    <xf numFmtId="180" fontId="64" fillId="26" borderId="61" xfId="0" applyNumberFormat="1" applyFont="1" applyFill="1" applyBorder="1" applyAlignment="1">
      <alignment horizontal="center" vertical="center"/>
    </xf>
    <xf numFmtId="180" fontId="64" fillId="26" borderId="61" xfId="0" applyNumberFormat="1" applyFont="1" applyFill="1" applyBorder="1" applyAlignment="1">
      <alignment horizontal="center" vertical="center" wrapText="1"/>
    </xf>
    <xf numFmtId="180" fontId="64" fillId="26" borderId="13" xfId="0" applyNumberFormat="1" applyFont="1" applyFill="1" applyBorder="1" applyAlignment="1">
      <alignment horizontal="center" vertical="center"/>
    </xf>
    <xf numFmtId="180" fontId="64" fillId="26" borderId="13" xfId="0" applyNumberFormat="1" applyFont="1" applyFill="1" applyBorder="1" applyAlignment="1">
      <alignment horizontal="center" vertical="center" wrapText="1"/>
    </xf>
    <xf numFmtId="180" fontId="48" fillId="26" borderId="0" xfId="323" applyNumberFormat="1" applyFont="1" applyFill="1" applyBorder="1" applyAlignment="1">
      <alignment horizontal="right" vertical="center"/>
    </xf>
    <xf numFmtId="180" fontId="64" fillId="26" borderId="19" xfId="0" applyNumberFormat="1" applyFont="1" applyFill="1" applyBorder="1" applyAlignment="1">
      <alignment horizontal="center" wrapText="1"/>
    </xf>
    <xf numFmtId="180" fontId="56" fillId="26" borderId="0" xfId="323" applyNumberFormat="1" applyFont="1" applyFill="1" applyBorder="1" applyAlignment="1">
      <alignment horizontal="center"/>
    </xf>
    <xf numFmtId="180" fontId="64" fillId="26" borderId="23" xfId="323" applyNumberFormat="1" applyFont="1" applyFill="1" applyBorder="1" applyAlignment="1">
      <alignment horizontal="center" vertical="center"/>
    </xf>
    <xf numFmtId="180" fontId="64" fillId="26" borderId="13" xfId="323" applyNumberFormat="1" applyFont="1" applyFill="1" applyBorder="1" applyAlignment="1">
      <alignment horizontal="center" vertical="center"/>
    </xf>
    <xf numFmtId="180" fontId="0" fillId="0" borderId="0" xfId="0" applyNumberFormat="1"/>
    <xf numFmtId="180" fontId="0" fillId="0" borderId="0" xfId="0" applyNumberFormat="1" applyFill="1" applyBorder="1"/>
    <xf numFmtId="180" fontId="64" fillId="26" borderId="57" xfId="0" applyNumberFormat="1" applyFont="1" applyFill="1" applyBorder="1" applyAlignment="1">
      <alignment horizontal="center" wrapText="1"/>
    </xf>
    <xf numFmtId="38" fontId="62" fillId="0" borderId="49" xfId="0" applyNumberFormat="1" applyFont="1" applyFill="1" applyBorder="1" applyAlignment="1">
      <alignment horizontal="center" vertical="center"/>
    </xf>
    <xf numFmtId="175" fontId="76" fillId="26" borderId="55" xfId="0" applyNumberFormat="1" applyFont="1" applyFill="1" applyBorder="1" applyAlignment="1" applyProtection="1">
      <alignment horizontal="center" vertical="center"/>
    </xf>
    <xf numFmtId="175" fontId="76" fillId="26" borderId="13" xfId="0" applyNumberFormat="1" applyFont="1" applyFill="1" applyBorder="1" applyAlignment="1" applyProtection="1">
      <alignment horizontal="center" vertical="center"/>
    </xf>
    <xf numFmtId="0" fontId="61" fillId="26" borderId="49" xfId="742" applyFont="1" applyFill="1" applyBorder="1" applyAlignment="1">
      <alignment horizontal="center"/>
    </xf>
    <xf numFmtId="43" fontId="61" fillId="26" borderId="53" xfId="323" applyFont="1" applyFill="1" applyBorder="1" applyAlignment="1">
      <alignment horizontal="center"/>
    </xf>
    <xf numFmtId="43" fontId="61" fillId="26" borderId="24" xfId="323" applyFont="1" applyFill="1" applyBorder="1" applyAlignment="1">
      <alignment horizontal="center"/>
    </xf>
    <xf numFmtId="43" fontId="61" fillId="0" borderId="24" xfId="323" applyFont="1" applyFill="1" applyBorder="1" applyAlignment="1">
      <alignment horizontal="center"/>
    </xf>
    <xf numFmtId="43" fontId="50" fillId="26" borderId="51" xfId="323" applyFont="1" applyFill="1" applyBorder="1" applyAlignment="1">
      <alignment horizontal="center"/>
    </xf>
    <xf numFmtId="43" fontId="50" fillId="26" borderId="53" xfId="323" applyFont="1" applyFill="1" applyBorder="1" applyAlignment="1">
      <alignment horizontal="center"/>
    </xf>
    <xf numFmtId="43" fontId="50" fillId="0" borderId="22" xfId="323" applyFont="1" applyFill="1" applyBorder="1" applyAlignment="1">
      <alignment horizontal="center"/>
    </xf>
    <xf numFmtId="0" fontId="76" fillId="26" borderId="13" xfId="742" applyFont="1" applyFill="1" applyBorder="1" applyAlignment="1">
      <alignment horizontal="center" vertical="center"/>
    </xf>
    <xf numFmtId="0" fontId="76" fillId="26" borderId="12" xfId="742" applyFont="1" applyFill="1" applyBorder="1" applyAlignment="1">
      <alignment horizontal="center" vertical="center"/>
    </xf>
    <xf numFmtId="0" fontId="76" fillId="26" borderId="36" xfId="742" applyFont="1" applyFill="1" applyBorder="1" applyAlignment="1">
      <alignment horizontal="center" vertical="center"/>
    </xf>
    <xf numFmtId="0" fontId="61" fillId="26" borderId="49" xfId="743" applyFont="1" applyFill="1" applyBorder="1" applyAlignment="1">
      <alignment horizontal="center" vertical="center"/>
    </xf>
    <xf numFmtId="43" fontId="61" fillId="26" borderId="57" xfId="323" applyFont="1" applyFill="1" applyBorder="1" applyAlignment="1">
      <alignment vertical="center"/>
    </xf>
    <xf numFmtId="43" fontId="61" fillId="26" borderId="54" xfId="323" applyFont="1" applyFill="1" applyBorder="1" applyAlignment="1">
      <alignment vertical="center"/>
    </xf>
    <xf numFmtId="43" fontId="61" fillId="26" borderId="55" xfId="323" applyFont="1" applyFill="1" applyBorder="1" applyAlignment="1">
      <alignment vertical="center"/>
    </xf>
    <xf numFmtId="43" fontId="61" fillId="26" borderId="13" xfId="323" applyFont="1" applyFill="1" applyBorder="1" applyAlignment="1">
      <alignment vertical="center"/>
    </xf>
    <xf numFmtId="0" fontId="61" fillId="26" borderId="49" xfId="744" applyFont="1" applyFill="1" applyBorder="1" applyAlignment="1">
      <alignment horizontal="center"/>
    </xf>
    <xf numFmtId="43" fontId="61" fillId="0" borderId="52" xfId="323" applyFont="1" applyFill="1" applyBorder="1"/>
    <xf numFmtId="43" fontId="61" fillId="0" borderId="0" xfId="323" applyFont="1" applyFill="1" applyBorder="1"/>
    <xf numFmtId="43" fontId="61" fillId="26" borderId="0" xfId="323" applyFont="1" applyFill="1" applyBorder="1"/>
    <xf numFmtId="0" fontId="61" fillId="0" borderId="51" xfId="744" applyFont="1" applyFill="1" applyBorder="1" applyAlignment="1">
      <alignment horizontal="center" vertical="center" wrapText="1"/>
    </xf>
    <xf numFmtId="0" fontId="61" fillId="0" borderId="57" xfId="744" applyFont="1" applyFill="1" applyBorder="1" applyAlignment="1">
      <alignment horizontal="center" vertical="center"/>
    </xf>
    <xf numFmtId="43" fontId="50" fillId="0" borderId="57" xfId="323" applyFont="1" applyFill="1" applyBorder="1"/>
    <xf numFmtId="10" fontId="61" fillId="0" borderId="57" xfId="551" applyNumberFormat="1" applyFont="1" applyFill="1" applyBorder="1" applyAlignment="1">
      <alignment horizontal="center"/>
    </xf>
    <xf numFmtId="43" fontId="61" fillId="0" borderId="54" xfId="323" applyFont="1" applyFill="1" applyBorder="1" applyAlignment="1">
      <alignment horizontal="center" vertical="center"/>
    </xf>
    <xf numFmtId="43" fontId="61" fillId="0" borderId="55" xfId="323" applyFont="1" applyFill="1" applyBorder="1" applyAlignment="1">
      <alignment horizontal="center" vertical="center"/>
    </xf>
    <xf numFmtId="43" fontId="61" fillId="0" borderId="56" xfId="323" applyFont="1" applyFill="1" applyBorder="1" applyAlignment="1">
      <alignment horizontal="center" vertical="center"/>
    </xf>
    <xf numFmtId="49" fontId="76" fillId="26" borderId="55" xfId="336" applyNumberFormat="1" applyFont="1" applyFill="1" applyBorder="1" applyAlignment="1">
      <alignment horizontal="center" vertical="center" wrapText="1"/>
    </xf>
    <xf numFmtId="49" fontId="57" fillId="26" borderId="55" xfId="0" applyNumberFormat="1" applyFont="1" applyFill="1" applyBorder="1" applyAlignment="1">
      <alignment horizontal="center" vertical="center" wrapText="1"/>
    </xf>
    <xf numFmtId="40" fontId="77" fillId="26" borderId="52" xfId="335" applyNumberFormat="1" applyFont="1" applyFill="1" applyBorder="1" applyAlignment="1">
      <alignment vertical="center"/>
    </xf>
    <xf numFmtId="40" fontId="77" fillId="26" borderId="0" xfId="335" applyNumberFormat="1" applyFont="1" applyFill="1" applyBorder="1" applyAlignment="1">
      <alignment vertical="center"/>
    </xf>
    <xf numFmtId="0" fontId="76" fillId="26" borderId="57" xfId="0" applyNumberFormat="1" applyFont="1" applyFill="1" applyBorder="1" applyAlignment="1">
      <alignment horizontal="center" vertical="center"/>
    </xf>
    <xf numFmtId="49" fontId="64" fillId="26" borderId="55" xfId="394" applyNumberFormat="1" applyFont="1" applyFill="1" applyBorder="1" applyAlignment="1">
      <alignment horizontal="center" vertical="center"/>
    </xf>
    <xf numFmtId="43" fontId="157" fillId="69" borderId="0" xfId="323" applyFont="1" applyFill="1" applyBorder="1" applyAlignment="1">
      <alignment vertical="center"/>
    </xf>
    <xf numFmtId="43" fontId="48" fillId="26" borderId="49" xfId="323" applyNumberFormat="1" applyFont="1" applyFill="1" applyBorder="1" applyAlignment="1">
      <alignment horizontal="right" vertical="center"/>
    </xf>
    <xf numFmtId="175" fontId="64" fillId="26" borderId="52" xfId="446" applyFont="1" applyFill="1" applyBorder="1" applyAlignment="1">
      <alignment horizontal="center" vertical="center" wrapText="1"/>
    </xf>
    <xf numFmtId="175" fontId="64" fillId="26" borderId="53" xfId="446" applyFont="1" applyFill="1" applyBorder="1" applyAlignment="1">
      <alignment horizontal="center" vertical="center" wrapText="1"/>
    </xf>
    <xf numFmtId="175" fontId="64" fillId="26" borderId="57" xfId="446" applyFont="1" applyFill="1" applyBorder="1" applyAlignment="1">
      <alignment horizontal="center" vertical="center"/>
    </xf>
    <xf numFmtId="1" fontId="64" fillId="26" borderId="57" xfId="0" applyNumberFormat="1" applyFont="1" applyFill="1" applyBorder="1" applyAlignment="1">
      <alignment horizontal="center"/>
    </xf>
    <xf numFmtId="1" fontId="64" fillId="26" borderId="19" xfId="0" applyNumberFormat="1" applyFont="1" applyFill="1" applyBorder="1" applyAlignment="1">
      <alignment horizontal="center"/>
    </xf>
    <xf numFmtId="1" fontId="64" fillId="26" borderId="49" xfId="347" applyNumberFormat="1" applyFont="1" applyFill="1" applyBorder="1" applyAlignment="1">
      <alignment horizontal="center" vertical="center"/>
    </xf>
    <xf numFmtId="176" fontId="48" fillId="26" borderId="49" xfId="0" applyNumberFormat="1" applyFont="1" applyFill="1" applyBorder="1" applyAlignment="1">
      <alignment horizontal="right"/>
    </xf>
    <xf numFmtId="49" fontId="76" fillId="26" borderId="49" xfId="0" applyNumberFormat="1" applyFont="1" applyFill="1" applyBorder="1" applyAlignment="1">
      <alignment horizontal="center" vertical="center"/>
    </xf>
    <xf numFmtId="3" fontId="77" fillId="26" borderId="49" xfId="323" applyNumberFormat="1" applyFont="1" applyFill="1" applyBorder="1" applyAlignment="1">
      <alignment horizontal="center" vertical="center"/>
    </xf>
    <xf numFmtId="41" fontId="77" fillId="26" borderId="12" xfId="323" applyNumberFormat="1" applyFont="1" applyFill="1" applyBorder="1" applyAlignment="1">
      <alignment horizontal="right" vertical="center"/>
    </xf>
    <xf numFmtId="41" fontId="77" fillId="26" borderId="0" xfId="323" applyNumberFormat="1" applyFont="1" applyFill="1" applyBorder="1" applyAlignment="1">
      <alignment horizontal="right" vertical="center"/>
    </xf>
    <xf numFmtId="3" fontId="76" fillId="26" borderId="23" xfId="0" applyNumberFormat="1" applyFont="1" applyFill="1" applyBorder="1" applyAlignment="1">
      <alignment horizontal="right" vertical="center"/>
    </xf>
    <xf numFmtId="17" fontId="76" fillId="26" borderId="35" xfId="919" applyNumberFormat="1" applyFont="1" applyFill="1" applyBorder="1" applyAlignment="1">
      <alignment horizontal="center" vertical="center" wrapText="1"/>
    </xf>
    <xf numFmtId="17" fontId="61" fillId="26" borderId="15" xfId="919" applyNumberFormat="1" applyFont="1" applyFill="1" applyBorder="1" applyAlignment="1">
      <alignment horizontal="center" vertical="center"/>
    </xf>
    <xf numFmtId="41" fontId="81" fillId="26" borderId="64" xfId="394" applyNumberFormat="1" applyFont="1" applyFill="1" applyBorder="1" applyAlignment="1">
      <alignment vertical="center"/>
    </xf>
    <xf numFmtId="3" fontId="81" fillId="26" borderId="63" xfId="328" applyNumberFormat="1" applyFont="1" applyFill="1" applyBorder="1" applyAlignment="1">
      <alignment vertical="center"/>
    </xf>
    <xf numFmtId="41" fontId="81" fillId="26" borderId="65" xfId="328" applyNumberFormat="1" applyFont="1" applyFill="1" applyBorder="1" applyAlignment="1">
      <alignment vertical="center"/>
    </xf>
    <xf numFmtId="41" fontId="81" fillId="26" borderId="49" xfId="328" applyNumberFormat="1" applyFont="1" applyFill="1" applyBorder="1" applyAlignment="1">
      <alignment vertical="center"/>
    </xf>
    <xf numFmtId="196" fontId="96" fillId="26" borderId="0" xfId="0" applyNumberFormat="1" applyFont="1" applyFill="1" applyBorder="1" applyAlignment="1">
      <alignment horizontal="center" vertical="center" wrapText="1"/>
    </xf>
    <xf numFmtId="3" fontId="75" fillId="0" borderId="0" xfId="0" applyNumberFormat="1" applyFont="1" applyFill="1" applyBorder="1" applyAlignment="1">
      <alignment horizontal="center"/>
    </xf>
    <xf numFmtId="0" fontId="162" fillId="0" borderId="0" xfId="1121" applyFont="1" applyAlignment="1">
      <alignment horizontal="center" vertical="center"/>
    </xf>
    <xf numFmtId="0" fontId="162" fillId="0" borderId="0" xfId="1121" applyFont="1" applyAlignment="1">
      <alignment horizontal="left" vertical="center"/>
    </xf>
    <xf numFmtId="0" fontId="162" fillId="0" borderId="0" xfId="1121" applyFont="1" applyAlignment="1">
      <alignment vertical="center"/>
    </xf>
    <xf numFmtId="175" fontId="163" fillId="0" borderId="0" xfId="0" applyFont="1" applyAlignment="1">
      <alignment vertical="center" wrapText="1"/>
    </xf>
    <xf numFmtId="175" fontId="163" fillId="0" borderId="0" xfId="0" applyFont="1" applyAlignment="1">
      <alignment horizontal="center" vertical="center" wrapText="1"/>
    </xf>
    <xf numFmtId="17" fontId="76" fillId="0" borderId="49" xfId="0" applyNumberFormat="1" applyFont="1" applyFill="1" applyBorder="1" applyAlignment="1">
      <alignment horizontal="center" vertical="center"/>
    </xf>
    <xf numFmtId="183" fontId="54" fillId="26" borderId="17" xfId="1094" applyNumberFormat="1" applyFont="1" applyFill="1" applyBorder="1" applyAlignment="1">
      <alignment horizontal="center" vertical="center"/>
    </xf>
    <xf numFmtId="183" fontId="51" fillId="26" borderId="17" xfId="1094" applyNumberFormat="1" applyFont="1" applyFill="1" applyBorder="1" applyAlignment="1">
      <alignment horizontal="center" vertical="center" wrapText="1"/>
    </xf>
    <xf numFmtId="49" fontId="76" fillId="26" borderId="55" xfId="0" applyNumberFormat="1" applyFont="1" applyFill="1" applyBorder="1" applyAlignment="1">
      <alignment horizontal="center" vertical="center" wrapText="1"/>
    </xf>
    <xf numFmtId="168" fontId="64" fillId="26" borderId="24" xfId="0" applyNumberFormat="1" applyFont="1" applyFill="1" applyBorder="1" applyAlignment="1">
      <alignment horizontal="center" wrapText="1"/>
    </xf>
    <xf numFmtId="49" fontId="63" fillId="26" borderId="57" xfId="0" applyNumberFormat="1" applyFont="1" applyFill="1" applyBorder="1" applyAlignment="1">
      <alignment horizontal="center"/>
    </xf>
    <xf numFmtId="49" fontId="63" fillId="26" borderId="14" xfId="0" applyNumberFormat="1" applyFont="1" applyFill="1" applyBorder="1" applyAlignment="1">
      <alignment horizontal="center"/>
    </xf>
    <xf numFmtId="168" fontId="63" fillId="26" borderId="24" xfId="0" applyNumberFormat="1" applyFont="1" applyFill="1" applyBorder="1" applyAlignment="1">
      <alignment horizontal="center" wrapText="1"/>
    </xf>
    <xf numFmtId="168" fontId="56" fillId="26" borderId="64" xfId="323" applyNumberFormat="1" applyFont="1" applyFill="1" applyBorder="1" applyAlignment="1">
      <alignment horizontal="center"/>
    </xf>
    <xf numFmtId="168" fontId="56" fillId="26" borderId="63" xfId="323" applyNumberFormat="1" applyFont="1" applyFill="1" applyBorder="1" applyAlignment="1">
      <alignment horizontal="center"/>
    </xf>
    <xf numFmtId="168" fontId="56" fillId="26" borderId="65" xfId="323" applyNumberFormat="1" applyFont="1" applyFill="1" applyBorder="1" applyAlignment="1">
      <alignment horizontal="center"/>
    </xf>
    <xf numFmtId="168" fontId="56" fillId="26" borderId="49" xfId="323" applyNumberFormat="1" applyFont="1" applyFill="1" applyBorder="1" applyAlignment="1">
      <alignment horizontal="center"/>
    </xf>
    <xf numFmtId="168" fontId="56" fillId="26" borderId="24" xfId="323" applyNumberFormat="1" applyFont="1" applyFill="1" applyBorder="1" applyAlignment="1">
      <alignment horizontal="center"/>
    </xf>
    <xf numFmtId="168" fontId="48" fillId="26" borderId="18" xfId="323" applyNumberFormat="1" applyFont="1" applyFill="1" applyBorder="1" applyAlignment="1">
      <alignment horizontal="center"/>
    </xf>
    <xf numFmtId="168" fontId="48" fillId="26" borderId="11" xfId="323" applyNumberFormat="1" applyFont="1" applyFill="1" applyBorder="1" applyAlignment="1">
      <alignment horizontal="center"/>
    </xf>
    <xf numFmtId="168" fontId="48" fillId="26" borderId="22" xfId="323" applyNumberFormat="1" applyFont="1" applyFill="1" applyBorder="1" applyAlignment="1">
      <alignment horizontal="center"/>
    </xf>
    <xf numFmtId="49" fontId="63" fillId="26" borderId="49" xfId="0" applyNumberFormat="1" applyFont="1" applyFill="1" applyBorder="1" applyAlignment="1">
      <alignment horizontal="center" vertical="center" wrapText="1"/>
    </xf>
    <xf numFmtId="10" fontId="63" fillId="26" borderId="49" xfId="0" applyNumberFormat="1" applyFont="1" applyFill="1" applyBorder="1" applyAlignment="1">
      <alignment horizontal="center" vertical="center"/>
    </xf>
    <xf numFmtId="168" fontId="48" fillId="26" borderId="64" xfId="323" applyNumberFormat="1" applyFont="1" applyFill="1" applyBorder="1" applyAlignment="1">
      <alignment horizontal="center" vertical="center"/>
    </xf>
    <xf numFmtId="168" fontId="48" fillId="26" borderId="65" xfId="323" applyNumberFormat="1" applyFont="1" applyFill="1" applyBorder="1" applyAlignment="1">
      <alignment horizontal="center" vertical="center"/>
    </xf>
    <xf numFmtId="168" fontId="48" fillId="26" borderId="49" xfId="323" applyNumberFormat="1" applyFont="1" applyFill="1" applyBorder="1" applyAlignment="1">
      <alignment horizontal="center" vertical="center"/>
    </xf>
    <xf numFmtId="10" fontId="63" fillId="26" borderId="64" xfId="0" applyNumberFormat="1" applyFont="1" applyFill="1" applyBorder="1" applyAlignment="1">
      <alignment horizontal="center" vertical="center"/>
    </xf>
    <xf numFmtId="10" fontId="63" fillId="26" borderId="63" xfId="0" applyNumberFormat="1" applyFont="1" applyFill="1" applyBorder="1" applyAlignment="1">
      <alignment horizontal="center" vertical="center"/>
    </xf>
    <xf numFmtId="168" fontId="56" fillId="26" borderId="63" xfId="323" applyNumberFormat="1" applyFont="1" applyFill="1" applyBorder="1" applyAlignment="1">
      <alignment horizontal="center" vertical="center"/>
    </xf>
    <xf numFmtId="49" fontId="63" fillId="26" borderId="63" xfId="0" applyNumberFormat="1" applyFont="1" applyFill="1" applyBorder="1" applyAlignment="1">
      <alignment horizontal="center" vertical="center" wrapText="1"/>
    </xf>
    <xf numFmtId="49" fontId="63" fillId="26" borderId="64" xfId="0" applyNumberFormat="1" applyFont="1" applyFill="1" applyBorder="1" applyAlignment="1">
      <alignment horizontal="center" vertical="center" wrapText="1"/>
    </xf>
    <xf numFmtId="49" fontId="63" fillId="26" borderId="65" xfId="0" applyNumberFormat="1" applyFont="1" applyFill="1" applyBorder="1" applyAlignment="1">
      <alignment horizontal="center" vertical="center" wrapText="1"/>
    </xf>
    <xf numFmtId="10" fontId="63" fillId="26" borderId="65" xfId="0" applyNumberFormat="1" applyFont="1" applyFill="1" applyBorder="1" applyAlignment="1">
      <alignment horizontal="center" vertical="center"/>
    </xf>
    <xf numFmtId="49" fontId="63" fillId="26" borderId="57" xfId="0" applyNumberFormat="1" applyFont="1" applyFill="1" applyBorder="1" applyAlignment="1">
      <alignment horizontal="center" vertical="center" wrapText="1"/>
    </xf>
    <xf numFmtId="168" fontId="63" fillId="26" borderId="57" xfId="323" applyNumberFormat="1" applyFont="1" applyFill="1" applyBorder="1" applyAlignment="1">
      <alignment horizontal="center" vertical="center"/>
    </xf>
    <xf numFmtId="10" fontId="63" fillId="26" borderId="54" xfId="0" applyNumberFormat="1" applyFont="1" applyFill="1" applyBorder="1" applyAlignment="1">
      <alignment horizontal="center" vertical="center"/>
    </xf>
    <xf numFmtId="10" fontId="63" fillId="26" borderId="56" xfId="0" applyNumberFormat="1" applyFont="1" applyFill="1" applyBorder="1" applyAlignment="1">
      <alignment horizontal="center" vertical="center"/>
    </xf>
    <xf numFmtId="168" fontId="64" fillId="26" borderId="54" xfId="0" applyNumberFormat="1" applyFont="1" applyFill="1" applyBorder="1" applyAlignment="1">
      <alignment horizontal="center" vertical="center" wrapText="1"/>
    </xf>
    <xf numFmtId="168" fontId="64" fillId="26" borderId="55" xfId="0" applyNumberFormat="1" applyFont="1" applyFill="1" applyBorder="1" applyAlignment="1">
      <alignment horizontal="center" vertical="center" wrapText="1"/>
    </xf>
    <xf numFmtId="49" fontId="64" fillId="26" borderId="57" xfId="0" applyNumberFormat="1" applyFont="1" applyFill="1" applyBorder="1" applyAlignment="1">
      <alignment horizontal="center" vertical="center"/>
    </xf>
    <xf numFmtId="49" fontId="64" fillId="26" borderId="57" xfId="0" applyNumberFormat="1" applyFont="1" applyFill="1" applyBorder="1" applyAlignment="1">
      <alignment horizontal="center"/>
    </xf>
    <xf numFmtId="172" fontId="64" fillId="26" borderId="49" xfId="551" applyNumberFormat="1" applyFont="1" applyFill="1" applyBorder="1" applyAlignment="1">
      <alignment horizontal="center" vertical="center"/>
    </xf>
    <xf numFmtId="172" fontId="64" fillId="26" borderId="64" xfId="0" applyNumberFormat="1" applyFont="1" applyFill="1" applyBorder="1" applyAlignment="1">
      <alignment horizontal="center" vertical="center"/>
    </xf>
    <xf numFmtId="172" fontId="64" fillId="26" borderId="65" xfId="0" applyNumberFormat="1" applyFont="1" applyFill="1" applyBorder="1" applyAlignment="1">
      <alignment horizontal="center" vertical="center"/>
    </xf>
    <xf numFmtId="172" fontId="64" fillId="26" borderId="49" xfId="0" applyNumberFormat="1" applyFont="1" applyFill="1" applyBorder="1" applyAlignment="1">
      <alignment horizontal="center" vertical="center"/>
    </xf>
    <xf numFmtId="172" fontId="64" fillId="26" borderId="24" xfId="551" applyNumberFormat="1" applyFont="1" applyFill="1" applyBorder="1" applyAlignment="1">
      <alignment horizontal="center" vertical="center"/>
    </xf>
    <xf numFmtId="172" fontId="64" fillId="26" borderId="22" xfId="551" applyNumberFormat="1" applyFont="1" applyFill="1" applyBorder="1" applyAlignment="1">
      <alignment horizontal="center" vertical="center"/>
    </xf>
    <xf numFmtId="172" fontId="64" fillId="26" borderId="18" xfId="0" applyNumberFormat="1" applyFont="1" applyFill="1" applyBorder="1" applyAlignment="1">
      <alignment horizontal="center" vertical="center"/>
    </xf>
    <xf numFmtId="168" fontId="86" fillId="26" borderId="49" xfId="323" applyNumberFormat="1" applyFont="1" applyFill="1" applyBorder="1" applyAlignment="1">
      <alignment horizontal="center" vertical="center"/>
    </xf>
    <xf numFmtId="49" fontId="64" fillId="26" borderId="49" xfId="0" applyNumberFormat="1" applyFont="1" applyFill="1" applyBorder="1" applyAlignment="1">
      <alignment horizontal="center"/>
    </xf>
    <xf numFmtId="168" fontId="48" fillId="26" borderId="49" xfId="323" applyNumberFormat="1" applyFont="1" applyFill="1" applyBorder="1" applyAlignment="1">
      <alignment horizontal="right"/>
    </xf>
    <xf numFmtId="175" fontId="46" fillId="0" borderId="0" xfId="0" applyFont="1" applyAlignment="1">
      <alignment horizontal="left" wrapText="1" indent="3"/>
    </xf>
    <xf numFmtId="175" fontId="152" fillId="0" borderId="0" xfId="1117" applyFont="1" applyAlignment="1" applyProtection="1">
      <alignment horizontal="left" wrapText="1" indent="8"/>
    </xf>
    <xf numFmtId="175" fontId="0" fillId="0" borderId="0" xfId="0" applyAlignment="1">
      <alignment horizontal="center"/>
    </xf>
    <xf numFmtId="175" fontId="0" fillId="0" borderId="0" xfId="0" applyAlignment="1">
      <alignment horizontal="center" vertical="center"/>
    </xf>
    <xf numFmtId="175" fontId="76" fillId="0" borderId="0" xfId="0" applyFont="1" applyFill="1" applyBorder="1" applyAlignment="1">
      <alignment horizontal="center" vertical="center" wrapText="1"/>
    </xf>
    <xf numFmtId="172" fontId="50" fillId="0" borderId="0" xfId="551" applyNumberFormat="1" applyFont="1" applyAlignment="1">
      <alignment horizontal="right"/>
    </xf>
    <xf numFmtId="10" fontId="81" fillId="0" borderId="0" xfId="551" applyNumberFormat="1" applyFont="1" applyBorder="1" applyAlignment="1">
      <alignment horizontal="left"/>
    </xf>
    <xf numFmtId="168" fontId="48" fillId="0" borderId="18" xfId="394" applyNumberFormat="1" applyFont="1" applyFill="1" applyBorder="1" applyAlignment="1"/>
    <xf numFmtId="168" fontId="48" fillId="0" borderId="11" xfId="394" applyNumberFormat="1" applyFont="1" applyFill="1" applyBorder="1" applyAlignment="1"/>
    <xf numFmtId="17" fontId="76" fillId="26" borderId="49" xfId="0" applyNumberFormat="1" applyFont="1" applyFill="1" applyBorder="1" applyAlignment="1">
      <alignment horizontal="center" vertical="center"/>
    </xf>
    <xf numFmtId="43" fontId="77" fillId="26" borderId="49" xfId="328" applyFont="1" applyFill="1" applyBorder="1" applyAlignment="1">
      <alignment horizontal="center" vertical="center"/>
    </xf>
    <xf numFmtId="43" fontId="76" fillId="26" borderId="57" xfId="336" applyFont="1" applyFill="1" applyBorder="1" applyAlignment="1">
      <alignment horizontal="center" vertical="center"/>
    </xf>
    <xf numFmtId="190" fontId="0" fillId="0" borderId="0" xfId="0" applyNumberFormat="1" applyBorder="1" applyAlignment="1">
      <alignment horizontal="right"/>
    </xf>
    <xf numFmtId="43" fontId="62" fillId="26" borderId="0" xfId="323" applyFont="1" applyFill="1" applyAlignment="1">
      <alignment vertical="center"/>
    </xf>
    <xf numFmtId="43" fontId="32" fillId="26" borderId="20" xfId="336" applyFont="1" applyFill="1" applyBorder="1" applyAlignment="1">
      <alignment horizontal="center" vertical="center"/>
    </xf>
    <xf numFmtId="0" fontId="155" fillId="26" borderId="55" xfId="579" applyFont="1" applyFill="1" applyBorder="1" applyAlignment="1">
      <alignment horizontal="center" vertical="center"/>
    </xf>
    <xf numFmtId="175" fontId="64" fillId="26" borderId="56" xfId="0" applyNumberFormat="1" applyFont="1" applyFill="1" applyBorder="1" applyAlignment="1">
      <alignment horizontal="center" vertical="center" wrapText="1"/>
    </xf>
    <xf numFmtId="175" fontId="64" fillId="0" borderId="54" xfId="0" applyNumberFormat="1" applyFont="1" applyFill="1" applyBorder="1" applyAlignment="1">
      <alignment horizontal="center" vertical="center" wrapText="1"/>
    </xf>
    <xf numFmtId="175" fontId="64" fillId="0" borderId="56" xfId="0" applyNumberFormat="1" applyFont="1" applyFill="1" applyBorder="1" applyAlignment="1">
      <alignment horizontal="center" vertical="center" wrapText="1"/>
    </xf>
    <xf numFmtId="4" fontId="64" fillId="26" borderId="13" xfId="0" applyNumberFormat="1" applyFont="1" applyFill="1" applyBorder="1" applyAlignment="1">
      <alignment horizontal="right" vertical="center"/>
    </xf>
    <xf numFmtId="168" fontId="48" fillId="26" borderId="24" xfId="323" applyNumberFormat="1" applyFont="1" applyFill="1" applyBorder="1" applyAlignment="1">
      <alignment horizontal="right"/>
    </xf>
    <xf numFmtId="49" fontId="94" fillId="26" borderId="55" xfId="0" applyNumberFormat="1" applyFont="1" applyFill="1" applyBorder="1" applyAlignment="1">
      <alignment horizontal="center" vertical="center" wrapText="1"/>
    </xf>
    <xf numFmtId="175" fontId="47" fillId="26" borderId="54" xfId="0" applyFont="1" applyFill="1" applyBorder="1" applyAlignment="1">
      <alignment horizontal="center" vertical="center"/>
    </xf>
    <xf numFmtId="49" fontId="47" fillId="26" borderId="55" xfId="0" applyNumberFormat="1" applyFont="1" applyFill="1" applyBorder="1" applyAlignment="1">
      <alignment horizontal="center" vertical="center" wrapText="1"/>
    </xf>
    <xf numFmtId="175" fontId="94" fillId="26" borderId="54" xfId="0" applyFont="1" applyFill="1" applyBorder="1" applyAlignment="1">
      <alignment horizontal="center" vertical="center"/>
    </xf>
    <xf numFmtId="175" fontId="94" fillId="26" borderId="55" xfId="0" applyFont="1" applyFill="1" applyBorder="1" applyAlignment="1">
      <alignment horizontal="center" vertical="center"/>
    </xf>
    <xf numFmtId="43" fontId="78" fillId="26" borderId="17" xfId="394" applyNumberFormat="1" applyFont="1" applyFill="1" applyBorder="1" applyAlignment="1">
      <alignment horizontal="center" vertical="center"/>
    </xf>
    <xf numFmtId="43" fontId="78" fillId="26" borderId="21" xfId="394" applyNumberFormat="1" applyFont="1" applyFill="1" applyBorder="1" applyAlignment="1">
      <alignment horizontal="center" vertical="center" wrapText="1"/>
    </xf>
    <xf numFmtId="43" fontId="78" fillId="26" borderId="12" xfId="394" applyNumberFormat="1" applyFont="1" applyFill="1" applyBorder="1" applyAlignment="1">
      <alignment horizontal="center" vertical="center" wrapText="1"/>
    </xf>
    <xf numFmtId="43" fontId="78" fillId="26" borderId="17" xfId="394" applyNumberFormat="1" applyFont="1" applyFill="1" applyBorder="1" applyAlignment="1">
      <alignment horizontal="center" vertical="center" wrapText="1"/>
    </xf>
    <xf numFmtId="175" fontId="78" fillId="26" borderId="25" xfId="0" applyNumberFormat="1" applyFont="1" applyFill="1" applyBorder="1" applyAlignment="1">
      <alignment horizontal="center" vertical="center" wrapText="1"/>
    </xf>
    <xf numFmtId="168" fontId="61" fillId="0" borderId="24" xfId="323" applyNumberFormat="1" applyFont="1" applyFill="1" applyBorder="1" applyAlignment="1">
      <alignment horizontal="center"/>
    </xf>
    <xf numFmtId="168" fontId="61" fillId="26" borderId="24" xfId="323" applyNumberFormat="1" applyFont="1" applyFill="1" applyBorder="1" applyAlignment="1">
      <alignment horizontal="center"/>
    </xf>
    <xf numFmtId="43" fontId="61" fillId="26" borderId="63" xfId="394" applyNumberFormat="1" applyFont="1" applyFill="1" applyBorder="1" applyAlignment="1">
      <alignment horizontal="center" vertical="center" wrapText="1"/>
    </xf>
    <xf numFmtId="168" fontId="50" fillId="26" borderId="51" xfId="394" applyNumberFormat="1" applyFont="1" applyFill="1" applyBorder="1" applyAlignment="1">
      <alignment horizontal="center"/>
    </xf>
    <xf numFmtId="168" fontId="50" fillId="26" borderId="65" xfId="394" applyNumberFormat="1" applyFont="1" applyFill="1" applyBorder="1" applyAlignment="1">
      <alignment horizontal="center"/>
    </xf>
    <xf numFmtId="0" fontId="90" fillId="0" borderId="0" xfId="626" applyFont="1" applyAlignment="1">
      <alignment horizontal="center"/>
    </xf>
    <xf numFmtId="41" fontId="165" fillId="0" borderId="13" xfId="1121" applyNumberFormat="1" applyFont="1" applyFill="1" applyBorder="1" applyAlignment="1">
      <alignment horizontal="center" vertical="center" wrapText="1"/>
    </xf>
    <xf numFmtId="0" fontId="166" fillId="0" borderId="0" xfId="1121" applyFont="1" applyBorder="1" applyAlignment="1">
      <alignment horizontal="center" vertical="center"/>
    </xf>
    <xf numFmtId="0" fontId="166" fillId="0" borderId="0" xfId="1121" applyFont="1" applyAlignment="1">
      <alignment horizontal="center" vertical="center"/>
    </xf>
    <xf numFmtId="0" fontId="166" fillId="0" borderId="0" xfId="1121" applyFont="1" applyAlignment="1">
      <alignment horizontal="left" vertical="center"/>
    </xf>
    <xf numFmtId="0" fontId="166" fillId="0" borderId="0" xfId="1121" applyFont="1" applyAlignment="1">
      <alignment vertical="center"/>
    </xf>
    <xf numFmtId="0" fontId="166" fillId="0" borderId="0" xfId="1121" applyFont="1"/>
    <xf numFmtId="41" fontId="167" fillId="0" borderId="13" xfId="1121" applyNumberFormat="1" applyFont="1" applyBorder="1" applyAlignment="1">
      <alignment horizontal="center" vertical="center" wrapText="1"/>
    </xf>
    <xf numFmtId="41" fontId="168" fillId="0" borderId="13" xfId="1121" applyNumberFormat="1" applyFont="1" applyBorder="1" applyAlignment="1">
      <alignment horizontal="center" vertical="center" wrapText="1"/>
    </xf>
    <xf numFmtId="0" fontId="165" fillId="0" borderId="13" xfId="1121" applyFont="1" applyBorder="1" applyAlignment="1">
      <alignment horizontal="left" vertical="center" wrapText="1"/>
    </xf>
    <xf numFmtId="41" fontId="165" fillId="26" borderId="13" xfId="1121" applyNumberFormat="1" applyFont="1" applyFill="1" applyBorder="1" applyAlignment="1">
      <alignment horizontal="left" vertical="center" wrapText="1"/>
    </xf>
    <xf numFmtId="41" fontId="165" fillId="26" borderId="13" xfId="2504" applyNumberFormat="1" applyFont="1" applyFill="1" applyBorder="1" applyAlignment="1">
      <alignment horizontal="left" vertical="center" wrapText="1"/>
    </xf>
    <xf numFmtId="41" fontId="165" fillId="26" borderId="13" xfId="1121" applyNumberFormat="1" applyFont="1" applyFill="1" applyBorder="1" applyAlignment="1">
      <alignment horizontal="right" vertical="center" wrapText="1"/>
    </xf>
    <xf numFmtId="0" fontId="85" fillId="65" borderId="13" xfId="1121" applyFont="1" applyFill="1" applyBorder="1" applyAlignment="1">
      <alignment horizontal="left" vertical="center"/>
    </xf>
    <xf numFmtId="41" fontId="85" fillId="65" borderId="13" xfId="1121" applyNumberFormat="1" applyFont="1" applyFill="1" applyBorder="1" applyAlignment="1">
      <alignment horizontal="left" vertical="center" wrapText="1"/>
    </xf>
    <xf numFmtId="0" fontId="165" fillId="0" borderId="0" xfId="1121" applyFont="1" applyBorder="1" applyAlignment="1">
      <alignment horizontal="center" vertical="center" wrapText="1"/>
    </xf>
    <xf numFmtId="0" fontId="166" fillId="0" borderId="0" xfId="1121" applyFont="1" applyAlignment="1">
      <alignment horizontal="center"/>
    </xf>
    <xf numFmtId="41" fontId="166" fillId="26" borderId="13" xfId="1121" applyNumberFormat="1" applyFont="1" applyFill="1" applyBorder="1" applyAlignment="1">
      <alignment horizontal="left" vertical="center" wrapText="1"/>
    </xf>
    <xf numFmtId="41" fontId="166" fillId="26" borderId="13" xfId="2504" applyNumberFormat="1" applyFont="1" applyFill="1" applyBorder="1" applyAlignment="1">
      <alignment horizontal="left" vertical="center" wrapText="1"/>
    </xf>
    <xf numFmtId="0" fontId="169" fillId="64" borderId="13" xfId="1121" applyFont="1" applyFill="1" applyBorder="1" applyAlignment="1">
      <alignment horizontal="left" vertical="center" wrapText="1"/>
    </xf>
    <xf numFmtId="0" fontId="85" fillId="64" borderId="13" xfId="1121" applyFont="1" applyFill="1" applyBorder="1" applyAlignment="1">
      <alignment horizontal="center" vertical="center" wrapText="1"/>
    </xf>
    <xf numFmtId="0" fontId="169" fillId="66" borderId="13" xfId="1121" applyFont="1" applyFill="1" applyBorder="1" applyAlignment="1">
      <alignment horizontal="center" vertical="center" wrapText="1"/>
    </xf>
    <xf numFmtId="41" fontId="165" fillId="68" borderId="13" xfId="2504" applyNumberFormat="1" applyFont="1" applyFill="1" applyBorder="1" applyAlignment="1">
      <alignment horizontal="left" vertical="center" wrapText="1"/>
    </xf>
    <xf numFmtId="41" fontId="166" fillId="68" borderId="13" xfId="2504" applyNumberFormat="1" applyFont="1" applyFill="1" applyBorder="1" applyAlignment="1">
      <alignment horizontal="left" vertical="center" wrapText="1"/>
    </xf>
    <xf numFmtId="0" fontId="165" fillId="68" borderId="13" xfId="1121" applyFont="1" applyFill="1" applyBorder="1" applyAlignment="1">
      <alignment horizontal="left" vertical="center"/>
    </xf>
    <xf numFmtId="41" fontId="168" fillId="68" borderId="13" xfId="1121" applyNumberFormat="1" applyFont="1" applyFill="1" applyBorder="1" applyAlignment="1">
      <alignment horizontal="center" vertical="center"/>
    </xf>
    <xf numFmtId="41" fontId="169" fillId="64" borderId="13" xfId="1121" applyNumberFormat="1" applyFont="1" applyFill="1" applyBorder="1" applyAlignment="1">
      <alignment horizontal="left" vertical="center" wrapText="1"/>
    </xf>
    <xf numFmtId="41" fontId="169" fillId="64" borderId="13" xfId="1121" applyNumberFormat="1" applyFont="1" applyFill="1" applyBorder="1" applyAlignment="1">
      <alignment horizontal="center" vertical="center" wrapText="1"/>
    </xf>
    <xf numFmtId="0" fontId="169" fillId="65" borderId="13" xfId="1121" applyFont="1" applyFill="1" applyBorder="1" applyAlignment="1">
      <alignment horizontal="left" vertical="center" wrapText="1"/>
    </xf>
    <xf numFmtId="0" fontId="169" fillId="65" borderId="13" xfId="1121" applyFont="1" applyFill="1" applyBorder="1" applyAlignment="1">
      <alignment horizontal="center" vertical="center" wrapText="1"/>
    </xf>
    <xf numFmtId="0" fontId="169" fillId="67" borderId="13" xfId="1121" applyFont="1" applyFill="1" applyBorder="1" applyAlignment="1">
      <alignment horizontal="center" vertical="center" wrapText="1"/>
    </xf>
    <xf numFmtId="168" fontId="167" fillId="26" borderId="13" xfId="395" applyNumberFormat="1" applyFont="1" applyFill="1" applyBorder="1" applyAlignment="1">
      <alignment horizontal="left" vertical="center"/>
    </xf>
    <xf numFmtId="168" fontId="167" fillId="26" borderId="13" xfId="395" applyNumberFormat="1" applyFont="1" applyFill="1" applyBorder="1" applyAlignment="1">
      <alignment horizontal="center" vertical="center"/>
    </xf>
    <xf numFmtId="0" fontId="165" fillId="26" borderId="13" xfId="1121" applyFont="1" applyFill="1" applyBorder="1" applyAlignment="1">
      <alignment horizontal="left" vertical="center"/>
    </xf>
    <xf numFmtId="41" fontId="168" fillId="26" borderId="13" xfId="1121" applyNumberFormat="1" applyFont="1" applyFill="1" applyBorder="1" applyAlignment="1">
      <alignment horizontal="center" vertical="center"/>
    </xf>
    <xf numFmtId="41" fontId="169" fillId="65" borderId="13" xfId="1121" applyNumberFormat="1" applyFont="1" applyFill="1" applyBorder="1" applyAlignment="1">
      <alignment horizontal="left" vertical="center" wrapText="1"/>
    </xf>
    <xf numFmtId="41" fontId="169" fillId="65" borderId="13" xfId="1121" applyNumberFormat="1" applyFont="1" applyFill="1" applyBorder="1" applyAlignment="1">
      <alignment horizontal="center" vertical="center" wrapText="1"/>
    </xf>
    <xf numFmtId="41" fontId="165" fillId="26" borderId="13" xfId="1121" applyNumberFormat="1" applyFont="1" applyFill="1" applyBorder="1" applyAlignment="1">
      <alignment horizontal="center" vertical="center" wrapText="1"/>
    </xf>
    <xf numFmtId="206" fontId="166" fillId="0" borderId="0" xfId="1121" applyNumberFormat="1" applyFont="1" applyAlignment="1">
      <alignment vertical="center"/>
    </xf>
    <xf numFmtId="206" fontId="166" fillId="0" borderId="0" xfId="1121" applyNumberFormat="1" applyFont="1" applyAlignment="1">
      <alignment horizontal="left" vertical="center"/>
    </xf>
    <xf numFmtId="41" fontId="85" fillId="63" borderId="14" xfId="1121" applyNumberFormat="1" applyFont="1" applyFill="1" applyBorder="1" applyAlignment="1">
      <alignment horizontal="left" vertical="center" wrapText="1"/>
    </xf>
    <xf numFmtId="0" fontId="165" fillId="68" borderId="13" xfId="1121" applyFont="1" applyFill="1" applyBorder="1" applyAlignment="1">
      <alignment horizontal="left" vertical="center" wrapText="1"/>
    </xf>
    <xf numFmtId="10" fontId="165" fillId="26" borderId="13" xfId="1121" applyNumberFormat="1" applyFont="1" applyFill="1" applyBorder="1" applyAlignment="1">
      <alignment horizontal="right" vertical="center" wrapText="1"/>
    </xf>
    <xf numFmtId="41" fontId="85" fillId="65" borderId="13" xfId="1121" applyNumberFormat="1" applyFont="1" applyFill="1" applyBorder="1" applyAlignment="1">
      <alignment horizontal="center" vertical="center" wrapText="1"/>
    </xf>
    <xf numFmtId="3" fontId="170" fillId="0" borderId="13" xfId="2508" applyNumberFormat="1" applyFont="1" applyFill="1" applyBorder="1" applyAlignment="1">
      <alignment horizontal="right" vertical="center" wrapText="1"/>
    </xf>
    <xf numFmtId="208" fontId="171" fillId="0" borderId="13" xfId="0" applyNumberFormat="1" applyFont="1" applyFill="1" applyBorder="1" applyAlignment="1">
      <alignment horizontal="right" vertical="center" wrapText="1"/>
    </xf>
    <xf numFmtId="175" fontId="85" fillId="65" borderId="48" xfId="0" applyFont="1" applyFill="1" applyBorder="1" applyAlignment="1">
      <alignment horizontal="center" vertical="center" wrapText="1"/>
    </xf>
    <xf numFmtId="175" fontId="85" fillId="65" borderId="66" xfId="0" applyFont="1" applyFill="1" applyBorder="1" applyAlignment="1">
      <alignment horizontal="center" vertical="center" wrapText="1"/>
    </xf>
    <xf numFmtId="208" fontId="85" fillId="65" borderId="67" xfId="0" applyNumberFormat="1" applyFont="1" applyFill="1" applyBorder="1" applyAlignment="1">
      <alignment horizontal="right" vertical="center" wrapText="1"/>
    </xf>
    <xf numFmtId="175" fontId="167" fillId="0" borderId="19" xfId="0" applyFont="1" applyFill="1" applyBorder="1" applyAlignment="1">
      <alignment horizontal="center" vertical="center" wrapText="1"/>
    </xf>
    <xf numFmtId="175" fontId="170" fillId="0" borderId="13" xfId="0" applyFont="1" applyFill="1" applyBorder="1" applyAlignment="1">
      <alignment horizontal="left" vertical="center" wrapText="1"/>
    </xf>
    <xf numFmtId="0" fontId="165" fillId="26" borderId="13" xfId="1121" applyFont="1" applyFill="1" applyBorder="1" applyAlignment="1">
      <alignment horizontal="left" vertical="center" wrapText="1"/>
    </xf>
    <xf numFmtId="207" fontId="167" fillId="0" borderId="19" xfId="0" applyNumberFormat="1" applyFont="1" applyFill="1" applyBorder="1" applyAlignment="1">
      <alignment horizontal="center" vertical="center" wrapText="1"/>
    </xf>
    <xf numFmtId="0" fontId="167" fillId="26" borderId="13" xfId="1121" applyFont="1" applyFill="1" applyBorder="1" applyAlignment="1">
      <alignment horizontal="left" vertical="center" wrapText="1"/>
    </xf>
    <xf numFmtId="182" fontId="165" fillId="26" borderId="13" xfId="1121" applyNumberFormat="1" applyFont="1" applyFill="1" applyBorder="1" applyAlignment="1">
      <alignment horizontal="right" vertical="center" wrapText="1"/>
    </xf>
    <xf numFmtId="175" fontId="167" fillId="0" borderId="14" xfId="0" applyFont="1" applyFill="1" applyBorder="1" applyAlignment="1">
      <alignment horizontal="center" vertical="center" wrapText="1"/>
    </xf>
    <xf numFmtId="0" fontId="167" fillId="26" borderId="13" xfId="1121" applyFont="1" applyFill="1" applyBorder="1" applyAlignment="1">
      <alignment horizontal="center" vertical="center" wrapText="1"/>
    </xf>
    <xf numFmtId="208" fontId="172" fillId="69" borderId="14" xfId="1121" applyNumberFormat="1" applyFont="1" applyFill="1" applyBorder="1" applyAlignment="1">
      <alignment vertical="center"/>
    </xf>
    <xf numFmtId="0" fontId="170" fillId="0" borderId="0" xfId="2508" applyFont="1" applyFill="1" applyBorder="1" applyAlignment="1">
      <alignment vertical="center" wrapText="1"/>
    </xf>
    <xf numFmtId="0" fontId="170" fillId="0" borderId="0" xfId="2508" applyFont="1" applyFill="1" applyBorder="1" applyAlignment="1">
      <alignment horizontal="center" vertical="center" wrapText="1"/>
    </xf>
    <xf numFmtId="3" fontId="172" fillId="31" borderId="13" xfId="0" applyNumberFormat="1" applyFont="1" applyFill="1" applyBorder="1" applyAlignment="1">
      <alignment horizontal="center" vertical="center" wrapText="1"/>
    </xf>
    <xf numFmtId="3" fontId="174" fillId="31" borderId="13" xfId="0" applyNumberFormat="1" applyFont="1" applyFill="1" applyBorder="1" applyAlignment="1">
      <alignment horizontal="center" vertical="center" wrapText="1"/>
    </xf>
    <xf numFmtId="41" fontId="166" fillId="0" borderId="0" xfId="1121" applyNumberFormat="1" applyFont="1" applyAlignment="1">
      <alignment vertical="center"/>
    </xf>
    <xf numFmtId="43" fontId="48" fillId="0" borderId="20" xfId="0" applyNumberFormat="1" applyFont="1" applyFill="1" applyBorder="1" applyAlignment="1">
      <alignment horizontal="center" vertical="center"/>
    </xf>
    <xf numFmtId="168" fontId="166" fillId="0" borderId="0" xfId="323" applyNumberFormat="1" applyFont="1" applyAlignment="1">
      <alignment vertical="center"/>
    </xf>
    <xf numFmtId="175" fontId="0" fillId="0" borderId="0" xfId="0" applyAlignment="1">
      <alignment horizontal="center"/>
    </xf>
    <xf numFmtId="175" fontId="0" fillId="0" borderId="0" xfId="0" applyAlignment="1">
      <alignment horizontal="center" vertical="center"/>
    </xf>
    <xf numFmtId="175" fontId="76" fillId="0" borderId="0" xfId="0" applyFont="1" applyFill="1" applyBorder="1" applyAlignment="1">
      <alignment horizontal="center" vertical="center" wrapText="1"/>
    </xf>
    <xf numFmtId="41" fontId="59" fillId="26" borderId="18" xfId="336" applyNumberFormat="1" applyFont="1" applyFill="1" applyBorder="1" applyAlignment="1">
      <alignment horizontal="center" vertical="center"/>
    </xf>
    <xf numFmtId="41" fontId="59" fillId="26" borderId="11" xfId="336" applyNumberFormat="1" applyFont="1" applyFill="1" applyBorder="1" applyAlignment="1">
      <alignment horizontal="center" vertical="center"/>
    </xf>
    <xf numFmtId="3" fontId="76" fillId="0" borderId="68" xfId="328" applyNumberFormat="1" applyFont="1" applyFill="1" applyBorder="1" applyAlignment="1">
      <alignment horizontal="center" vertical="center"/>
    </xf>
    <xf numFmtId="2" fontId="76" fillId="0" borderId="68" xfId="328" applyNumberFormat="1" applyFont="1" applyFill="1" applyBorder="1" applyAlignment="1">
      <alignment horizontal="center" vertical="center"/>
    </xf>
    <xf numFmtId="17" fontId="114" fillId="26" borderId="51" xfId="393" applyNumberFormat="1" applyFont="1" applyFill="1" applyBorder="1" applyAlignment="1">
      <alignment horizontal="center"/>
    </xf>
    <xf numFmtId="168" fontId="120" fillId="26" borderId="57" xfId="673" applyNumberFormat="1" applyFont="1" applyFill="1" applyBorder="1" applyAlignment="1" applyProtection="1">
      <alignment horizontal="center" vertical="center"/>
    </xf>
    <xf numFmtId="17" fontId="114" fillId="26" borderId="49" xfId="393" applyNumberFormat="1" applyFont="1" applyFill="1" applyBorder="1" applyAlignment="1">
      <alignment horizontal="center"/>
    </xf>
    <xf numFmtId="168" fontId="120" fillId="26" borderId="19" xfId="673" applyNumberFormat="1" applyFont="1" applyFill="1" applyBorder="1" applyAlignment="1" applyProtection="1">
      <alignment horizontal="center" vertical="center"/>
    </xf>
    <xf numFmtId="168" fontId="120" fillId="26" borderId="19" xfId="673" applyNumberFormat="1" applyFont="1" applyFill="1" applyBorder="1" applyAlignment="1" applyProtection="1">
      <alignment horizontal="center" vertical="center"/>
      <protection locked="0"/>
    </xf>
    <xf numFmtId="17" fontId="114" fillId="26" borderId="18" xfId="393" applyNumberFormat="1" applyFont="1" applyFill="1" applyBorder="1" applyAlignment="1">
      <alignment horizontal="center"/>
    </xf>
    <xf numFmtId="168" fontId="120" fillId="26" borderId="14" xfId="673" applyNumberFormat="1" applyFont="1" applyFill="1" applyBorder="1" applyAlignment="1" applyProtection="1">
      <alignment horizontal="center" vertical="center"/>
      <protection locked="0"/>
    </xf>
    <xf numFmtId="4" fontId="64" fillId="26" borderId="56" xfId="0" applyNumberFormat="1" applyFont="1" applyFill="1" applyBorder="1" applyAlignment="1">
      <alignment horizontal="right" vertical="center"/>
    </xf>
    <xf numFmtId="4" fontId="64" fillId="26" borderId="54" xfId="0" applyNumberFormat="1" applyFont="1" applyFill="1" applyBorder="1" applyAlignment="1">
      <alignment horizontal="right" vertical="center"/>
    </xf>
    <xf numFmtId="4" fontId="64" fillId="26" borderId="61" xfId="0" applyNumberFormat="1" applyFont="1" applyFill="1" applyBorder="1" applyAlignment="1">
      <alignment horizontal="right" vertical="center"/>
    </xf>
    <xf numFmtId="175" fontId="64" fillId="0" borderId="61" xfId="0" applyNumberFormat="1" applyFont="1" applyFill="1" applyBorder="1" applyAlignment="1">
      <alignment horizontal="center" vertical="center" wrapText="1"/>
    </xf>
    <xf numFmtId="175" fontId="64" fillId="0" borderId="13" xfId="0" applyNumberFormat="1" applyFont="1" applyFill="1" applyBorder="1" applyAlignment="1">
      <alignment horizontal="center" vertical="center" wrapText="1"/>
    </xf>
    <xf numFmtId="168" fontId="48" fillId="26" borderId="19" xfId="323" applyNumberFormat="1" applyFont="1" applyFill="1" applyBorder="1" applyAlignment="1">
      <alignment horizontal="right"/>
    </xf>
    <xf numFmtId="168" fontId="48" fillId="26" borderId="14" xfId="323" applyNumberFormat="1" applyFont="1" applyFill="1" applyBorder="1" applyAlignment="1">
      <alignment horizontal="right"/>
    </xf>
    <xf numFmtId="0" fontId="61" fillId="26" borderId="61" xfId="0" applyNumberFormat="1" applyFont="1" applyFill="1" applyBorder="1" applyAlignment="1">
      <alignment horizontal="center" vertical="center"/>
    </xf>
    <xf numFmtId="49" fontId="64" fillId="26" borderId="23" xfId="0" applyNumberFormat="1" applyFont="1" applyFill="1" applyBorder="1" applyAlignment="1">
      <alignment horizontal="right" vertical="center" wrapText="1"/>
    </xf>
    <xf numFmtId="49" fontId="64" fillId="26" borderId="16" xfId="0" applyNumberFormat="1" applyFont="1" applyFill="1" applyBorder="1" applyAlignment="1">
      <alignment horizontal="right" vertical="center" wrapText="1"/>
    </xf>
    <xf numFmtId="43" fontId="97" fillId="26" borderId="22" xfId="607" applyFont="1" applyFill="1" applyBorder="1" applyAlignment="1">
      <alignment horizontal="center" vertical="center"/>
    </xf>
    <xf numFmtId="43" fontId="97" fillId="26" borderId="24" xfId="607" applyFont="1" applyFill="1" applyBorder="1" applyAlignment="1">
      <alignment horizontal="center" vertical="center"/>
    </xf>
    <xf numFmtId="170" fontId="48" fillId="26" borderId="0" xfId="323" applyNumberFormat="1" applyFont="1" applyFill="1" applyBorder="1" applyAlignment="1">
      <alignment vertical="center"/>
    </xf>
    <xf numFmtId="43" fontId="42" fillId="0" borderId="0" xfId="551" applyNumberFormat="1" applyFont="1"/>
    <xf numFmtId="175" fontId="0" fillId="0" borderId="0" xfId="0" applyAlignment="1">
      <alignment horizontal="center"/>
    </xf>
    <xf numFmtId="175" fontId="66" fillId="0" borderId="0" xfId="0" applyFont="1" applyFill="1" applyBorder="1" applyAlignment="1">
      <alignment horizontal="center" vertical="center" wrapText="1"/>
    </xf>
    <xf numFmtId="0" fontId="85" fillId="63" borderId="13" xfId="1121" applyFont="1" applyFill="1" applyBorder="1" applyAlignment="1">
      <alignment horizontal="center" vertical="center"/>
    </xf>
    <xf numFmtId="0" fontId="85" fillId="63" borderId="13" xfId="1121" applyFont="1" applyFill="1" applyBorder="1" applyAlignment="1">
      <alignment horizontal="center" vertical="center" wrapText="1"/>
    </xf>
    <xf numFmtId="175" fontId="85" fillId="65" borderId="13" xfId="0" applyFont="1" applyFill="1" applyBorder="1" applyAlignment="1">
      <alignment horizontal="center" vertical="center" wrapText="1"/>
    </xf>
    <xf numFmtId="168" fontId="85" fillId="65" borderId="13" xfId="0" applyNumberFormat="1" applyFont="1" applyFill="1" applyBorder="1" applyAlignment="1">
      <alignment horizontal="center" vertical="center" wrapText="1"/>
    </xf>
    <xf numFmtId="17" fontId="85" fillId="65" borderId="13" xfId="0" applyNumberFormat="1" applyFont="1" applyFill="1" applyBorder="1" applyAlignment="1">
      <alignment horizontal="center" vertical="center" wrapText="1"/>
    </xf>
    <xf numFmtId="3" fontId="85" fillId="65" borderId="13" xfId="0" applyNumberFormat="1" applyFont="1" applyFill="1" applyBorder="1" applyAlignment="1">
      <alignment horizontal="center" vertical="center" wrapText="1"/>
    </xf>
    <xf numFmtId="0" fontId="62" fillId="0" borderId="0" xfId="1121" applyFont="1" applyAlignment="1">
      <alignment vertical="center"/>
    </xf>
    <xf numFmtId="0" fontId="162" fillId="0" borderId="0" xfId="1121" applyFont="1" applyBorder="1" applyAlignment="1">
      <alignment horizontal="left" vertical="center"/>
    </xf>
    <xf numFmtId="0" fontId="162" fillId="0" borderId="0" xfId="1121" applyFont="1" applyBorder="1" applyAlignment="1">
      <alignment vertical="center"/>
    </xf>
    <xf numFmtId="0" fontId="165" fillId="0" borderId="13" xfId="1121" applyFont="1" applyBorder="1" applyAlignment="1">
      <alignment horizontal="left" vertical="center"/>
    </xf>
    <xf numFmtId="41" fontId="165" fillId="30" borderId="13" xfId="1121" applyNumberFormat="1" applyFont="1" applyFill="1" applyBorder="1" applyAlignment="1">
      <alignment horizontal="center" vertical="center" wrapText="1"/>
    </xf>
    <xf numFmtId="0" fontId="168" fillId="26" borderId="13" xfId="1121" applyFont="1" applyFill="1" applyBorder="1" applyAlignment="1">
      <alignment horizontal="left" vertical="center" wrapText="1"/>
    </xf>
    <xf numFmtId="41" fontId="59" fillId="0" borderId="63" xfId="336" applyNumberFormat="1" applyFont="1" applyFill="1" applyBorder="1" applyAlignment="1">
      <alignment horizontal="center" vertical="center"/>
    </xf>
    <xf numFmtId="41" fontId="59" fillId="0" borderId="64" xfId="336" applyNumberFormat="1" applyFont="1" applyFill="1" applyBorder="1" applyAlignment="1">
      <alignment horizontal="center" vertical="center"/>
    </xf>
    <xf numFmtId="41" fontId="59" fillId="0" borderId="65" xfId="336" applyNumberFormat="1" applyFont="1" applyFill="1" applyBorder="1" applyAlignment="1">
      <alignment horizontal="center" vertical="center"/>
    </xf>
    <xf numFmtId="41" fontId="59" fillId="0" borderId="49" xfId="336" applyNumberFormat="1" applyFont="1" applyFill="1" applyBorder="1" applyAlignment="1">
      <alignment horizontal="center" vertical="center"/>
    </xf>
    <xf numFmtId="41" fontId="59" fillId="0" borderId="24" xfId="336" applyNumberFormat="1" applyFont="1" applyFill="1" applyBorder="1" applyAlignment="1">
      <alignment horizontal="center" vertical="center"/>
    </xf>
    <xf numFmtId="41" fontId="59" fillId="26" borderId="24" xfId="336" applyNumberFormat="1" applyFont="1" applyFill="1" applyBorder="1" applyAlignment="1">
      <alignment horizontal="center" vertical="center"/>
    </xf>
    <xf numFmtId="41" fontId="59" fillId="26" borderId="22" xfId="336" applyNumberFormat="1" applyFont="1" applyFill="1" applyBorder="1" applyAlignment="1">
      <alignment horizontal="center" vertical="center"/>
    </xf>
    <xf numFmtId="49" fontId="78" fillId="0" borderId="64" xfId="0" applyNumberFormat="1" applyFont="1" applyFill="1" applyBorder="1" applyAlignment="1">
      <alignment horizontal="center" vertical="center"/>
    </xf>
    <xf numFmtId="49" fontId="78" fillId="26" borderId="49" xfId="0" applyNumberFormat="1" applyFont="1" applyFill="1" applyBorder="1" applyAlignment="1">
      <alignment horizontal="center" vertical="center"/>
    </xf>
    <xf numFmtId="49" fontId="78" fillId="26" borderId="18" xfId="0" applyNumberFormat="1" applyFont="1" applyFill="1" applyBorder="1" applyAlignment="1">
      <alignment horizontal="center" vertical="center"/>
    </xf>
    <xf numFmtId="3" fontId="68" fillId="0" borderId="65" xfId="0" applyNumberFormat="1" applyFont="1" applyFill="1" applyBorder="1" applyAlignment="1">
      <alignment horizontal="center" vertical="center"/>
    </xf>
    <xf numFmtId="3" fontId="68" fillId="0" borderId="24" xfId="0" applyNumberFormat="1" applyFont="1" applyFill="1" applyBorder="1" applyAlignment="1">
      <alignment horizontal="center" vertical="center"/>
    </xf>
    <xf numFmtId="3" fontId="68" fillId="26" borderId="24" xfId="0" applyNumberFormat="1" applyFont="1" applyFill="1" applyBorder="1" applyAlignment="1">
      <alignment horizontal="center" vertical="center"/>
    </xf>
    <xf numFmtId="3" fontId="68" fillId="26" borderId="22" xfId="0" applyNumberFormat="1" applyFont="1" applyFill="1" applyBorder="1" applyAlignment="1">
      <alignment horizontal="center" vertical="center"/>
    </xf>
    <xf numFmtId="41" fontId="170" fillId="0" borderId="13" xfId="0" applyNumberFormat="1" applyFont="1" applyFill="1" applyBorder="1" applyAlignment="1">
      <alignment horizontal="left" vertical="center" wrapText="1"/>
    </xf>
    <xf numFmtId="0" fontId="166" fillId="0" borderId="18" xfId="1121" applyFont="1" applyBorder="1" applyAlignment="1">
      <alignment vertical="center"/>
    </xf>
    <xf numFmtId="41" fontId="85" fillId="63" borderId="11" xfId="1121" applyNumberFormat="1" applyFont="1" applyFill="1" applyBorder="1" applyAlignment="1">
      <alignment vertical="center"/>
    </xf>
    <xf numFmtId="41" fontId="85" fillId="63" borderId="22" xfId="1121" applyNumberFormat="1" applyFont="1" applyFill="1" applyBorder="1" applyAlignment="1">
      <alignment vertical="center"/>
    </xf>
    <xf numFmtId="41" fontId="85" fillId="63" borderId="13" xfId="1121" applyNumberFormat="1" applyFont="1" applyFill="1" applyBorder="1" applyAlignment="1">
      <alignment vertical="center"/>
    </xf>
    <xf numFmtId="3" fontId="77" fillId="26" borderId="64" xfId="388" applyNumberFormat="1" applyFont="1" applyFill="1" applyBorder="1" applyAlignment="1">
      <alignment horizontal="center"/>
    </xf>
    <xf numFmtId="3" fontId="77" fillId="26" borderId="65" xfId="388" applyNumberFormat="1" applyFont="1" applyFill="1" applyBorder="1" applyAlignment="1">
      <alignment horizontal="center"/>
    </xf>
    <xf numFmtId="3" fontId="77" fillId="26" borderId="49" xfId="388" applyNumberFormat="1" applyFont="1" applyFill="1" applyBorder="1" applyAlignment="1">
      <alignment horizontal="center"/>
    </xf>
    <xf numFmtId="0" fontId="161" fillId="63" borderId="0" xfId="1121" applyFont="1" applyFill="1" applyBorder="1" applyAlignment="1">
      <alignment vertical="center"/>
    </xf>
    <xf numFmtId="4" fontId="76" fillId="26" borderId="65" xfId="323" applyNumberFormat="1" applyFont="1" applyFill="1" applyBorder="1" applyAlignment="1">
      <alignment horizontal="center"/>
    </xf>
    <xf numFmtId="43" fontId="76" fillId="26" borderId="68" xfId="323" applyNumberFormat="1" applyFont="1" applyFill="1" applyBorder="1" applyAlignment="1"/>
    <xf numFmtId="43" fontId="76" fillId="26" borderId="19" xfId="323" applyNumberFormat="1" applyFont="1" applyFill="1" applyBorder="1" applyAlignment="1"/>
    <xf numFmtId="43" fontId="77" fillId="26" borderId="14" xfId="323" applyNumberFormat="1" applyFont="1" applyFill="1" applyBorder="1" applyAlignment="1"/>
    <xf numFmtId="172" fontId="165" fillId="26" borderId="13" xfId="551" applyNumberFormat="1" applyFont="1" applyFill="1" applyBorder="1" applyAlignment="1">
      <alignment vertical="center"/>
    </xf>
    <xf numFmtId="43" fontId="48" fillId="26" borderId="64" xfId="323" applyNumberFormat="1" applyFont="1" applyFill="1" applyBorder="1" applyAlignment="1">
      <alignment horizontal="right" vertical="center"/>
    </xf>
    <xf numFmtId="10" fontId="64" fillId="26" borderId="63" xfId="446" applyNumberFormat="1" applyFont="1" applyFill="1" applyBorder="1" applyAlignment="1">
      <alignment horizontal="right" vertical="center"/>
    </xf>
    <xf numFmtId="43" fontId="48" fillId="26" borderId="63" xfId="323" applyNumberFormat="1" applyFont="1" applyFill="1" applyBorder="1" applyAlignment="1">
      <alignment horizontal="right" vertical="center"/>
    </xf>
    <xf numFmtId="172" fontId="64" fillId="26" borderId="65" xfId="446" applyNumberFormat="1" applyFont="1" applyFill="1" applyBorder="1" applyAlignment="1">
      <alignment horizontal="right" vertical="center"/>
    </xf>
    <xf numFmtId="177" fontId="64" fillId="26" borderId="22" xfId="0" applyNumberFormat="1" applyFont="1" applyFill="1" applyBorder="1" applyAlignment="1">
      <alignment horizontal="right" vertical="center"/>
    </xf>
    <xf numFmtId="175" fontId="0" fillId="0" borderId="0" xfId="0" applyAlignment="1">
      <alignment horizontal="center"/>
    </xf>
    <xf numFmtId="175" fontId="0" fillId="0" borderId="0" xfId="0" applyAlignment="1">
      <alignment horizontal="center" vertical="center"/>
    </xf>
    <xf numFmtId="176" fontId="48" fillId="26" borderId="18" xfId="0" applyNumberFormat="1" applyFont="1" applyFill="1" applyBorder="1" applyAlignment="1">
      <alignment horizontal="right"/>
    </xf>
    <xf numFmtId="43" fontId="48" fillId="26" borderId="11" xfId="323" applyFont="1" applyFill="1" applyBorder="1" applyAlignment="1">
      <alignment horizontal="right"/>
    </xf>
    <xf numFmtId="168" fontId="48" fillId="26" borderId="22" xfId="323" applyNumberFormat="1" applyFont="1" applyFill="1" applyBorder="1" applyAlignment="1">
      <alignment horizontal="right"/>
    </xf>
    <xf numFmtId="0" fontId="78" fillId="26" borderId="13" xfId="0" applyNumberFormat="1" applyFont="1" applyFill="1" applyBorder="1" applyAlignment="1">
      <alignment horizontal="center" vertical="center"/>
    </xf>
    <xf numFmtId="175" fontId="78" fillId="26" borderId="19" xfId="0" applyFont="1" applyFill="1" applyBorder="1" applyAlignment="1">
      <alignment vertical="center"/>
    </xf>
    <xf numFmtId="0" fontId="78" fillId="26" borderId="23" xfId="0" applyNumberFormat="1" applyFont="1" applyFill="1" applyBorder="1" applyAlignment="1">
      <alignment horizontal="center" vertical="center"/>
    </xf>
    <xf numFmtId="0" fontId="78" fillId="26" borderId="61" xfId="0" applyNumberFormat="1" applyFont="1" applyFill="1" applyBorder="1" applyAlignment="1">
      <alignment horizontal="center" vertical="center"/>
    </xf>
    <xf numFmtId="182" fontId="59" fillId="26" borderId="0" xfId="0" applyNumberFormat="1" applyFont="1" applyFill="1" applyBorder="1" applyAlignment="1">
      <alignment horizontal="right" vertical="center"/>
    </xf>
    <xf numFmtId="182" fontId="78" fillId="26" borderId="19" xfId="0" applyNumberFormat="1" applyFont="1" applyFill="1" applyBorder="1" applyAlignment="1">
      <alignment horizontal="right" vertical="center"/>
    </xf>
    <xf numFmtId="182" fontId="78" fillId="26" borderId="23" xfId="0" applyNumberFormat="1" applyFont="1" applyFill="1" applyBorder="1" applyAlignment="1">
      <alignment horizontal="right" vertical="center"/>
    </xf>
    <xf numFmtId="182" fontId="78" fillId="26" borderId="61" xfId="0" applyNumberFormat="1" applyFont="1" applyFill="1" applyBorder="1" applyAlignment="1">
      <alignment horizontal="right" vertical="center"/>
    </xf>
    <xf numFmtId="182" fontId="78" fillId="26" borderId="13" xfId="0" applyNumberFormat="1" applyFont="1" applyFill="1" applyBorder="1" applyAlignment="1">
      <alignment horizontal="right" vertical="center"/>
    </xf>
    <xf numFmtId="3" fontId="0" fillId="0" borderId="0" xfId="0" applyNumberFormat="1" applyBorder="1" applyAlignment="1">
      <alignment horizontal="center" vertical="center"/>
    </xf>
    <xf numFmtId="168" fontId="64" fillId="26" borderId="19" xfId="0" applyNumberFormat="1" applyFont="1" applyFill="1" applyBorder="1" applyAlignment="1">
      <alignment horizontal="center" wrapText="1"/>
    </xf>
    <xf numFmtId="175" fontId="0" fillId="0" borderId="0" xfId="0" applyBorder="1" applyAlignment="1">
      <alignment horizontal="center"/>
    </xf>
    <xf numFmtId="175" fontId="77" fillId="0" borderId="0" xfId="0" applyFont="1" applyFill="1" applyBorder="1" applyAlignment="1">
      <alignment horizontal="left" vertical="center" wrapText="1"/>
    </xf>
    <xf numFmtId="175" fontId="59" fillId="26" borderId="12" xfId="0" applyNumberFormat="1" applyFont="1" applyFill="1" applyBorder="1" applyAlignment="1">
      <alignment horizontal="left" vertical="center" wrapText="1"/>
    </xf>
    <xf numFmtId="175" fontId="55" fillId="26" borderId="0" xfId="0" applyNumberFormat="1" applyFont="1" applyFill="1" applyBorder="1" applyAlignment="1" applyProtection="1">
      <alignment horizontal="center" vertical="center" wrapText="1"/>
    </xf>
    <xf numFmtId="175" fontId="0" fillId="0" borderId="0" xfId="0" applyAlignment="1">
      <alignment horizontal="center"/>
    </xf>
    <xf numFmtId="175" fontId="69" fillId="0" borderId="0" xfId="0" applyNumberFormat="1" applyFont="1" applyBorder="1" applyAlignment="1">
      <alignment horizontal="left" vertical="top" wrapText="1"/>
    </xf>
    <xf numFmtId="175" fontId="85" fillId="26" borderId="0" xfId="0" applyFont="1" applyFill="1" applyBorder="1" applyAlignment="1">
      <alignment horizontal="center" vertical="center" wrapText="1"/>
    </xf>
    <xf numFmtId="175" fontId="69" fillId="0" borderId="12" xfId="0" applyNumberFormat="1" applyFont="1" applyBorder="1" applyAlignment="1">
      <alignment horizontal="left" vertical="top" wrapText="1"/>
    </xf>
    <xf numFmtId="175" fontId="81" fillId="0" borderId="0" xfId="0" applyFont="1" applyAlignment="1">
      <alignment horizontal="justify" vertical="justify" wrapText="1"/>
    </xf>
    <xf numFmtId="175" fontId="69" fillId="0" borderId="12" xfId="0" applyNumberFormat="1" applyFont="1" applyBorder="1" applyAlignment="1">
      <alignment horizontal="left" vertical="center" wrapText="1"/>
    </xf>
    <xf numFmtId="175" fontId="69" fillId="0" borderId="0" xfId="0" applyNumberFormat="1" applyFont="1" applyBorder="1" applyAlignment="1">
      <alignment horizontal="left" vertical="center"/>
    </xf>
    <xf numFmtId="175" fontId="66" fillId="26" borderId="0" xfId="0" applyFont="1" applyFill="1" applyBorder="1" applyAlignment="1">
      <alignment horizontal="center" vertical="center" wrapText="1"/>
    </xf>
    <xf numFmtId="175" fontId="66" fillId="0" borderId="0" xfId="0" applyFont="1" applyFill="1" applyBorder="1" applyAlignment="1">
      <alignment horizontal="center" vertical="center" wrapText="1"/>
    </xf>
    <xf numFmtId="175" fontId="69" fillId="0" borderId="0" xfId="0" applyNumberFormat="1" applyFont="1" applyBorder="1" applyAlignment="1">
      <alignment horizontal="left" wrapText="1"/>
    </xf>
    <xf numFmtId="175" fontId="69" fillId="0" borderId="0" xfId="0" applyNumberFormat="1" applyFont="1" applyBorder="1" applyAlignment="1">
      <alignment horizontal="left"/>
    </xf>
    <xf numFmtId="175" fontId="78" fillId="0" borderId="15" xfId="0" applyNumberFormat="1" applyFont="1" applyFill="1" applyBorder="1" applyAlignment="1">
      <alignment horizontal="center" vertical="center"/>
    </xf>
    <xf numFmtId="175" fontId="78" fillId="0" borderId="23" xfId="0" applyNumberFormat="1" applyFont="1" applyFill="1" applyBorder="1" applyAlignment="1">
      <alignment horizontal="center" vertical="center"/>
    </xf>
    <xf numFmtId="175" fontId="78" fillId="0" borderId="16" xfId="0" applyNumberFormat="1" applyFont="1" applyFill="1" applyBorder="1" applyAlignment="1">
      <alignment horizontal="center" vertical="center"/>
    </xf>
    <xf numFmtId="175" fontId="68" fillId="0" borderId="23" xfId="0" applyFont="1" applyBorder="1" applyAlignment="1">
      <alignment horizontal="center" vertical="center"/>
    </xf>
    <xf numFmtId="175" fontId="68" fillId="0" borderId="16" xfId="0" applyFont="1" applyBorder="1" applyAlignment="1">
      <alignment horizontal="center" vertical="center"/>
    </xf>
    <xf numFmtId="175" fontId="78" fillId="0" borderId="36" xfId="0" applyNumberFormat="1" applyFont="1" applyFill="1" applyBorder="1" applyAlignment="1">
      <alignment horizontal="center" vertical="center"/>
    </xf>
    <xf numFmtId="175" fontId="78" fillId="0" borderId="19" xfId="0" applyNumberFormat="1" applyFont="1" applyFill="1" applyBorder="1" applyAlignment="1">
      <alignment horizontal="center" vertical="center"/>
    </xf>
    <xf numFmtId="175" fontId="49" fillId="0" borderId="0" xfId="0" applyFont="1" applyFill="1" applyBorder="1" applyAlignment="1">
      <alignment horizontal="center" vertical="center" wrapText="1"/>
    </xf>
    <xf numFmtId="175" fontId="103" fillId="0" borderId="0" xfId="0" applyFont="1" applyBorder="1" applyAlignment="1">
      <alignment horizontal="left" vertical="center" wrapText="1"/>
    </xf>
    <xf numFmtId="175" fontId="78" fillId="0" borderId="13" xfId="388" applyFont="1" applyFill="1" applyBorder="1" applyAlignment="1">
      <alignment horizontal="center" vertical="center" wrapText="1"/>
    </xf>
    <xf numFmtId="175" fontId="48" fillId="0" borderId="0" xfId="0" applyFont="1" applyBorder="1" applyAlignment="1">
      <alignment horizontal="left" vertical="top" wrapText="1"/>
    </xf>
    <xf numFmtId="175" fontId="80" fillId="26" borderId="0" xfId="0" applyFont="1" applyFill="1" applyBorder="1" applyAlignment="1">
      <alignment horizontal="center" vertical="center" wrapText="1"/>
    </xf>
    <xf numFmtId="175" fontId="51" fillId="0" borderId="0" xfId="0" applyNumberFormat="1" applyFont="1" applyBorder="1" applyAlignment="1">
      <alignment horizontal="left" vertical="center"/>
    </xf>
    <xf numFmtId="175" fontId="51" fillId="0" borderId="12" xfId="0" applyNumberFormat="1" applyFont="1" applyBorder="1" applyAlignment="1">
      <alignment horizontal="left" vertical="center"/>
    </xf>
    <xf numFmtId="175" fontId="80" fillId="26" borderId="13" xfId="0" applyFont="1" applyFill="1" applyBorder="1" applyAlignment="1">
      <alignment horizontal="center" vertical="center" wrapText="1"/>
    </xf>
    <xf numFmtId="175" fontId="62" fillId="0" borderId="0" xfId="0" applyNumberFormat="1" applyFont="1" applyBorder="1" applyAlignment="1">
      <alignment horizontal="left" vertical="center"/>
    </xf>
    <xf numFmtId="175" fontId="47" fillId="0" borderId="39" xfId="0" applyNumberFormat="1" applyFont="1" applyBorder="1" applyAlignment="1">
      <alignment horizontal="left" vertical="center"/>
    </xf>
    <xf numFmtId="175" fontId="97" fillId="0" borderId="44" xfId="0" applyNumberFormat="1" applyFont="1" applyBorder="1" applyAlignment="1">
      <alignment horizontal="left" vertical="center"/>
    </xf>
    <xf numFmtId="175" fontId="76" fillId="26" borderId="25" xfId="0" applyNumberFormat="1" applyFont="1" applyFill="1" applyBorder="1" applyAlignment="1">
      <alignment horizontal="center" vertical="center" wrapText="1"/>
    </xf>
    <xf numFmtId="175" fontId="76" fillId="26" borderId="22" xfId="0" applyNumberFormat="1" applyFont="1" applyFill="1" applyBorder="1" applyAlignment="1">
      <alignment horizontal="center" vertical="center" wrapText="1"/>
    </xf>
    <xf numFmtId="175" fontId="76" fillId="26" borderId="15" xfId="0" applyNumberFormat="1" applyFont="1" applyFill="1" applyBorder="1" applyAlignment="1">
      <alignment horizontal="center" vertical="center" wrapText="1"/>
    </xf>
    <xf numFmtId="175" fontId="76" fillId="26" borderId="23" xfId="0" applyNumberFormat="1" applyFont="1" applyFill="1" applyBorder="1" applyAlignment="1">
      <alignment horizontal="center" vertical="center" wrapText="1"/>
    </xf>
    <xf numFmtId="175" fontId="76" fillId="26" borderId="16" xfId="0" applyNumberFormat="1" applyFont="1" applyFill="1" applyBorder="1" applyAlignment="1">
      <alignment horizontal="center" vertical="center" wrapText="1"/>
    </xf>
    <xf numFmtId="175" fontId="76" fillId="26" borderId="17" xfId="0" applyNumberFormat="1" applyFont="1" applyFill="1" applyBorder="1" applyAlignment="1">
      <alignment horizontal="center" vertical="center" wrapText="1"/>
    </xf>
    <xf numFmtId="175" fontId="76" fillId="26" borderId="14" xfId="0" applyNumberFormat="1" applyFont="1" applyFill="1" applyBorder="1" applyAlignment="1">
      <alignment horizontal="center" vertical="center" wrapText="1"/>
    </xf>
    <xf numFmtId="17" fontId="76" fillId="26" borderId="17" xfId="0" applyNumberFormat="1" applyFont="1" applyFill="1" applyBorder="1" applyAlignment="1">
      <alignment horizontal="center" vertical="center"/>
    </xf>
    <xf numFmtId="17" fontId="76" fillId="26" borderId="14" xfId="0" applyNumberFormat="1" applyFont="1" applyFill="1" applyBorder="1" applyAlignment="1">
      <alignment horizontal="center" vertical="center"/>
    </xf>
    <xf numFmtId="175" fontId="79" fillId="26" borderId="0" xfId="0" applyFont="1" applyFill="1" applyBorder="1" applyAlignment="1">
      <alignment horizontal="center" vertical="center" wrapText="1"/>
    </xf>
    <xf numFmtId="175" fontId="81" fillId="0" borderId="0" xfId="0" applyFont="1" applyBorder="1" applyAlignment="1">
      <alignment horizontal="left" vertical="center"/>
    </xf>
    <xf numFmtId="175" fontId="64" fillId="0" borderId="11" xfId="0" applyFont="1" applyFill="1" applyBorder="1" applyAlignment="1">
      <alignment horizontal="center" vertical="center" wrapText="1"/>
    </xf>
    <xf numFmtId="175" fontId="73" fillId="26" borderId="0" xfId="0" applyFont="1" applyFill="1" applyBorder="1" applyAlignment="1">
      <alignment horizontal="center" vertical="center" wrapText="1"/>
    </xf>
    <xf numFmtId="17" fontId="75" fillId="26" borderId="12" xfId="394" applyNumberFormat="1" applyFont="1" applyFill="1" applyBorder="1" applyAlignment="1">
      <alignment horizontal="left" vertical="top" wrapText="1"/>
    </xf>
    <xf numFmtId="17" fontId="75" fillId="26" borderId="0" xfId="394" applyNumberFormat="1" applyFont="1" applyFill="1" applyBorder="1" applyAlignment="1">
      <alignment horizontal="left" vertical="top" wrapText="1"/>
    </xf>
    <xf numFmtId="175" fontId="79" fillId="26" borderId="13" xfId="0" applyFont="1" applyFill="1" applyBorder="1" applyAlignment="1">
      <alignment horizontal="center" vertical="center" wrapText="1"/>
    </xf>
    <xf numFmtId="49" fontId="76" fillId="26" borderId="0" xfId="394" applyNumberFormat="1" applyFont="1" applyFill="1" applyBorder="1" applyAlignment="1">
      <alignment horizontal="left" vertical="center"/>
    </xf>
    <xf numFmtId="49" fontId="76" fillId="26" borderId="12" xfId="394" applyNumberFormat="1" applyFont="1" applyFill="1" applyBorder="1" applyAlignment="1">
      <alignment horizontal="left" vertical="center"/>
    </xf>
    <xf numFmtId="17" fontId="48" fillId="26" borderId="0" xfId="394" applyNumberFormat="1" applyFont="1" applyFill="1" applyBorder="1" applyAlignment="1">
      <alignment horizontal="left" vertical="top" wrapText="1"/>
    </xf>
    <xf numFmtId="175" fontId="76" fillId="0" borderId="15" xfId="0" applyFont="1" applyFill="1" applyBorder="1" applyAlignment="1">
      <alignment horizontal="center" vertical="center" wrapText="1"/>
    </xf>
    <xf numFmtId="175" fontId="76" fillId="0" borderId="23" xfId="0" applyFont="1" applyFill="1" applyBorder="1" applyAlignment="1">
      <alignment horizontal="center" vertical="center" wrapText="1"/>
    </xf>
    <xf numFmtId="175" fontId="69" fillId="26" borderId="12" xfId="0" applyNumberFormat="1" applyFont="1" applyFill="1" applyBorder="1" applyAlignment="1">
      <alignment horizontal="left" vertical="center"/>
    </xf>
    <xf numFmtId="175" fontId="62" fillId="0" borderId="12" xfId="0" applyFont="1" applyBorder="1" applyAlignment="1">
      <alignment horizontal="left" vertical="center" wrapText="1"/>
    </xf>
    <xf numFmtId="17" fontId="77" fillId="26" borderId="0" xfId="394" applyNumberFormat="1" applyFont="1" applyFill="1" applyBorder="1" applyAlignment="1">
      <alignment horizontal="left" vertical="center"/>
    </xf>
    <xf numFmtId="175" fontId="55" fillId="26" borderId="0" xfId="0" applyFont="1" applyFill="1" applyBorder="1" applyAlignment="1">
      <alignment horizontal="center" vertical="center" wrapText="1"/>
    </xf>
    <xf numFmtId="175" fontId="48" fillId="26" borderId="0" xfId="0" applyFont="1" applyFill="1" applyBorder="1" applyAlignment="1">
      <alignment horizontal="left" vertical="center" wrapText="1"/>
    </xf>
    <xf numFmtId="175" fontId="62" fillId="0" borderId="39" xfId="0" applyFont="1" applyBorder="1" applyAlignment="1">
      <alignment horizontal="left" vertical="center"/>
    </xf>
    <xf numFmtId="175" fontId="82" fillId="26" borderId="0" xfId="0" applyFont="1" applyFill="1" applyBorder="1" applyAlignment="1">
      <alignment horizontal="center" vertical="center" wrapText="1"/>
    </xf>
    <xf numFmtId="175" fontId="62" fillId="0" borderId="12" xfId="0" applyFont="1" applyBorder="1" applyAlignment="1">
      <alignment horizontal="left" vertical="top" wrapText="1"/>
    </xf>
    <xf numFmtId="175" fontId="49" fillId="26" borderId="0" xfId="0" applyFont="1" applyFill="1" applyBorder="1" applyAlignment="1">
      <alignment horizontal="center" vertical="top" wrapText="1"/>
    </xf>
    <xf numFmtId="175" fontId="59" fillId="26" borderId="0" xfId="0" applyFont="1" applyFill="1" applyBorder="1" applyAlignment="1">
      <alignment horizontal="left" vertical="center" wrapText="1"/>
    </xf>
    <xf numFmtId="175" fontId="79" fillId="26" borderId="0" xfId="0" applyFont="1" applyFill="1" applyBorder="1" applyAlignment="1">
      <alignment horizontal="center" vertical="top" wrapText="1"/>
    </xf>
    <xf numFmtId="175" fontId="76" fillId="26" borderId="15" xfId="0" applyFont="1" applyFill="1" applyBorder="1" applyAlignment="1">
      <alignment horizontal="center" vertical="center" wrapText="1"/>
    </xf>
    <xf numFmtId="175" fontId="76" fillId="26" borderId="23" xfId="0" applyFont="1" applyFill="1" applyBorder="1" applyAlignment="1">
      <alignment horizontal="center" vertical="center" wrapText="1"/>
    </xf>
    <xf numFmtId="175" fontId="76" fillId="26" borderId="16" xfId="0" applyFont="1" applyFill="1" applyBorder="1" applyAlignment="1">
      <alignment horizontal="center" vertical="center" wrapText="1"/>
    </xf>
    <xf numFmtId="175" fontId="77" fillId="0" borderId="0" xfId="0" applyFont="1" applyBorder="1" applyAlignment="1">
      <alignment horizontal="left" vertical="center" wrapText="1"/>
    </xf>
    <xf numFmtId="175" fontId="77" fillId="0" borderId="0" xfId="0" applyFont="1" applyBorder="1" applyAlignment="1">
      <alignment horizontal="left" vertical="center"/>
    </xf>
    <xf numFmtId="0" fontId="79" fillId="26" borderId="0" xfId="626" applyFont="1" applyFill="1" applyBorder="1" applyAlignment="1">
      <alignment horizontal="center" vertical="center" wrapText="1"/>
    </xf>
    <xf numFmtId="0" fontId="90" fillId="0" borderId="0" xfId="626" applyFont="1" applyBorder="1" applyAlignment="1">
      <alignment horizontal="left" vertical="center"/>
    </xf>
    <xf numFmtId="175" fontId="83" fillId="0" borderId="57" xfId="0" applyFont="1" applyFill="1" applyBorder="1" applyAlignment="1">
      <alignment horizontal="center" vertical="center" wrapText="1"/>
    </xf>
    <xf numFmtId="175" fontId="83" fillId="0" borderId="19" xfId="0" applyFont="1" applyFill="1" applyBorder="1" applyAlignment="1">
      <alignment horizontal="center" vertical="center" wrapText="1"/>
    </xf>
    <xf numFmtId="175" fontId="83" fillId="0" borderId="15" xfId="0" applyFont="1" applyFill="1" applyBorder="1" applyAlignment="1">
      <alignment horizontal="center" vertical="center" wrapText="1"/>
    </xf>
    <xf numFmtId="175" fontId="83" fillId="0" borderId="23" xfId="0" applyFont="1" applyFill="1" applyBorder="1" applyAlignment="1">
      <alignment horizontal="center" vertical="center" wrapText="1"/>
    </xf>
    <xf numFmtId="175" fontId="83" fillId="0" borderId="16" xfId="0" applyFont="1" applyFill="1" applyBorder="1" applyAlignment="1">
      <alignment horizontal="center" vertical="center" wrapText="1"/>
    </xf>
    <xf numFmtId="175" fontId="66" fillId="26" borderId="0" xfId="0" applyFont="1" applyFill="1" applyBorder="1" applyAlignment="1">
      <alignment horizontal="center" vertical="top" wrapText="1"/>
    </xf>
    <xf numFmtId="175" fontId="78" fillId="0" borderId="17" xfId="0" applyNumberFormat="1" applyFont="1" applyFill="1" applyBorder="1" applyAlignment="1">
      <alignment horizontal="center" vertical="center"/>
    </xf>
    <xf numFmtId="175" fontId="54" fillId="26" borderId="20" xfId="0" applyNumberFormat="1" applyFont="1" applyFill="1" applyBorder="1" applyAlignment="1">
      <alignment horizontal="center" vertical="center"/>
    </xf>
    <xf numFmtId="175" fontId="54" fillId="26" borderId="0" xfId="0" applyNumberFormat="1" applyFont="1" applyFill="1" applyBorder="1" applyAlignment="1">
      <alignment horizontal="center" vertical="center"/>
    </xf>
    <xf numFmtId="175" fontId="76" fillId="26" borderId="15" xfId="0" applyNumberFormat="1" applyFont="1" applyFill="1" applyBorder="1" applyAlignment="1">
      <alignment horizontal="center" vertical="center"/>
    </xf>
    <xf numFmtId="175" fontId="76" fillId="26" borderId="23" xfId="0" applyNumberFormat="1" applyFont="1" applyFill="1" applyBorder="1" applyAlignment="1">
      <alignment horizontal="center" vertical="center"/>
    </xf>
    <xf numFmtId="175" fontId="76" fillId="26" borderId="61" xfId="0" applyNumberFormat="1" applyFont="1" applyFill="1" applyBorder="1" applyAlignment="1">
      <alignment horizontal="center" vertical="center"/>
    </xf>
    <xf numFmtId="175" fontId="76" fillId="26" borderId="16" xfId="0" applyNumberFormat="1" applyFont="1" applyFill="1" applyBorder="1" applyAlignment="1">
      <alignment horizontal="center" vertical="center"/>
    </xf>
    <xf numFmtId="175" fontId="77" fillId="0" borderId="0" xfId="0" applyNumberFormat="1" applyFont="1" applyBorder="1" applyAlignment="1">
      <alignment horizontal="left" vertical="center" wrapText="1"/>
    </xf>
    <xf numFmtId="175" fontId="47" fillId="26" borderId="15" xfId="0" applyNumberFormat="1" applyFont="1" applyFill="1" applyBorder="1" applyAlignment="1">
      <alignment horizontal="center" vertical="center"/>
    </xf>
    <xf numFmtId="175" fontId="47" fillId="26" borderId="23" xfId="0" applyNumberFormat="1" applyFont="1" applyFill="1" applyBorder="1" applyAlignment="1">
      <alignment horizontal="center" vertical="center"/>
    </xf>
    <xf numFmtId="175" fontId="47" fillId="26" borderId="61" xfId="0" applyNumberFormat="1" applyFont="1" applyFill="1" applyBorder="1" applyAlignment="1">
      <alignment horizontal="center" vertical="center"/>
    </xf>
    <xf numFmtId="175" fontId="47" fillId="26" borderId="53" xfId="0" applyNumberFormat="1" applyFont="1" applyFill="1" applyBorder="1" applyAlignment="1">
      <alignment horizontal="center" vertical="center"/>
    </xf>
    <xf numFmtId="17" fontId="76" fillId="0" borderId="0" xfId="336" applyNumberFormat="1" applyFont="1" applyFill="1" applyBorder="1" applyAlignment="1">
      <alignment horizontal="left" vertical="center"/>
    </xf>
    <xf numFmtId="49" fontId="69" fillId="26" borderId="20" xfId="0" applyNumberFormat="1" applyFont="1" applyFill="1" applyBorder="1" applyAlignment="1">
      <alignment horizontal="left" vertical="center" wrapText="1"/>
    </xf>
    <xf numFmtId="49" fontId="69" fillId="26" borderId="0" xfId="0" applyNumberFormat="1" applyFont="1" applyFill="1" applyBorder="1" applyAlignment="1">
      <alignment horizontal="left" vertical="center" wrapText="1"/>
    </xf>
    <xf numFmtId="49" fontId="47" fillId="26" borderId="0" xfId="0" applyNumberFormat="1" applyFont="1" applyFill="1" applyBorder="1" applyAlignment="1">
      <alignment horizontal="left" vertical="center"/>
    </xf>
    <xf numFmtId="43" fontId="49" fillId="26" borderId="0" xfId="0" applyNumberFormat="1" applyFont="1" applyFill="1" applyBorder="1" applyAlignment="1">
      <alignment horizontal="center" vertical="center" wrapText="1"/>
    </xf>
    <xf numFmtId="43" fontId="63" fillId="25" borderId="17" xfId="0" applyNumberFormat="1" applyFont="1" applyFill="1" applyBorder="1" applyAlignment="1">
      <alignment horizontal="center" vertical="center" wrapText="1"/>
    </xf>
    <xf numFmtId="43" fontId="63" fillId="25" borderId="14" xfId="0" applyNumberFormat="1" applyFont="1" applyFill="1" applyBorder="1" applyAlignment="1">
      <alignment horizontal="center" vertical="center" wrapText="1"/>
    </xf>
    <xf numFmtId="43" fontId="46" fillId="25" borderId="15" xfId="0" applyNumberFormat="1" applyFont="1" applyFill="1" applyBorder="1" applyAlignment="1">
      <alignment horizontal="center" vertical="center" wrapText="1"/>
    </xf>
    <xf numFmtId="43" fontId="46" fillId="25" borderId="23" xfId="0" applyNumberFormat="1" applyFont="1" applyFill="1" applyBorder="1" applyAlignment="1">
      <alignment horizontal="center" vertical="center" wrapText="1"/>
    </xf>
    <xf numFmtId="175" fontId="49" fillId="26" borderId="0" xfId="0" applyFont="1" applyFill="1" applyBorder="1" applyAlignment="1">
      <alignment horizontal="center" vertical="center" wrapText="1"/>
    </xf>
    <xf numFmtId="175" fontId="59" fillId="0" borderId="0" xfId="0" applyNumberFormat="1" applyFont="1" applyFill="1" applyBorder="1" applyAlignment="1">
      <alignment horizontal="left" vertical="top" wrapText="1"/>
    </xf>
    <xf numFmtId="175" fontId="76" fillId="26" borderId="57" xfId="0" applyNumberFormat="1" applyFont="1" applyFill="1" applyBorder="1" applyAlignment="1" applyProtection="1">
      <alignment horizontal="center" vertical="center"/>
    </xf>
    <xf numFmtId="175" fontId="76" fillId="26" borderId="14" xfId="0" applyNumberFormat="1" applyFont="1" applyFill="1" applyBorder="1" applyAlignment="1" applyProtection="1">
      <alignment horizontal="center" vertical="center"/>
    </xf>
    <xf numFmtId="175" fontId="76" fillId="26" borderId="55" xfId="0" applyNumberFormat="1" applyFont="1" applyFill="1" applyBorder="1" applyAlignment="1">
      <alignment horizontal="center" vertical="center" wrapText="1"/>
    </xf>
    <xf numFmtId="175" fontId="76" fillId="26" borderId="55" xfId="0" applyNumberFormat="1" applyFont="1" applyFill="1" applyBorder="1" applyAlignment="1">
      <alignment horizontal="center" vertical="center"/>
    </xf>
    <xf numFmtId="175" fontId="76" fillId="26" borderId="56" xfId="0" applyNumberFormat="1" applyFont="1" applyFill="1" applyBorder="1" applyAlignment="1">
      <alignment horizontal="center" vertical="center"/>
    </xf>
    <xf numFmtId="17" fontId="76" fillId="26" borderId="20" xfId="0" applyNumberFormat="1" applyFont="1" applyFill="1" applyBorder="1" applyAlignment="1" applyProtection="1">
      <alignment horizontal="left" vertical="center" wrapText="1"/>
    </xf>
    <xf numFmtId="17" fontId="76" fillId="26" borderId="0" xfId="0" applyNumberFormat="1" applyFont="1" applyFill="1" applyBorder="1" applyAlignment="1" applyProtection="1">
      <alignment horizontal="left" vertical="center" wrapText="1"/>
    </xf>
    <xf numFmtId="175" fontId="76" fillId="26" borderId="0" xfId="0" applyFont="1" applyFill="1" applyBorder="1" applyAlignment="1">
      <alignment horizontal="left" vertical="center" wrapText="1"/>
    </xf>
    <xf numFmtId="0" fontId="64" fillId="26" borderId="0" xfId="323" applyNumberFormat="1" applyFont="1" applyFill="1" applyBorder="1" applyAlignment="1">
      <alignment horizontal="left" vertical="center"/>
    </xf>
    <xf numFmtId="175" fontId="88" fillId="0" borderId="0" xfId="0" applyFont="1" applyFill="1" applyBorder="1" applyAlignment="1">
      <alignment horizontal="left" vertical="center" wrapText="1"/>
    </xf>
    <xf numFmtId="175" fontId="64" fillId="26" borderId="17" xfId="388" applyNumberFormat="1" applyFont="1" applyFill="1" applyBorder="1" applyAlignment="1">
      <alignment horizontal="center" vertical="center"/>
    </xf>
    <xf numFmtId="175" fontId="64" fillId="26" borderId="14" xfId="388" applyNumberFormat="1" applyFont="1" applyFill="1" applyBorder="1" applyAlignment="1">
      <alignment horizontal="center" vertical="center"/>
    </xf>
    <xf numFmtId="175" fontId="64" fillId="26" borderId="12" xfId="388" applyFont="1" applyFill="1" applyBorder="1" applyAlignment="1">
      <alignment horizontal="center" vertical="center"/>
    </xf>
    <xf numFmtId="175" fontId="64" fillId="26" borderId="15" xfId="388" applyFont="1" applyFill="1" applyBorder="1" applyAlignment="1">
      <alignment horizontal="center" vertical="center"/>
    </xf>
    <xf numFmtId="175" fontId="64" fillId="26" borderId="23" xfId="388" applyFont="1" applyFill="1" applyBorder="1" applyAlignment="1">
      <alignment horizontal="center" vertical="center"/>
    </xf>
    <xf numFmtId="175" fontId="64" fillId="26" borderId="16" xfId="388" applyFont="1" applyFill="1" applyBorder="1" applyAlignment="1">
      <alignment horizontal="center" vertical="center"/>
    </xf>
    <xf numFmtId="0" fontId="64" fillId="26" borderId="12" xfId="323" applyNumberFormat="1" applyFont="1" applyFill="1" applyBorder="1" applyAlignment="1">
      <alignment horizontal="left" vertical="top" wrapText="1"/>
    </xf>
    <xf numFmtId="0" fontId="64" fillId="26" borderId="0" xfId="323" applyNumberFormat="1" applyFont="1" applyFill="1" applyBorder="1" applyAlignment="1">
      <alignment horizontal="left" vertical="top" wrapText="1"/>
    </xf>
    <xf numFmtId="0" fontId="79" fillId="26" borderId="0" xfId="742" applyFont="1" applyFill="1" applyBorder="1" applyAlignment="1">
      <alignment horizontal="center" vertical="center" wrapText="1"/>
    </xf>
    <xf numFmtId="0" fontId="55" fillId="26" borderId="0" xfId="743" applyFont="1" applyFill="1" applyBorder="1" applyAlignment="1">
      <alignment horizontal="center" vertical="center" wrapText="1"/>
    </xf>
    <xf numFmtId="0" fontId="55" fillId="26" borderId="0" xfId="743" applyFont="1" applyFill="1" applyBorder="1" applyAlignment="1">
      <alignment horizontal="center" vertical="center"/>
    </xf>
    <xf numFmtId="0" fontId="82" fillId="0" borderId="0" xfId="744" applyFont="1" applyFill="1" applyBorder="1" applyAlignment="1">
      <alignment horizontal="center" vertical="center" wrapText="1"/>
    </xf>
    <xf numFmtId="0" fontId="56" fillId="0" borderId="0" xfId="744" applyFont="1" applyAlignment="1">
      <alignment horizontal="left" vertical="center"/>
    </xf>
    <xf numFmtId="175" fontId="62" fillId="0" borderId="12" xfId="0" applyNumberFormat="1" applyFont="1" applyBorder="1" applyAlignment="1">
      <alignment horizontal="left" vertical="center" wrapText="1"/>
    </xf>
    <xf numFmtId="175" fontId="62" fillId="0" borderId="52" xfId="0" applyNumberFormat="1" applyFont="1" applyBorder="1" applyAlignment="1">
      <alignment horizontal="left" vertical="center" wrapText="1"/>
    </xf>
    <xf numFmtId="175" fontId="62" fillId="0" borderId="39" xfId="0" applyNumberFormat="1" applyFont="1" applyBorder="1" applyAlignment="1">
      <alignment horizontal="left" vertical="center" wrapText="1"/>
    </xf>
    <xf numFmtId="175" fontId="79" fillId="0" borderId="0" xfId="0" applyFont="1" applyFill="1" applyBorder="1" applyAlignment="1">
      <alignment horizontal="center" vertical="center" wrapText="1"/>
    </xf>
    <xf numFmtId="175" fontId="62" fillId="0" borderId="0" xfId="388" applyFont="1" applyBorder="1" applyAlignment="1">
      <alignment horizontal="left" vertical="center" wrapText="1"/>
    </xf>
    <xf numFmtId="175" fontId="82" fillId="0" borderId="0" xfId="0" applyFont="1" applyFill="1" applyBorder="1" applyAlignment="1">
      <alignment horizontal="center" vertical="center" wrapText="1"/>
    </xf>
    <xf numFmtId="175" fontId="55" fillId="0" borderId="0" xfId="0" applyFont="1" applyFill="1" applyBorder="1" applyAlignment="1">
      <alignment horizontal="center" vertical="center" wrapText="1"/>
    </xf>
    <xf numFmtId="175" fontId="59" fillId="0" borderId="0" xfId="0" applyNumberFormat="1" applyFont="1" applyFill="1" applyBorder="1" applyAlignment="1">
      <alignment horizontal="left" vertical="center" wrapText="1"/>
    </xf>
    <xf numFmtId="175" fontId="55" fillId="0" borderId="0" xfId="442" applyFont="1" applyFill="1" applyBorder="1" applyAlignment="1">
      <alignment horizontal="center" vertical="center" wrapText="1"/>
    </xf>
    <xf numFmtId="175" fontId="49" fillId="0" borderId="0" xfId="442" applyFont="1" applyFill="1" applyBorder="1" applyAlignment="1">
      <alignment horizontal="center" vertical="center" wrapText="1"/>
    </xf>
    <xf numFmtId="175" fontId="77" fillId="26" borderId="0" xfId="0" applyFont="1" applyFill="1" applyBorder="1" applyAlignment="1">
      <alignment horizontal="left" vertical="center" wrapText="1"/>
    </xf>
    <xf numFmtId="175" fontId="76" fillId="26" borderId="45" xfId="388" applyFont="1" applyFill="1" applyBorder="1" applyAlignment="1">
      <alignment horizontal="center" vertical="center" wrapText="1"/>
    </xf>
    <xf numFmtId="175" fontId="76" fillId="26" borderId="22" xfId="388" applyFont="1" applyFill="1" applyBorder="1" applyAlignment="1">
      <alignment horizontal="center" vertical="center" wrapText="1"/>
    </xf>
    <xf numFmtId="175" fontId="76" fillId="26" borderId="41" xfId="388" applyFont="1" applyFill="1" applyBorder="1" applyAlignment="1">
      <alignment horizontal="center" vertical="center" wrapText="1"/>
    </xf>
    <xf numFmtId="175" fontId="76" fillId="26" borderId="43" xfId="388" applyFont="1" applyFill="1" applyBorder="1" applyAlignment="1">
      <alignment horizontal="center" vertical="center" wrapText="1"/>
    </xf>
    <xf numFmtId="175" fontId="76" fillId="26" borderId="14" xfId="388" applyFont="1" applyFill="1" applyBorder="1" applyAlignment="1">
      <alignment horizontal="center" vertical="center" wrapText="1"/>
    </xf>
    <xf numFmtId="43" fontId="76" fillId="26" borderId="43" xfId="0" applyNumberFormat="1" applyFont="1" applyFill="1" applyBorder="1" applyAlignment="1">
      <alignment horizontal="center" vertical="center"/>
    </xf>
    <xf numFmtId="43" fontId="76" fillId="26" borderId="14" xfId="0" applyNumberFormat="1" applyFont="1" applyFill="1" applyBorder="1" applyAlignment="1">
      <alignment horizontal="center" vertical="center"/>
    </xf>
    <xf numFmtId="175" fontId="76" fillId="26" borderId="40" xfId="388" applyFont="1" applyFill="1" applyBorder="1" applyAlignment="1">
      <alignment horizontal="center" vertical="center" wrapText="1"/>
    </xf>
    <xf numFmtId="175" fontId="76" fillId="26" borderId="42" xfId="388" applyFont="1" applyFill="1" applyBorder="1" applyAlignment="1">
      <alignment horizontal="center" vertical="center" wrapText="1"/>
    </xf>
    <xf numFmtId="0" fontId="79" fillId="26" borderId="0" xfId="579" applyFont="1" applyFill="1" applyBorder="1" applyAlignment="1">
      <alignment horizontal="center" vertical="center" wrapText="1"/>
    </xf>
    <xf numFmtId="0" fontId="79" fillId="26" borderId="0" xfId="579" applyFont="1" applyFill="1" applyBorder="1" applyAlignment="1">
      <alignment horizontal="center" vertical="center"/>
    </xf>
    <xf numFmtId="0" fontId="60" fillId="0" borderId="0" xfId="579" applyFont="1" applyBorder="1" applyAlignment="1">
      <alignment horizontal="center" vertical="center"/>
    </xf>
    <xf numFmtId="0" fontId="56" fillId="0" borderId="0" xfId="579" applyFont="1" applyBorder="1" applyAlignment="1">
      <alignment horizontal="left" vertical="center"/>
    </xf>
    <xf numFmtId="175" fontId="79" fillId="0" borderId="0" xfId="446" applyFont="1" applyFill="1" applyBorder="1" applyAlignment="1">
      <alignment horizontal="center" vertical="center" wrapText="1"/>
    </xf>
    <xf numFmtId="175" fontId="48" fillId="0" borderId="0" xfId="0" applyFont="1" applyBorder="1" applyAlignment="1">
      <alignment horizontal="left" vertical="center" wrapText="1" readingOrder="1"/>
    </xf>
    <xf numFmtId="175" fontId="74" fillId="26" borderId="0" xfId="448" applyFont="1" applyFill="1" applyBorder="1" applyAlignment="1">
      <alignment horizontal="left" vertical="center" wrapText="1"/>
    </xf>
    <xf numFmtId="175" fontId="74" fillId="26" borderId="0" xfId="448" applyFont="1" applyFill="1" applyBorder="1" applyAlignment="1">
      <alignment horizontal="left" vertical="center"/>
    </xf>
    <xf numFmtId="175" fontId="49" fillId="26" borderId="0" xfId="636" applyFont="1" applyFill="1" applyBorder="1" applyAlignment="1">
      <alignment horizontal="center" vertical="center" wrapText="1"/>
    </xf>
    <xf numFmtId="175" fontId="56" fillId="0" borderId="0" xfId="633" applyFont="1" applyBorder="1" applyAlignment="1">
      <alignment horizontal="left" vertical="top" wrapText="1"/>
    </xf>
    <xf numFmtId="175" fontId="76" fillId="0" borderId="15" xfId="633" applyFont="1" applyFill="1" applyBorder="1" applyAlignment="1">
      <alignment horizontal="center" vertical="center" wrapText="1"/>
    </xf>
    <xf numFmtId="175" fontId="76" fillId="0" borderId="23" xfId="633" applyFont="1" applyFill="1" applyBorder="1" applyAlignment="1">
      <alignment horizontal="center" vertical="center" wrapText="1"/>
    </xf>
    <xf numFmtId="175" fontId="76" fillId="0" borderId="16" xfId="633" applyFont="1" applyFill="1" applyBorder="1" applyAlignment="1">
      <alignment horizontal="center" vertical="center" wrapText="1"/>
    </xf>
    <xf numFmtId="175" fontId="76" fillId="26" borderId="15" xfId="450" applyFont="1" applyFill="1" applyBorder="1" applyAlignment="1">
      <alignment horizontal="center" vertical="center" wrapText="1"/>
    </xf>
    <xf numFmtId="175" fontId="76" fillId="26" borderId="23" xfId="450" applyFont="1" applyFill="1" applyBorder="1" applyAlignment="1">
      <alignment horizontal="center" vertical="center" wrapText="1"/>
    </xf>
    <xf numFmtId="175" fontId="76" fillId="26" borderId="16" xfId="450" applyFont="1" applyFill="1" applyBorder="1" applyAlignment="1">
      <alignment horizontal="center" vertical="center" wrapText="1"/>
    </xf>
    <xf numFmtId="175" fontId="77" fillId="26" borderId="0" xfId="450" applyFont="1" applyFill="1" applyBorder="1" applyAlignment="1">
      <alignment horizontal="left" vertical="top" wrapText="1"/>
    </xf>
    <xf numFmtId="175" fontId="108" fillId="26" borderId="0" xfId="0" applyFont="1" applyFill="1" applyBorder="1" applyAlignment="1">
      <alignment horizontal="center" vertical="center" wrapText="1"/>
    </xf>
    <xf numFmtId="43" fontId="76" fillId="0" borderId="15" xfId="0" applyNumberFormat="1" applyFont="1" applyFill="1" applyBorder="1" applyAlignment="1">
      <alignment horizontal="center" vertical="center" wrapText="1"/>
    </xf>
    <xf numFmtId="43" fontId="76" fillId="0" borderId="23" xfId="0" applyNumberFormat="1" applyFont="1" applyFill="1" applyBorder="1" applyAlignment="1">
      <alignment horizontal="center" vertical="center" wrapText="1"/>
    </xf>
    <xf numFmtId="43" fontId="76" fillId="0" borderId="16" xfId="0" applyNumberFormat="1" applyFont="1" applyFill="1" applyBorder="1" applyAlignment="1">
      <alignment horizontal="center" vertical="center" wrapText="1"/>
    </xf>
    <xf numFmtId="43" fontId="47" fillId="0" borderId="17" xfId="0" applyNumberFormat="1" applyFont="1" applyFill="1" applyBorder="1" applyAlignment="1">
      <alignment horizontal="center" vertical="center"/>
    </xf>
    <xf numFmtId="43" fontId="47" fillId="0" borderId="14" xfId="0" applyNumberFormat="1" applyFont="1" applyFill="1" applyBorder="1" applyAlignment="1">
      <alignment horizontal="center" vertical="center"/>
    </xf>
    <xf numFmtId="43" fontId="82" fillId="26" borderId="0" xfId="323" applyNumberFormat="1" applyFont="1" applyFill="1" applyBorder="1" applyAlignment="1">
      <alignment horizontal="center" vertical="center" wrapText="1"/>
    </xf>
    <xf numFmtId="43" fontId="76" fillId="26" borderId="21" xfId="0" applyNumberFormat="1" applyFont="1" applyFill="1" applyBorder="1" applyAlignment="1">
      <alignment horizontal="center" vertical="center"/>
    </xf>
    <xf numFmtId="43" fontId="76" fillId="26" borderId="12" xfId="0" applyNumberFormat="1" applyFont="1" applyFill="1" applyBorder="1" applyAlignment="1">
      <alignment horizontal="center" vertical="center"/>
    </xf>
    <xf numFmtId="43" fontId="76" fillId="26" borderId="25" xfId="0" applyNumberFormat="1" applyFont="1" applyFill="1" applyBorder="1" applyAlignment="1">
      <alignment horizontal="center" vertical="center"/>
    </xf>
    <xf numFmtId="183" fontId="99" fillId="26" borderId="0" xfId="1094" applyFont="1" applyFill="1" applyBorder="1" applyAlignment="1">
      <alignment horizontal="center" vertical="center" wrapText="1"/>
    </xf>
    <xf numFmtId="175" fontId="88" fillId="0" borderId="0" xfId="0" applyFont="1" applyAlignment="1">
      <alignment horizontal="left" vertical="top" wrapText="1"/>
    </xf>
    <xf numFmtId="175" fontId="62" fillId="0" borderId="0" xfId="0" applyFont="1" applyAlignment="1">
      <alignment horizontal="left" vertical="top" wrapText="1" indent="1"/>
    </xf>
    <xf numFmtId="0" fontId="79" fillId="26" borderId="0" xfId="0" applyNumberFormat="1" applyFont="1" applyFill="1" applyBorder="1" applyAlignment="1">
      <alignment horizontal="center" vertical="center" wrapText="1"/>
    </xf>
    <xf numFmtId="0" fontId="79" fillId="26" borderId="0" xfId="0" applyNumberFormat="1" applyFont="1" applyFill="1" applyBorder="1" applyAlignment="1">
      <alignment horizontal="center" vertical="center"/>
    </xf>
    <xf numFmtId="184" fontId="77" fillId="26" borderId="0" xfId="0" applyNumberFormat="1" applyFont="1" applyFill="1" applyAlignment="1">
      <alignment horizontal="left" vertical="center" wrapText="1"/>
    </xf>
    <xf numFmtId="175" fontId="76" fillId="26" borderId="21" xfId="0" applyNumberFormat="1" applyFont="1" applyFill="1" applyBorder="1" applyAlignment="1">
      <alignment horizontal="center" vertical="center"/>
    </xf>
    <xf numFmtId="175" fontId="76" fillId="26" borderId="12" xfId="0" applyNumberFormat="1" applyFont="1" applyFill="1" applyBorder="1" applyAlignment="1">
      <alignment horizontal="center" vertical="center"/>
    </xf>
    <xf numFmtId="175" fontId="76" fillId="26" borderId="25" xfId="0" applyNumberFormat="1" applyFont="1" applyFill="1" applyBorder="1" applyAlignment="1">
      <alignment horizontal="center" vertical="center"/>
    </xf>
    <xf numFmtId="49" fontId="78" fillId="26" borderId="37" xfId="0" applyNumberFormat="1" applyFont="1" applyFill="1" applyBorder="1" applyAlignment="1">
      <alignment horizontal="left" vertical="center"/>
    </xf>
    <xf numFmtId="49" fontId="78" fillId="26" borderId="39" xfId="0" applyNumberFormat="1" applyFont="1" applyFill="1" applyBorder="1" applyAlignment="1">
      <alignment horizontal="left" vertical="center"/>
    </xf>
    <xf numFmtId="175" fontId="27" fillId="0" borderId="0" xfId="0" applyFont="1" applyBorder="1" applyAlignment="1">
      <alignment horizontal="center"/>
    </xf>
    <xf numFmtId="175" fontId="78" fillId="26" borderId="0" xfId="0" applyFont="1" applyFill="1" applyBorder="1" applyAlignment="1">
      <alignment horizontal="left" vertical="top" wrapText="1"/>
    </xf>
    <xf numFmtId="175" fontId="64" fillId="0" borderId="0" xfId="0" applyFont="1" applyFill="1" applyBorder="1" applyAlignment="1">
      <alignment horizontal="center" vertical="center" wrapText="1"/>
    </xf>
    <xf numFmtId="175" fontId="64" fillId="0" borderId="24" xfId="0" applyFont="1" applyFill="1" applyBorder="1" applyAlignment="1">
      <alignment horizontal="center" vertical="center" wrapText="1"/>
    </xf>
    <xf numFmtId="49" fontId="79" fillId="26" borderId="0" xfId="0" applyNumberFormat="1" applyFont="1" applyFill="1" applyBorder="1" applyAlignment="1">
      <alignment horizontal="center" vertical="center" wrapText="1"/>
    </xf>
    <xf numFmtId="49" fontId="82" fillId="26" borderId="0" xfId="0" applyNumberFormat="1" applyFont="1" applyFill="1" applyBorder="1" applyAlignment="1">
      <alignment horizontal="center" vertical="center" wrapText="1"/>
    </xf>
    <xf numFmtId="49" fontId="63" fillId="26" borderId="21" xfId="0" applyNumberFormat="1" applyFont="1" applyFill="1" applyBorder="1" applyAlignment="1">
      <alignment horizontal="left"/>
    </xf>
    <xf numFmtId="49" fontId="63" fillId="26" borderId="0" xfId="0" applyNumberFormat="1" applyFont="1" applyFill="1" applyBorder="1" applyAlignment="1">
      <alignment horizontal="left"/>
    </xf>
    <xf numFmtId="168" fontId="48" fillId="26" borderId="39" xfId="323" applyNumberFormat="1" applyFont="1" applyFill="1" applyBorder="1" applyAlignment="1">
      <alignment horizontal="right" wrapText="1"/>
    </xf>
    <xf numFmtId="175" fontId="56" fillId="0" borderId="0" xfId="0" applyFont="1" applyFill="1" applyBorder="1" applyAlignment="1">
      <alignment horizontal="left" vertical="center" wrapText="1"/>
    </xf>
    <xf numFmtId="175" fontId="51" fillId="0" borderId="20" xfId="0" applyFont="1" applyFill="1" applyBorder="1" applyAlignment="1">
      <alignment horizontal="center" vertical="center" wrapText="1"/>
    </xf>
    <xf numFmtId="175" fontId="51" fillId="0" borderId="0" xfId="0" applyFont="1" applyFill="1" applyBorder="1" applyAlignment="1">
      <alignment horizontal="center" vertical="center" wrapText="1"/>
    </xf>
    <xf numFmtId="175" fontId="51" fillId="0" borderId="24" xfId="0" applyFont="1" applyFill="1" applyBorder="1" applyAlignment="1">
      <alignment horizontal="center" vertical="center" wrapText="1"/>
    </xf>
    <xf numFmtId="49" fontId="55" fillId="26" borderId="0" xfId="0" applyNumberFormat="1" applyFont="1" applyFill="1" applyBorder="1" applyAlignment="1">
      <alignment horizontal="center" vertical="center" wrapText="1"/>
    </xf>
    <xf numFmtId="175" fontId="10" fillId="0" borderId="12" xfId="0" applyFont="1" applyBorder="1" applyAlignment="1">
      <alignment horizontal="left" vertical="center" wrapText="1"/>
    </xf>
    <xf numFmtId="175" fontId="0" fillId="0" borderId="12" xfId="0" applyFont="1" applyBorder="1" applyAlignment="1">
      <alignment horizontal="left" vertical="center" wrapText="1"/>
    </xf>
    <xf numFmtId="175" fontId="76" fillId="0" borderId="20" xfId="0" applyFont="1" applyFill="1" applyBorder="1" applyAlignment="1">
      <alignment horizontal="center" vertical="center" wrapText="1"/>
    </xf>
    <xf numFmtId="175" fontId="76" fillId="0" borderId="0" xfId="0" applyFont="1" applyFill="1" applyBorder="1" applyAlignment="1">
      <alignment horizontal="center" vertical="center" wrapText="1"/>
    </xf>
    <xf numFmtId="49" fontId="73" fillId="26" borderId="0" xfId="0" applyNumberFormat="1" applyFont="1" applyFill="1" applyBorder="1" applyAlignment="1">
      <alignment horizontal="center" vertical="center" wrapText="1"/>
    </xf>
    <xf numFmtId="175" fontId="58" fillId="0" borderId="63" xfId="0" applyFont="1" applyBorder="1" applyAlignment="1">
      <alignment horizontal="left" vertical="center"/>
    </xf>
    <xf numFmtId="0" fontId="79" fillId="26" borderId="0" xfId="437" applyFont="1" applyFill="1" applyBorder="1" applyAlignment="1">
      <alignment horizontal="center" vertical="center" wrapText="1"/>
    </xf>
    <xf numFmtId="0" fontId="46" fillId="0" borderId="0" xfId="919" applyFont="1" applyAlignment="1">
      <alignment horizontal="center"/>
    </xf>
    <xf numFmtId="0" fontId="80" fillId="26" borderId="0" xfId="437" applyFont="1" applyFill="1" applyBorder="1" applyAlignment="1">
      <alignment horizontal="center" vertical="center" wrapText="1"/>
    </xf>
    <xf numFmtId="0" fontId="78" fillId="26" borderId="15" xfId="437" applyFont="1" applyFill="1" applyBorder="1" applyAlignment="1">
      <alignment horizontal="center" vertical="center" wrapText="1"/>
    </xf>
    <xf numFmtId="0" fontId="78" fillId="26" borderId="23" xfId="437" applyFont="1" applyFill="1" applyBorder="1" applyAlignment="1">
      <alignment horizontal="center" vertical="center" wrapText="1"/>
    </xf>
    <xf numFmtId="0" fontId="78" fillId="26" borderId="16" xfId="437" applyFont="1" applyFill="1" applyBorder="1" applyAlignment="1">
      <alignment horizontal="center" vertical="center" wrapText="1"/>
    </xf>
    <xf numFmtId="0" fontId="79" fillId="26" borderId="15" xfId="437" applyFont="1" applyFill="1" applyBorder="1" applyAlignment="1">
      <alignment horizontal="center" vertical="center" wrapText="1"/>
    </xf>
    <xf numFmtId="0" fontId="79" fillId="26" borderId="23" xfId="437" applyFont="1" applyFill="1" applyBorder="1" applyAlignment="1">
      <alignment horizontal="center" vertical="center" wrapText="1"/>
    </xf>
    <xf numFmtId="0" fontId="79" fillId="26" borderId="16" xfId="437" applyFont="1" applyFill="1" applyBorder="1" applyAlignment="1">
      <alignment horizontal="center" vertical="center" wrapText="1"/>
    </xf>
    <xf numFmtId="0" fontId="57" fillId="26" borderId="15" xfId="793" applyFont="1" applyFill="1" applyBorder="1" applyAlignment="1">
      <alignment horizontal="left" vertical="center" wrapText="1"/>
    </xf>
    <xf numFmtId="0" fontId="57" fillId="26" borderId="15" xfId="793" applyFont="1" applyFill="1" applyBorder="1" applyAlignment="1">
      <alignment horizontal="center" vertical="center" wrapText="1"/>
    </xf>
    <xf numFmtId="0" fontId="57" fillId="26" borderId="16" xfId="793" applyFont="1" applyFill="1" applyBorder="1" applyAlignment="1">
      <alignment horizontal="center" vertical="center" wrapText="1"/>
    </xf>
    <xf numFmtId="0" fontId="56" fillId="0" borderId="44" xfId="919" applyFont="1" applyBorder="1" applyAlignment="1">
      <alignment horizontal="left"/>
    </xf>
    <xf numFmtId="175" fontId="85" fillId="65" borderId="13" xfId="0" applyFont="1" applyFill="1" applyBorder="1" applyAlignment="1">
      <alignment horizontal="center" vertical="center" wrapText="1"/>
    </xf>
    <xf numFmtId="17" fontId="85" fillId="63" borderId="54" xfId="0" applyNumberFormat="1" applyFont="1" applyFill="1" applyBorder="1" applyAlignment="1">
      <alignment horizontal="center" vertical="center"/>
    </xf>
    <xf numFmtId="17" fontId="85" fillId="63" borderId="55" xfId="0" applyNumberFormat="1" applyFont="1" applyFill="1" applyBorder="1" applyAlignment="1">
      <alignment horizontal="center" vertical="center"/>
    </xf>
    <xf numFmtId="17" fontId="85" fillId="63" borderId="56" xfId="0" applyNumberFormat="1" applyFont="1" applyFill="1" applyBorder="1" applyAlignment="1">
      <alignment horizontal="center" vertical="center"/>
    </xf>
    <xf numFmtId="17" fontId="85" fillId="63" borderId="13" xfId="0" applyNumberFormat="1" applyFont="1" applyFill="1" applyBorder="1" applyAlignment="1">
      <alignment horizontal="center" vertical="center"/>
    </xf>
    <xf numFmtId="3" fontId="85" fillId="65" borderId="13" xfId="0" applyNumberFormat="1" applyFont="1" applyFill="1" applyBorder="1" applyAlignment="1">
      <alignment horizontal="center" vertical="center" wrapText="1"/>
    </xf>
    <xf numFmtId="17" fontId="85" fillId="65" borderId="54" xfId="0" applyNumberFormat="1" applyFont="1" applyFill="1" applyBorder="1" applyAlignment="1">
      <alignment horizontal="center" vertical="center"/>
    </xf>
    <xf numFmtId="17" fontId="85" fillId="65" borderId="55" xfId="0" applyNumberFormat="1" applyFont="1" applyFill="1" applyBorder="1" applyAlignment="1">
      <alignment horizontal="center" vertical="center"/>
    </xf>
    <xf numFmtId="17" fontId="85" fillId="65" borderId="56" xfId="0" applyNumberFormat="1" applyFont="1" applyFill="1" applyBorder="1" applyAlignment="1">
      <alignment horizontal="center" vertical="center"/>
    </xf>
    <xf numFmtId="168" fontId="85" fillId="65" borderId="13" xfId="0" applyNumberFormat="1" applyFont="1" applyFill="1" applyBorder="1" applyAlignment="1">
      <alignment horizontal="center" vertical="center" wrapText="1"/>
    </xf>
    <xf numFmtId="17" fontId="85" fillId="65" borderId="13" xfId="0" applyNumberFormat="1" applyFont="1" applyFill="1" applyBorder="1" applyAlignment="1">
      <alignment horizontal="center" vertical="center" wrapText="1"/>
    </xf>
    <xf numFmtId="0" fontId="85" fillId="63" borderId="54" xfId="2504" applyFont="1" applyFill="1" applyBorder="1" applyAlignment="1">
      <alignment horizontal="center" vertical="center" wrapText="1"/>
    </xf>
    <xf numFmtId="0" fontId="85" fillId="63" borderId="55" xfId="2504" applyFont="1" applyFill="1" applyBorder="1" applyAlignment="1">
      <alignment horizontal="center" vertical="center" wrapText="1"/>
    </xf>
    <xf numFmtId="0" fontId="85" fillId="63" borderId="56" xfId="2504" applyFont="1" applyFill="1" applyBorder="1" applyAlignment="1">
      <alignment horizontal="center" vertical="center" wrapText="1"/>
    </xf>
    <xf numFmtId="0" fontId="85" fillId="63" borderId="54" xfId="2508" applyFont="1" applyFill="1" applyBorder="1" applyAlignment="1">
      <alignment horizontal="center" vertical="center" wrapText="1"/>
    </xf>
    <xf numFmtId="0" fontId="85" fillId="63" borderId="55" xfId="2508" applyFont="1" applyFill="1" applyBorder="1" applyAlignment="1">
      <alignment horizontal="center" vertical="center" wrapText="1"/>
    </xf>
    <xf numFmtId="0" fontId="85" fillId="63" borderId="56" xfId="2508" applyFont="1" applyFill="1" applyBorder="1" applyAlignment="1">
      <alignment horizontal="center" vertical="center" wrapText="1"/>
    </xf>
    <xf numFmtId="0" fontId="85" fillId="63" borderId="13" xfId="1121" applyFont="1" applyFill="1" applyBorder="1" applyAlignment="1">
      <alignment horizontal="center" vertical="center" wrapText="1"/>
    </xf>
    <xf numFmtId="0" fontId="165" fillId="0" borderId="11" xfId="1121" applyFont="1" applyBorder="1" applyAlignment="1">
      <alignment horizontal="center" vertical="center"/>
    </xf>
    <xf numFmtId="0" fontId="85" fillId="63" borderId="54" xfId="1121" applyFont="1" applyFill="1" applyBorder="1" applyAlignment="1">
      <alignment horizontal="center" vertical="center" wrapText="1"/>
    </xf>
    <xf numFmtId="0" fontId="85" fillId="63" borderId="55" xfId="1121" applyFont="1" applyFill="1" applyBorder="1" applyAlignment="1">
      <alignment horizontal="center" vertical="center" wrapText="1"/>
    </xf>
    <xf numFmtId="0" fontId="85" fillId="63" borderId="56" xfId="1121" applyFont="1" applyFill="1" applyBorder="1" applyAlignment="1">
      <alignment horizontal="center" vertical="center" wrapText="1"/>
    </xf>
    <xf numFmtId="175" fontId="85" fillId="65" borderId="47" xfId="0" applyFont="1" applyFill="1" applyBorder="1" applyAlignment="1">
      <alignment horizontal="center" vertical="center" wrapText="1"/>
    </xf>
    <xf numFmtId="175" fontId="85" fillId="65" borderId="59" xfId="0" applyFont="1" applyFill="1" applyBorder="1" applyAlignment="1">
      <alignment horizontal="center" vertical="center" wrapText="1"/>
    </xf>
    <xf numFmtId="175" fontId="85" fillId="65" borderId="60" xfId="0" applyFont="1" applyFill="1" applyBorder="1" applyAlignment="1">
      <alignment horizontal="center" vertical="center" wrapText="1"/>
    </xf>
    <xf numFmtId="175" fontId="85" fillId="65" borderId="50" xfId="0" applyFont="1" applyFill="1" applyBorder="1" applyAlignment="1">
      <alignment horizontal="center" vertical="center" wrapText="1"/>
    </xf>
    <xf numFmtId="175" fontId="85" fillId="65" borderId="58" xfId="0" applyFont="1" applyFill="1" applyBorder="1" applyAlignment="1">
      <alignment horizontal="center" vertical="center" wrapText="1"/>
    </xf>
    <xf numFmtId="0" fontId="176" fillId="63" borderId="49" xfId="1121" applyFont="1" applyFill="1" applyBorder="1" applyAlignment="1">
      <alignment horizontal="center" vertical="center"/>
    </xf>
    <xf numFmtId="0" fontId="176" fillId="63" borderId="0" xfId="1121" applyFont="1" applyFill="1" applyBorder="1" applyAlignment="1">
      <alignment horizontal="center" vertical="center"/>
    </xf>
    <xf numFmtId="0" fontId="85" fillId="63" borderId="13" xfId="1121" applyFont="1" applyFill="1" applyBorder="1" applyAlignment="1">
      <alignment horizontal="center" vertical="center"/>
    </xf>
    <xf numFmtId="0" fontId="85" fillId="63" borderId="57" xfId="1121" applyFont="1" applyFill="1" applyBorder="1" applyAlignment="1">
      <alignment horizontal="center" vertical="center" wrapText="1"/>
    </xf>
    <xf numFmtId="0" fontId="85" fillId="63" borderId="14" xfId="1121" applyFont="1" applyFill="1" applyBorder="1" applyAlignment="1">
      <alignment horizontal="center" vertical="center" wrapText="1"/>
    </xf>
    <xf numFmtId="0" fontId="85" fillId="63" borderId="13" xfId="2504" applyFont="1" applyFill="1" applyBorder="1" applyAlignment="1">
      <alignment horizontal="center" vertical="center" wrapText="1"/>
    </xf>
    <xf numFmtId="175" fontId="55" fillId="26" borderId="0" xfId="0" applyNumberFormat="1" applyFont="1" applyFill="1" applyBorder="1" applyAlignment="1">
      <alignment horizontal="center" vertical="center" wrapText="1"/>
    </xf>
    <xf numFmtId="175" fontId="30" fillId="0" borderId="0" xfId="0" applyFont="1" applyFill="1" applyBorder="1" applyAlignment="1">
      <alignment horizontal="left" vertical="center" wrapText="1"/>
    </xf>
    <xf numFmtId="175" fontId="79" fillId="26" borderId="0" xfId="0" applyNumberFormat="1" applyFont="1" applyFill="1" applyBorder="1" applyAlignment="1">
      <alignment horizontal="center" vertical="center" wrapText="1"/>
    </xf>
    <xf numFmtId="175" fontId="49" fillId="26" borderId="0" xfId="0" applyNumberFormat="1" applyFont="1" applyFill="1" applyBorder="1" applyAlignment="1">
      <alignment horizontal="center" vertical="center" wrapText="1"/>
    </xf>
    <xf numFmtId="175" fontId="30" fillId="26" borderId="0" xfId="388" applyFont="1" applyFill="1" applyBorder="1" applyAlignment="1">
      <alignment horizontal="left" vertical="center" wrapText="1"/>
    </xf>
    <xf numFmtId="49" fontId="64" fillId="26" borderId="0" xfId="0" applyNumberFormat="1" applyFont="1" applyFill="1" applyBorder="1" applyAlignment="1">
      <alignment horizontal="left" vertical="center"/>
    </xf>
    <xf numFmtId="175" fontId="80" fillId="26" borderId="0" xfId="0" applyFont="1" applyFill="1" applyBorder="1" applyAlignment="1">
      <alignment horizontal="center" vertical="top" wrapText="1"/>
    </xf>
    <xf numFmtId="175" fontId="7" fillId="0" borderId="0" xfId="0" applyFont="1" applyBorder="1" applyAlignment="1">
      <alignment horizontal="left" vertical="top" wrapText="1"/>
    </xf>
    <xf numFmtId="175" fontId="54" fillId="0" borderId="0" xfId="0" applyFont="1" applyBorder="1" applyAlignment="1">
      <alignment horizontal="left" vertical="top" wrapText="1"/>
    </xf>
    <xf numFmtId="175" fontId="54" fillId="0" borderId="0" xfId="0" applyFont="1" applyAlignment="1">
      <alignment horizontal="left" vertical="top" wrapText="1"/>
    </xf>
    <xf numFmtId="175" fontId="92" fillId="26" borderId="0" xfId="0" applyFont="1" applyFill="1" applyBorder="1" applyAlignment="1">
      <alignment horizontal="center" vertical="center" wrapText="1"/>
    </xf>
    <xf numFmtId="175" fontId="8" fillId="0" borderId="0" xfId="0" applyFont="1" applyAlignment="1">
      <alignment horizontal="left" vertical="center" wrapText="1"/>
    </xf>
    <xf numFmtId="175" fontId="63" fillId="0" borderId="0" xfId="0" applyFont="1" applyAlignment="1">
      <alignment horizontal="left" vertical="center" wrapText="1"/>
    </xf>
    <xf numFmtId="175" fontId="93" fillId="0" borderId="0" xfId="0" applyFont="1" applyAlignment="1">
      <alignment horizontal="center" wrapText="1"/>
    </xf>
    <xf numFmtId="175" fontId="8" fillId="0" borderId="0" xfId="0" applyFont="1" applyBorder="1" applyAlignment="1">
      <alignment horizontal="left" vertical="center" wrapText="1"/>
    </xf>
    <xf numFmtId="175" fontId="63" fillId="0" borderId="0" xfId="0" applyFont="1" applyBorder="1" applyAlignment="1">
      <alignment horizontal="left" vertical="center" wrapText="1"/>
    </xf>
    <xf numFmtId="49" fontId="61" fillId="26" borderId="64" xfId="394" applyNumberFormat="1" applyFont="1" applyFill="1" applyBorder="1" applyAlignment="1"/>
    <xf numFmtId="168" fontId="50" fillId="26" borderId="64" xfId="394" applyNumberFormat="1" applyFont="1" applyFill="1" applyBorder="1" applyAlignment="1"/>
    <xf numFmtId="168" fontId="50" fillId="26" borderId="65" xfId="394" applyNumberFormat="1" applyFont="1" applyFill="1" applyBorder="1" applyAlignment="1"/>
    <xf numFmtId="168" fontId="61" fillId="26" borderId="24" xfId="394" applyNumberFormat="1" applyFont="1" applyFill="1" applyBorder="1" applyAlignment="1"/>
    <xf numFmtId="2" fontId="61" fillId="26" borderId="24" xfId="394" applyNumberFormat="1" applyFont="1" applyFill="1" applyBorder="1" applyAlignment="1"/>
    <xf numFmtId="49" fontId="61" fillId="26" borderId="49" xfId="394" applyNumberFormat="1" applyFont="1" applyFill="1" applyBorder="1" applyAlignment="1"/>
    <xf numFmtId="168" fontId="50" fillId="26" borderId="49" xfId="394" applyNumberFormat="1" applyFont="1" applyFill="1" applyBorder="1" applyAlignment="1"/>
    <xf numFmtId="168" fontId="50" fillId="26" borderId="24" xfId="394" applyNumberFormat="1" applyFont="1" applyFill="1" applyBorder="1" applyAlignment="1"/>
    <xf numFmtId="168" fontId="50" fillId="0" borderId="49" xfId="394" applyNumberFormat="1" applyFont="1" applyFill="1" applyBorder="1" applyAlignment="1"/>
    <xf numFmtId="168" fontId="50" fillId="0" borderId="24" xfId="394" applyNumberFormat="1" applyFont="1" applyFill="1" applyBorder="1" applyAlignment="1"/>
    <xf numFmtId="49" fontId="61" fillId="26" borderId="18" xfId="394" applyNumberFormat="1" applyFont="1" applyFill="1" applyBorder="1" applyAlignment="1"/>
    <xf numFmtId="168" fontId="50" fillId="0" borderId="18" xfId="394" applyNumberFormat="1" applyFont="1" applyFill="1" applyBorder="1" applyAlignment="1"/>
    <xf numFmtId="168" fontId="50" fillId="0" borderId="22" xfId="394" applyNumberFormat="1" applyFont="1" applyFill="1" applyBorder="1" applyAlignment="1"/>
    <xf numFmtId="2" fontId="61" fillId="26" borderId="22" xfId="394" applyNumberFormat="1" applyFont="1" applyFill="1" applyBorder="1" applyAlignment="1"/>
    <xf numFmtId="37" fontId="64" fillId="26" borderId="55" xfId="323" applyNumberFormat="1" applyFont="1" applyFill="1" applyBorder="1" applyAlignment="1">
      <alignment horizontal="right" vertical="center"/>
    </xf>
    <xf numFmtId="37" fontId="64" fillId="26" borderId="56" xfId="323" applyNumberFormat="1" applyFont="1" applyFill="1" applyBorder="1" applyAlignment="1">
      <alignment horizontal="right" vertical="center"/>
    </xf>
  </cellXfs>
  <cellStyles count="2581">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alculation 2 2" xfId="2570"/>
    <cellStyle name="Calculation 3" xfId="2566"/>
    <cellStyle name="Cálculo" xfId="1142" builtinId="22" customBuiltin="1"/>
    <cellStyle name="Cálculo 2" xfId="91"/>
    <cellStyle name="Cálculo 2 2" xfId="92"/>
    <cellStyle name="Cálculo 2 2 2" xfId="2571"/>
    <cellStyle name="Cálculo 2 3" xfId="2561"/>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2 7" xfId="1674"/>
    <cellStyle name="Comma 2 3" xfId="254"/>
    <cellStyle name="Comma 2 3 2" xfId="658"/>
    <cellStyle name="Comma 2 3 3" xfId="2531"/>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ntrada 2 2 2" xfId="2572"/>
    <cellStyle name="Entrada 2 3" xfId="2562"/>
    <cellStyle name="Euro" xfId="303"/>
    <cellStyle name="Euro 2" xfId="630"/>
    <cellStyle name="Euro 2 2" xfId="1179"/>
    <cellStyle name="Euro 3" xfId="667"/>
    <cellStyle name="Euro 3 2" xfId="1675"/>
    <cellStyle name="Euro 4" xfId="668"/>
    <cellStyle name="Euro 4 2" xfId="1042"/>
    <cellStyle name="Euro 5" xfId="1096"/>
    <cellStyle name="Euro 6" xfId="2514"/>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ipervínculo 3 2" xfId="2532"/>
    <cellStyle name="Hyperlink" xfId="671"/>
    <cellStyle name="Hyperlink 2" xfId="672"/>
    <cellStyle name="Incorrecto" xfId="1138" builtinId="27" customBuiltin="1"/>
    <cellStyle name="Incorrecto 2" xfId="317"/>
    <cellStyle name="Incorrecto 2 2" xfId="318"/>
    <cellStyle name="Input" xfId="319"/>
    <cellStyle name="Input 2" xfId="320"/>
    <cellStyle name="Input 2 2" xfId="2573"/>
    <cellStyle name="Input 3" xfId="2567"/>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2 2 2" xfId="1676"/>
    <cellStyle name="Millares 10 2 2 2 2 3" xfId="1677"/>
    <cellStyle name="Millares 10 2 2 2 3" xfId="1182"/>
    <cellStyle name="Millares 10 2 2 2 3 2" xfId="1678"/>
    <cellStyle name="Millares 10 2 2 2 4" xfId="1679"/>
    <cellStyle name="Millares 10 2 2 3" xfId="677"/>
    <cellStyle name="Millares 10 2 2 3 2" xfId="1183"/>
    <cellStyle name="Millares 10 2 2 3 2 2" xfId="1680"/>
    <cellStyle name="Millares 10 2 2 3 3" xfId="1681"/>
    <cellStyle name="Millares 10 2 2 4" xfId="1184"/>
    <cellStyle name="Millares 10 2 2 4 2" xfId="1682"/>
    <cellStyle name="Millares 10 2 2 5" xfId="1683"/>
    <cellStyle name="Millares 10 2 3" xfId="678"/>
    <cellStyle name="Millares 10 2 3 2" xfId="679"/>
    <cellStyle name="Millares 10 2 3 2 2" xfId="1185"/>
    <cellStyle name="Millares 10 2 3 2 2 2" xfId="1684"/>
    <cellStyle name="Millares 10 2 3 2 3" xfId="1685"/>
    <cellStyle name="Millares 10 2 3 3" xfId="1186"/>
    <cellStyle name="Millares 10 2 3 3 2" xfId="1686"/>
    <cellStyle name="Millares 10 2 3 4" xfId="1687"/>
    <cellStyle name="Millares 10 2 4" xfId="680"/>
    <cellStyle name="Millares 10 2 4 2" xfId="1187"/>
    <cellStyle name="Millares 10 2 4 2 2" xfId="1688"/>
    <cellStyle name="Millares 10 2 4 3" xfId="1689"/>
    <cellStyle name="Millares 10 2 5" xfId="681"/>
    <cellStyle name="Millares 10 2 6" xfId="1188"/>
    <cellStyle name="Millares 10 2 7" xfId="2530"/>
    <cellStyle name="Millares 10 3" xfId="682"/>
    <cellStyle name="Millares 10 3 2" xfId="1690"/>
    <cellStyle name="Millares 10 4" xfId="2527"/>
    <cellStyle name="Millares 11" xfId="683"/>
    <cellStyle name="Millares 11 10" xfId="1691"/>
    <cellStyle name="Millares 11 2" xfId="684"/>
    <cellStyle name="Millares 11 2 2" xfId="1692"/>
    <cellStyle name="Millares 11 3" xfId="685"/>
    <cellStyle name="Millares 11 3 2" xfId="1693"/>
    <cellStyle name="Millares 11 4" xfId="686"/>
    <cellStyle name="Millares 11 4 2" xfId="1694"/>
    <cellStyle name="Millares 11 5" xfId="687"/>
    <cellStyle name="Millares 11 5 2" xfId="1695"/>
    <cellStyle name="Millares 11 6" xfId="688"/>
    <cellStyle name="Millares 11 6 2" xfId="1696"/>
    <cellStyle name="Millares 11 7" xfId="689"/>
    <cellStyle name="Millares 11 7 2" xfId="1697"/>
    <cellStyle name="Millares 11 8" xfId="690"/>
    <cellStyle name="Millares 11 8 2" xfId="1698"/>
    <cellStyle name="Millares 11 9" xfId="691"/>
    <cellStyle name="Millares 11 9 2" xfId="1699"/>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1 2" xfId="1700"/>
    <cellStyle name="Millares 13 12" xfId="694"/>
    <cellStyle name="Millares 13 12 2" xfId="1701"/>
    <cellStyle name="Millares 13 13" xfId="695"/>
    <cellStyle name="Millares 13 13 2" xfId="1702"/>
    <cellStyle name="Millares 13 14" xfId="1192"/>
    <cellStyle name="Millares 13 14 2" xfId="1703"/>
    <cellStyle name="Millares 13 15" xfId="1193"/>
    <cellStyle name="Millares 13 15 2" xfId="1704"/>
    <cellStyle name="Millares 13 16" xfId="1194"/>
    <cellStyle name="Millares 13 16 2" xfId="1705"/>
    <cellStyle name="Millares 13 17" xfId="1706"/>
    <cellStyle name="Millares 13 2" xfId="696"/>
    <cellStyle name="Millares 13 2 2" xfId="697"/>
    <cellStyle name="Millares 13 2 2 2" xfId="698"/>
    <cellStyle name="Millares 13 2 2 2 2" xfId="1195"/>
    <cellStyle name="Millares 13 2 2 2 2 2" xfId="1707"/>
    <cellStyle name="Millares 13 2 2 2 3" xfId="1708"/>
    <cellStyle name="Millares 13 2 2 3" xfId="1196"/>
    <cellStyle name="Millares 13 2 2 3 2" xfId="1709"/>
    <cellStyle name="Millares 13 2 2 4" xfId="1710"/>
    <cellStyle name="Millares 13 2 3" xfId="699"/>
    <cellStyle name="Millares 13 2 3 2" xfId="1197"/>
    <cellStyle name="Millares 13 2 3 2 2" xfId="1711"/>
    <cellStyle name="Millares 13 2 3 3" xfId="1712"/>
    <cellStyle name="Millares 13 2 4" xfId="1198"/>
    <cellStyle name="Millares 13 2 4 2" xfId="1713"/>
    <cellStyle name="Millares 13 2 5" xfId="1714"/>
    <cellStyle name="Millares 13 3" xfId="700"/>
    <cellStyle name="Millares 13 3 2" xfId="701"/>
    <cellStyle name="Millares 13 3 2 2" xfId="1199"/>
    <cellStyle name="Millares 13 3 2 2 2" xfId="1715"/>
    <cellStyle name="Millares 13 3 2 3" xfId="1716"/>
    <cellStyle name="Millares 13 3 3" xfId="1200"/>
    <cellStyle name="Millares 13 3 3 2" xfId="1717"/>
    <cellStyle name="Millares 13 3 4" xfId="1718"/>
    <cellStyle name="Millares 13 4" xfId="702"/>
    <cellStyle name="Millares 13 4 2" xfId="1201"/>
    <cellStyle name="Millares 13 4 2 2" xfId="1719"/>
    <cellStyle name="Millares 13 4 3" xfId="1720"/>
    <cellStyle name="Millares 13 5" xfId="703"/>
    <cellStyle name="Millares 13 5 2" xfId="1721"/>
    <cellStyle name="Millares 13 6" xfId="704"/>
    <cellStyle name="Millares 13 6 2" xfId="1722"/>
    <cellStyle name="Millares 13 7" xfId="705"/>
    <cellStyle name="Millares 13 7 2" xfId="1723"/>
    <cellStyle name="Millares 13 8" xfId="706"/>
    <cellStyle name="Millares 13 8 2" xfId="1724"/>
    <cellStyle name="Millares 13 9" xfId="707"/>
    <cellStyle name="Millares 13 9 2" xfId="1202"/>
    <cellStyle name="Millares 13 9 2 2" xfId="1725"/>
    <cellStyle name="Millares 13 9 3" xfId="1726"/>
    <cellStyle name="Millares 14" xfId="708"/>
    <cellStyle name="Millares 14 2" xfId="1045"/>
    <cellStyle name="Millares 14 2 2" xfId="1205"/>
    <cellStyle name="Millares 14 2 2 2" xfId="1206"/>
    <cellStyle name="Millares 14 2 2 2 2" xfId="1207"/>
    <cellStyle name="Millares 14 2 2 2 2 2" xfId="1208"/>
    <cellStyle name="Millares 14 2 2 2 2 2 2" xfId="1727"/>
    <cellStyle name="Millares 14 2 2 2 2 3" xfId="1728"/>
    <cellStyle name="Millares 14 2 2 2 3" xfId="1729"/>
    <cellStyle name="Millares 14 2 2 3" xfId="1730"/>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2 2" xfId="1731"/>
    <cellStyle name="Millares 16 3" xfId="1210"/>
    <cellStyle name="Millares 17" xfId="1047"/>
    <cellStyle name="Millares 17 2" xfId="1212"/>
    <cellStyle name="Millares 17 2 2" xfId="1732"/>
    <cellStyle name="Millares 17 3" xfId="1211"/>
    <cellStyle name="Millares 18" xfId="1090"/>
    <cellStyle name="Millares 18 2" xfId="1097"/>
    <cellStyle name="Millares 18 3" xfId="1213"/>
    <cellStyle name="Millares 19" xfId="1106"/>
    <cellStyle name="Millares 19 2" xfId="1112"/>
    <cellStyle name="Millares 19 2 2" xfId="1733"/>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2 3 2" xfId="1734"/>
    <cellStyle name="Millares 2 3" xfId="327"/>
    <cellStyle name="Millares 2 3 2" xfId="713"/>
    <cellStyle name="Millares 2 4" xfId="328"/>
    <cellStyle name="Millares 2 4 2" xfId="329"/>
    <cellStyle name="Millares 2 4 2 2" xfId="1735"/>
    <cellStyle name="Millares 2 5" xfId="330"/>
    <cellStyle name="Millares 2 5 2" xfId="1216"/>
    <cellStyle name="Millares 2 6" xfId="331"/>
    <cellStyle name="Millares 2 6 2" xfId="1217"/>
    <cellStyle name="Millares 2 7" xfId="332"/>
    <cellStyle name="Millares 2 8" xfId="333"/>
    <cellStyle name="Millares 2 9" xfId="334"/>
    <cellStyle name="Millares 20" xfId="1115"/>
    <cellStyle name="Millares 21" xfId="1126"/>
    <cellStyle name="Millares 21 2" xfId="2511"/>
    <cellStyle name="Millares 22" xfId="2512"/>
    <cellStyle name="Millares 23" xfId="2515"/>
    <cellStyle name="Millares 24" xfId="2523"/>
    <cellStyle name="Millares 3" xfId="335"/>
    <cellStyle name="Millares 3 10" xfId="1218"/>
    <cellStyle name="Millares 3 10 2" xfId="1736"/>
    <cellStyle name="Millares 3 11" xfId="1219"/>
    <cellStyle name="Millares 3 11 2" xfId="1737"/>
    <cellStyle name="Millares 3 12" xfId="1220"/>
    <cellStyle name="Millares 3 12 2" xfId="1738"/>
    <cellStyle name="Millares 3 13" xfId="1221"/>
    <cellStyle name="Millares 3 13 2" xfId="1739"/>
    <cellStyle name="Millares 3 14" xfId="1222"/>
    <cellStyle name="Millares 3 14 2" xfId="1740"/>
    <cellStyle name="Millares 3 15" xfId="1223"/>
    <cellStyle name="Millares 3 15 2" xfId="1741"/>
    <cellStyle name="Millares 3 16" xfId="1224"/>
    <cellStyle name="Millares 3 16 2" xfId="1742"/>
    <cellStyle name="Millares 3 17" xfId="1743"/>
    <cellStyle name="Millares 3 2" xfId="714"/>
    <cellStyle name="Millares 3 2 2" xfId="1744"/>
    <cellStyle name="Millares 3 3" xfId="715"/>
    <cellStyle name="Millares 3 3 2" xfId="1745"/>
    <cellStyle name="Millares 3 4" xfId="716"/>
    <cellStyle name="Millares 3 4 2" xfId="1746"/>
    <cellStyle name="Millares 3 5" xfId="717"/>
    <cellStyle name="Millares 3 5 2" xfId="1747"/>
    <cellStyle name="Millares 3 6" xfId="718"/>
    <cellStyle name="Millares 3 6 2" xfId="1748"/>
    <cellStyle name="Millares 3 7" xfId="719"/>
    <cellStyle name="Millares 3 7 2" xfId="1749"/>
    <cellStyle name="Millares 3 8" xfId="720"/>
    <cellStyle name="Millares 3 8 2" xfId="1750"/>
    <cellStyle name="Millares 3 9" xfId="1225"/>
    <cellStyle name="Millares 3 9 2" xfId="1751"/>
    <cellStyle name="Millares 4" xfId="336"/>
    <cellStyle name="Millares 4 2" xfId="721"/>
    <cellStyle name="Millares 4 2 2" xfId="1752"/>
    <cellStyle name="Millares 4 3" xfId="1753"/>
    <cellStyle name="Millares 5" xfId="337"/>
    <cellStyle name="Millares 5 2" xfId="338"/>
    <cellStyle name="Millares 5 2 2" xfId="1226"/>
    <cellStyle name="Millares 6" xfId="339"/>
    <cellStyle name="Millares 6 2" xfId="584"/>
    <cellStyle name="Millares 6 2 2" xfId="1227"/>
    <cellStyle name="Millares 6 3" xfId="722"/>
    <cellStyle name="Millares 6 3 2" xfId="1754"/>
    <cellStyle name="Millares 6 4" xfId="723"/>
    <cellStyle name="Millares 6 4 2" xfId="1755"/>
    <cellStyle name="Millares 6 5" xfId="724"/>
    <cellStyle name="Millares 6 5 2" xfId="1756"/>
    <cellStyle name="Millares 6 6" xfId="725"/>
    <cellStyle name="Millares 6 6 2" xfId="1757"/>
    <cellStyle name="Millares 6 7" xfId="726"/>
    <cellStyle name="Millares 6 7 2" xfId="1758"/>
    <cellStyle name="Millares 6 8" xfId="1759"/>
    <cellStyle name="Millares 7" xfId="340"/>
    <cellStyle name="Millares 7 2" xfId="341"/>
    <cellStyle name="Millares 7 2 2" xfId="727"/>
    <cellStyle name="Millares 7 2 2 2" xfId="1760"/>
    <cellStyle name="Millares 7 2 3" xfId="1761"/>
    <cellStyle name="Millares 7 3" xfId="728"/>
    <cellStyle name="Millares 7 3 2" xfId="1762"/>
    <cellStyle name="Millares 7 4" xfId="729"/>
    <cellStyle name="Millares 7 4 2" xfId="1763"/>
    <cellStyle name="Millares 7 5" xfId="730"/>
    <cellStyle name="Millares 7 5 2" xfId="1764"/>
    <cellStyle name="Millares 7 6" xfId="731"/>
    <cellStyle name="Millares 7 6 2" xfId="1765"/>
    <cellStyle name="Millares 7 7" xfId="732"/>
    <cellStyle name="Millares 7 7 2" xfId="1766"/>
    <cellStyle name="Millares 7 8" xfId="733"/>
    <cellStyle name="Millares 7 8 2" xfId="1767"/>
    <cellStyle name="Millares 7 9" xfId="1228"/>
    <cellStyle name="Millares 8" xfId="342"/>
    <cellStyle name="Millares 8 2" xfId="734"/>
    <cellStyle name="Millares 8 2 2" xfId="1768"/>
    <cellStyle name="Millares 8 3" xfId="1229"/>
    <cellStyle name="Millares 9" xfId="627"/>
    <cellStyle name="Millares 9 2" xfId="735"/>
    <cellStyle name="Millares 9 2 2" xfId="736"/>
    <cellStyle name="Moneda 10" xfId="1769"/>
    <cellStyle name="Moneda 2" xfId="343"/>
    <cellStyle name="Moneda 2 2" xfId="582"/>
    <cellStyle name="Moneda 2 3" xfId="1230"/>
    <cellStyle name="Moneda 3" xfId="1231"/>
    <cellStyle name="Moneda 3 2" xfId="1770"/>
    <cellStyle name="Moneda 3 3" xfId="2517"/>
    <cellStyle name="Moneda 4" xfId="1232"/>
    <cellStyle name="Moneda 4 2" xfId="1771"/>
    <cellStyle name="Moneda 4 3" xfId="2519"/>
    <cellStyle name="Moneda 5" xfId="1233"/>
    <cellStyle name="Moneda 5 2" xfId="1772"/>
    <cellStyle name="Moneda 5 3" xfId="2520"/>
    <cellStyle name="Moneda 6" xfId="1234"/>
    <cellStyle name="Moneda 6 2" xfId="1773"/>
    <cellStyle name="Moneda 7" xfId="1235"/>
    <cellStyle name="Moneda 7 2" xfId="1774"/>
    <cellStyle name="Moneda 8" xfId="1236"/>
    <cellStyle name="Moneda 8 2" xfId="1775"/>
    <cellStyle name="Moneda 9" xfId="1237"/>
    <cellStyle name="Moneda 9 2" xfId="1776"/>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3 2" xfId="1777"/>
    <cellStyle name="Normal 10 2 2 4" xfId="1239"/>
    <cellStyle name="Normal 10 2 3" xfId="631"/>
    <cellStyle name="Normal 10 2 3 2" xfId="1244"/>
    <cellStyle name="Normal 10 2 3 2 2" xfId="1778"/>
    <cellStyle name="Normal 10 2 3 3" xfId="1243"/>
    <cellStyle name="Normal 10 2 4" xfId="1245"/>
    <cellStyle name="Normal 10 2 4 2" xfId="1779"/>
    <cellStyle name="Normal 10 2 5" xfId="1238"/>
    <cellStyle name="Normal 10 3" xfId="349"/>
    <cellStyle name="Normal 10 3 2" xfId="350"/>
    <cellStyle name="Normal 10 3 2 2" xfId="1248"/>
    <cellStyle name="Normal 10 3 2 2 2" xfId="1780"/>
    <cellStyle name="Normal 10 3 2 3" xfId="1247"/>
    <cellStyle name="Normal 10 3 3" xfId="1249"/>
    <cellStyle name="Normal 10 3 3 2" xfId="1781"/>
    <cellStyle name="Normal 10 3 4" xfId="1246"/>
    <cellStyle name="Normal 10 4" xfId="351"/>
    <cellStyle name="Normal 10 4 2" xfId="1251"/>
    <cellStyle name="Normal 10 4 2 2" xfId="1782"/>
    <cellStyle name="Normal 10 4 3" xfId="1250"/>
    <cellStyle name="Normal 10 5" xfId="737"/>
    <cellStyle name="Normal 10 5 2" xfId="1783"/>
    <cellStyle name="Normal 10 6" xfId="1252"/>
    <cellStyle name="Normal 10 6 2" xfId="1175"/>
    <cellStyle name="Normal 10 6 2 2" xfId="1253"/>
    <cellStyle name="Normal 10 6 2 2 2" xfId="1784"/>
    <cellStyle name="Normal 10 6 2 2 3" xfId="2533"/>
    <cellStyle name="Normal 10 6 2 3" xfId="1254"/>
    <cellStyle name="Normal 10 6 2 3 2" xfId="1785"/>
    <cellStyle name="Normal 10 6 2 4" xfId="1786"/>
    <cellStyle name="Normal 10 6 2 5" xfId="2534"/>
    <cellStyle name="Normal 10 6 3" xfId="1787"/>
    <cellStyle name="Normal 10 7" xfId="1255"/>
    <cellStyle name="Normal 10 7 2" xfId="1256"/>
    <cellStyle name="Normal 10 7 2 2" xfId="1788"/>
    <cellStyle name="Normal 10 7 3" xfId="1789"/>
    <cellStyle name="Normal 10 8" xfId="1790"/>
    <cellStyle name="Normal 10 9" xfId="2529"/>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2 2 2" xfId="1791"/>
    <cellStyle name="Normal 11 2 2 2 2 3" xfId="1792"/>
    <cellStyle name="Normal 11 2 2 2 3" xfId="1258"/>
    <cellStyle name="Normal 11 2 2 2 3 2" xfId="1793"/>
    <cellStyle name="Normal 11 2 2 2 4" xfId="1794"/>
    <cellStyle name="Normal 11 2 2 3" xfId="748"/>
    <cellStyle name="Normal 11 2 2 3 2" xfId="1259"/>
    <cellStyle name="Normal 11 2 2 3 2 2" xfId="1795"/>
    <cellStyle name="Normal 11 2 2 3 3" xfId="1796"/>
    <cellStyle name="Normal 11 2 2 4" xfId="1260"/>
    <cellStyle name="Normal 11 2 2 4 2" xfId="1797"/>
    <cellStyle name="Normal 11 2 2 5" xfId="1798"/>
    <cellStyle name="Normal 11 2 3" xfId="749"/>
    <cellStyle name="Normal 11 2 3 2" xfId="750"/>
    <cellStyle name="Normal 11 2 3 2 2" xfId="1261"/>
    <cellStyle name="Normal 11 2 3 2 2 2" xfId="1799"/>
    <cellStyle name="Normal 11 2 3 2 3" xfId="1800"/>
    <cellStyle name="Normal 11 2 3 3" xfId="1262"/>
    <cellStyle name="Normal 11 2 3 3 2" xfId="1801"/>
    <cellStyle name="Normal 11 2 3 4" xfId="1802"/>
    <cellStyle name="Normal 11 2 4" xfId="751"/>
    <cellStyle name="Normal 11 2 4 2" xfId="1263"/>
    <cellStyle name="Normal 11 2 4 2 2" xfId="1803"/>
    <cellStyle name="Normal 11 2 4 3" xfId="1804"/>
    <cellStyle name="Normal 11 2 5" xfId="1264"/>
    <cellStyle name="Normal 11 2 5 2" xfId="1805"/>
    <cellStyle name="Normal 11 2 6" xfId="1806"/>
    <cellStyle name="Normal 11 3" xfId="355"/>
    <cellStyle name="Normal 11 3 2" xfId="752"/>
    <cellStyle name="Normal 11 3 2 2" xfId="753"/>
    <cellStyle name="Normal 11 3 2 2 2" xfId="754"/>
    <cellStyle name="Normal 11 3 2 2 2 2" xfId="1265"/>
    <cellStyle name="Normal 11 3 2 2 2 2 2" xfId="1807"/>
    <cellStyle name="Normal 11 3 2 2 2 3" xfId="1808"/>
    <cellStyle name="Normal 11 3 2 2 3" xfId="1266"/>
    <cellStyle name="Normal 11 3 2 2 3 2" xfId="1809"/>
    <cellStyle name="Normal 11 3 2 2 4" xfId="1810"/>
    <cellStyle name="Normal 11 3 2 3" xfId="755"/>
    <cellStyle name="Normal 11 3 2 3 2" xfId="1267"/>
    <cellStyle name="Normal 11 3 2 3 2 2" xfId="1811"/>
    <cellStyle name="Normal 11 3 2 3 3" xfId="1812"/>
    <cellStyle name="Normal 11 3 2 4" xfId="1268"/>
    <cellStyle name="Normal 11 3 2 4 2" xfId="1813"/>
    <cellStyle name="Normal 11 3 2 5" xfId="1814"/>
    <cellStyle name="Normal 11 3 3" xfId="756"/>
    <cellStyle name="Normal 11 3 3 2" xfId="757"/>
    <cellStyle name="Normal 11 3 3 2 2" xfId="1269"/>
    <cellStyle name="Normal 11 3 3 2 2 2" xfId="1815"/>
    <cellStyle name="Normal 11 3 3 2 3" xfId="1816"/>
    <cellStyle name="Normal 11 3 3 3" xfId="1270"/>
    <cellStyle name="Normal 11 3 3 3 2" xfId="1817"/>
    <cellStyle name="Normal 11 3 3 4" xfId="1818"/>
    <cellStyle name="Normal 11 3 4" xfId="758"/>
    <cellStyle name="Normal 11 3 4 2" xfId="1271"/>
    <cellStyle name="Normal 11 3 4 2 2" xfId="1819"/>
    <cellStyle name="Normal 11 3 4 3" xfId="1820"/>
    <cellStyle name="Normal 11 3 5" xfId="1272"/>
    <cellStyle name="Normal 11 3 5 2" xfId="1821"/>
    <cellStyle name="Normal 11 3 6" xfId="1822"/>
    <cellStyle name="Normal 11 4" xfId="759"/>
    <cellStyle name="Normal 11 4 2" xfId="760"/>
    <cellStyle name="Normal 11 4 2 2" xfId="761"/>
    <cellStyle name="Normal 11 4 2 2 2" xfId="1273"/>
    <cellStyle name="Normal 11 4 2 2 2 2" xfId="1823"/>
    <cellStyle name="Normal 11 4 2 2 3" xfId="1824"/>
    <cellStyle name="Normal 11 4 2 3" xfId="1274"/>
    <cellStyle name="Normal 11 4 2 3 2" xfId="1825"/>
    <cellStyle name="Normal 11 4 2 4" xfId="1826"/>
    <cellStyle name="Normal 11 4 3" xfId="762"/>
    <cellStyle name="Normal 11 4 3 2" xfId="1275"/>
    <cellStyle name="Normal 11 4 3 2 2" xfId="1827"/>
    <cellStyle name="Normal 11 4 3 3" xfId="1828"/>
    <cellStyle name="Normal 11 4 4" xfId="1276"/>
    <cellStyle name="Normal 11 4 4 2" xfId="1829"/>
    <cellStyle name="Normal 11 4 5" xfId="1830"/>
    <cellStyle name="Normal 11 5" xfId="763"/>
    <cellStyle name="Normal 11 5 2" xfId="764"/>
    <cellStyle name="Normal 11 5 2 2" xfId="1277"/>
    <cellStyle name="Normal 11 5 2 2 2" xfId="1831"/>
    <cellStyle name="Normal 11 5 2 3" xfId="1832"/>
    <cellStyle name="Normal 11 5 3" xfId="1278"/>
    <cellStyle name="Normal 11 5 3 2" xfId="1833"/>
    <cellStyle name="Normal 11 5 4" xfId="1834"/>
    <cellStyle name="Normal 11 6" xfId="765"/>
    <cellStyle name="Normal 11 6 2" xfId="1279"/>
    <cellStyle name="Normal 11 6 2 2" xfId="1835"/>
    <cellStyle name="Normal 11 6 3" xfId="1836"/>
    <cellStyle name="Normal 11 7" xfId="1280"/>
    <cellStyle name="Normal 11 7 2" xfId="1837"/>
    <cellStyle name="Normal 11 8" xfId="1838"/>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6" xfId="1095"/>
    <cellStyle name="Normal 116 2" xfId="1129"/>
    <cellStyle name="Normal 117" xfId="1100"/>
    <cellStyle name="Normal 117 2" xfId="1108"/>
    <cellStyle name="Normal 117 3" xfId="2509"/>
    <cellStyle name="Normal 118" xfId="1102"/>
    <cellStyle name="Normal 118 2" xfId="2505"/>
    <cellStyle name="Normal 119" xfId="1104"/>
    <cellStyle name="Normal 119 2" xfId="2510"/>
    <cellStyle name="Normal 12" xfId="356"/>
    <cellStyle name="Normal 12 2" xfId="357"/>
    <cellStyle name="Normal 12 2 2" xfId="358"/>
    <cellStyle name="Normal 12 2 2 2" xfId="766"/>
    <cellStyle name="Normal 12 2 2 2 2" xfId="1281"/>
    <cellStyle name="Normal 12 2 2 2 2 2" xfId="1839"/>
    <cellStyle name="Normal 12 2 2 2 3" xfId="1840"/>
    <cellStyle name="Normal 12 2 2 3" xfId="1282"/>
    <cellStyle name="Normal 12 2 2 3 2" xfId="1841"/>
    <cellStyle name="Normal 12 2 2 4" xfId="1842"/>
    <cellStyle name="Normal 12 2 3" xfId="767"/>
    <cellStyle name="Normal 12 2 3 2" xfId="1283"/>
    <cellStyle name="Normal 12 2 3 2 2" xfId="1843"/>
    <cellStyle name="Normal 12 2 3 3" xfId="1844"/>
    <cellStyle name="Normal 12 2 4" xfId="1284"/>
    <cellStyle name="Normal 12 2 4 2" xfId="1845"/>
    <cellStyle name="Normal 12 2 5" xfId="1846"/>
    <cellStyle name="Normal 12 3" xfId="359"/>
    <cellStyle name="Normal 12 3 2" xfId="768"/>
    <cellStyle name="Normal 12 3 2 2" xfId="1285"/>
    <cellStyle name="Normal 12 3 2 2 2" xfId="1847"/>
    <cellStyle name="Normal 12 3 2 3" xfId="1848"/>
    <cellStyle name="Normal 12 3 3" xfId="1286"/>
    <cellStyle name="Normal 12 3 3 2" xfId="1849"/>
    <cellStyle name="Normal 12 3 4" xfId="1850"/>
    <cellStyle name="Normal 12 4" xfId="769"/>
    <cellStyle name="Normal 12 4 2" xfId="1287"/>
    <cellStyle name="Normal 12 4 2 2" xfId="1851"/>
    <cellStyle name="Normal 12 4 3" xfId="1852"/>
    <cellStyle name="Normal 12 5" xfId="1288"/>
    <cellStyle name="Normal 12 5 2" xfId="1853"/>
    <cellStyle name="Normal 12 6" xfId="1854"/>
    <cellStyle name="Normal 120" xfId="1105"/>
    <cellStyle name="Normal 120 2" xfId="2513"/>
    <cellStyle name="Normal 121" xfId="1111"/>
    <cellStyle name="Normal 121 2" xfId="2518"/>
    <cellStyle name="Normal 122" xfId="1118"/>
    <cellStyle name="Normal 123" xfId="1121"/>
    <cellStyle name="Normal 123 2" xfId="2504"/>
    <cellStyle name="Normal 124" xfId="1122"/>
    <cellStyle name="Normal 125" xfId="1123"/>
    <cellStyle name="Normal 125 2" xfId="2521"/>
    <cellStyle name="Normal 126" xfId="1124"/>
    <cellStyle name="Normal 126 2" xfId="2525"/>
    <cellStyle name="Normal 127" xfId="1125"/>
    <cellStyle name="Normal 128" xfId="1128"/>
    <cellStyle name="Normal 129" xfId="1132"/>
    <cellStyle name="Normal 13" xfId="360"/>
    <cellStyle name="Normal 13 10" xfId="1289"/>
    <cellStyle name="Normal 13 10 2" xfId="1855"/>
    <cellStyle name="Normal 13 11" xfId="1290"/>
    <cellStyle name="Normal 13 11 2" xfId="1856"/>
    <cellStyle name="Normal 13 12" xfId="1291"/>
    <cellStyle name="Normal 13 12 2" xfId="1857"/>
    <cellStyle name="Normal 13 13" xfId="1292"/>
    <cellStyle name="Normal 13 13 2" xfId="1858"/>
    <cellStyle name="Normal 13 14" xfId="1293"/>
    <cellStyle name="Normal 13 14 2" xfId="1859"/>
    <cellStyle name="Normal 13 15" xfId="1294"/>
    <cellStyle name="Normal 13 15 2" xfId="1860"/>
    <cellStyle name="Normal 13 16" xfId="1295"/>
    <cellStyle name="Normal 13 16 2" xfId="1861"/>
    <cellStyle name="Normal 13 2" xfId="361"/>
    <cellStyle name="Normal 13 2 2" xfId="362"/>
    <cellStyle name="Normal 13 2 2 2" xfId="770"/>
    <cellStyle name="Normal 13 2 2 2 2" xfId="1296"/>
    <cellStyle name="Normal 13 2 2 2 2 2" xfId="1862"/>
    <cellStyle name="Normal 13 2 2 2 3" xfId="1863"/>
    <cellStyle name="Normal 13 2 2 3" xfId="1297"/>
    <cellStyle name="Normal 13 2 2 3 2" xfId="1864"/>
    <cellStyle name="Normal 13 2 2 4" xfId="1865"/>
    <cellStyle name="Normal 13 2 3" xfId="771"/>
    <cellStyle name="Normal 13 2 3 2" xfId="1298"/>
    <cellStyle name="Normal 13 2 3 2 2" xfId="1866"/>
    <cellStyle name="Normal 13 2 3 3" xfId="1867"/>
    <cellStyle name="Normal 13 2 4" xfId="772"/>
    <cellStyle name="Normal 13 2 4 2" xfId="1177"/>
    <cellStyle name="Normal 13 2 4 2 2" xfId="1299"/>
    <cellStyle name="Normal 13 2 4 2 2 2" xfId="1868"/>
    <cellStyle name="Normal 13 2 4 2 3" xfId="1300"/>
    <cellStyle name="Normal 13 2 4 2 3 2" xfId="1869"/>
    <cellStyle name="Normal 13 2 4 2 4" xfId="1870"/>
    <cellStyle name="Normal 13 2 4 3" xfId="1301"/>
    <cellStyle name="Normal 13 2 5" xfId="1302"/>
    <cellStyle name="Normal 13 2 5 2" xfId="1303"/>
    <cellStyle name="Normal 13 2 5 3" xfId="1871"/>
    <cellStyle name="Normal 13 3" xfId="363"/>
    <cellStyle name="Normal 13 3 2" xfId="773"/>
    <cellStyle name="Normal 13 3 2 2" xfId="1304"/>
    <cellStyle name="Normal 13 3 2 2 2" xfId="1872"/>
    <cellStyle name="Normal 13 3 2 3" xfId="1873"/>
    <cellStyle name="Normal 13 3 3" xfId="1305"/>
    <cellStyle name="Normal 13 3 3 2" xfId="1874"/>
    <cellStyle name="Normal 13 3 4" xfId="1875"/>
    <cellStyle name="Normal 13 4" xfId="774"/>
    <cellStyle name="Normal 13 4 2" xfId="1306"/>
    <cellStyle name="Normal 13 4 2 2" xfId="1876"/>
    <cellStyle name="Normal 13 4 3" xfId="1877"/>
    <cellStyle name="Normal 13 5" xfId="775"/>
    <cellStyle name="Normal 13 5 2" xfId="1878"/>
    <cellStyle name="Normal 13 6" xfId="776"/>
    <cellStyle name="Normal 13 6 2" xfId="1879"/>
    <cellStyle name="Normal 13 7" xfId="777"/>
    <cellStyle name="Normal 13 7 2" xfId="1880"/>
    <cellStyle name="Normal 13 8" xfId="778"/>
    <cellStyle name="Normal 13 8 2" xfId="1881"/>
    <cellStyle name="Normal 13 9" xfId="1307"/>
    <cellStyle name="Normal 13 9 2" xfId="1882"/>
    <cellStyle name="Normal 130" xfId="1173"/>
    <cellStyle name="Normal 131" xfId="2503"/>
    <cellStyle name="Normal 132" xfId="2506"/>
    <cellStyle name="Normal 132 2" xfId="2508"/>
    <cellStyle name="Normal 14" xfId="364"/>
    <cellStyle name="Normal 14 2" xfId="365"/>
    <cellStyle name="Normal 14 2 2" xfId="366"/>
    <cellStyle name="Normal 14 2 2 2" xfId="779"/>
    <cellStyle name="Normal 14 2 2 2 2" xfId="1308"/>
    <cellStyle name="Normal 14 2 2 2 2 2" xfId="1883"/>
    <cellStyle name="Normal 14 2 2 2 3" xfId="1884"/>
    <cellStyle name="Normal 14 2 2 3" xfId="1309"/>
    <cellStyle name="Normal 14 2 2 3 2" xfId="1885"/>
    <cellStyle name="Normal 14 2 2 4" xfId="1886"/>
    <cellStyle name="Normal 14 2 3" xfId="780"/>
    <cellStyle name="Normal 14 2 3 2" xfId="1310"/>
    <cellStyle name="Normal 14 2 3 2 2" xfId="1887"/>
    <cellStyle name="Normal 14 2 3 3" xfId="1888"/>
    <cellStyle name="Normal 14 2 4" xfId="1311"/>
    <cellStyle name="Normal 14 2 4 2" xfId="1889"/>
    <cellStyle name="Normal 14 2 5" xfId="1890"/>
    <cellStyle name="Normal 14 3" xfId="367"/>
    <cellStyle name="Normal 14 3 2" xfId="781"/>
    <cellStyle name="Normal 14 3 2 2" xfId="1312"/>
    <cellStyle name="Normal 14 3 2 2 2" xfId="1891"/>
    <cellStyle name="Normal 14 3 2 3" xfId="1892"/>
    <cellStyle name="Normal 14 3 3" xfId="1313"/>
    <cellStyle name="Normal 14 3 3 2" xfId="1893"/>
    <cellStyle name="Normal 14 3 4" xfId="1894"/>
    <cellStyle name="Normal 14 4" xfId="782"/>
    <cellStyle name="Normal 14 4 2" xfId="1314"/>
    <cellStyle name="Normal 14 4 2 2" xfId="1895"/>
    <cellStyle name="Normal 14 4 3" xfId="1896"/>
    <cellStyle name="Normal 14 5" xfId="1315"/>
    <cellStyle name="Normal 14 5 2" xfId="1897"/>
    <cellStyle name="Normal 14 6" xfId="1898"/>
    <cellStyle name="Normal 15" xfId="368"/>
    <cellStyle name="Normal 15 2" xfId="369"/>
    <cellStyle name="Normal 15 2 2" xfId="370"/>
    <cellStyle name="Normal 15 2 2 2" xfId="783"/>
    <cellStyle name="Normal 15 2 2 2 2" xfId="1316"/>
    <cellStyle name="Normal 15 2 2 2 2 2" xfId="1899"/>
    <cellStyle name="Normal 15 2 2 2 3" xfId="1900"/>
    <cellStyle name="Normal 15 2 2 3" xfId="1317"/>
    <cellStyle name="Normal 15 2 2 3 2" xfId="1901"/>
    <cellStyle name="Normal 15 2 2 4" xfId="1902"/>
    <cellStyle name="Normal 15 2 3" xfId="784"/>
    <cellStyle name="Normal 15 2 3 2" xfId="1318"/>
    <cellStyle name="Normal 15 2 3 2 2" xfId="1903"/>
    <cellStyle name="Normal 15 2 3 3" xfId="1904"/>
    <cellStyle name="Normal 15 2 4" xfId="1319"/>
    <cellStyle name="Normal 15 2 4 2" xfId="1905"/>
    <cellStyle name="Normal 15 2 5" xfId="1906"/>
    <cellStyle name="Normal 15 3" xfId="371"/>
    <cellStyle name="Normal 15 3 2" xfId="785"/>
    <cellStyle name="Normal 15 3 2 2" xfId="1320"/>
    <cellStyle name="Normal 15 3 2 2 2" xfId="1907"/>
    <cellStyle name="Normal 15 3 2 3" xfId="1908"/>
    <cellStyle name="Normal 15 3 3" xfId="1321"/>
    <cellStyle name="Normal 15 3 3 2" xfId="1909"/>
    <cellStyle name="Normal 15 3 4" xfId="1910"/>
    <cellStyle name="Normal 15 4" xfId="786"/>
    <cellStyle name="Normal 15 4 2" xfId="1322"/>
    <cellStyle name="Normal 15 4 2 2" xfId="1911"/>
    <cellStyle name="Normal 15 4 3" xfId="1912"/>
    <cellStyle name="Normal 15 5" xfId="1323"/>
    <cellStyle name="Normal 15 5 2" xfId="1913"/>
    <cellStyle name="Normal 15 6" xfId="1914"/>
    <cellStyle name="Normal 16" xfId="372"/>
    <cellStyle name="Normal 16 2" xfId="373"/>
    <cellStyle name="Normal 16 2 2" xfId="374"/>
    <cellStyle name="Normal 16 2 2 2" xfId="787"/>
    <cellStyle name="Normal 16 2 2 2 2" xfId="1324"/>
    <cellStyle name="Normal 16 2 2 2 2 2" xfId="1915"/>
    <cellStyle name="Normal 16 2 2 2 3" xfId="1916"/>
    <cellStyle name="Normal 16 2 2 3" xfId="1325"/>
    <cellStyle name="Normal 16 2 2 3 2" xfId="1917"/>
    <cellStyle name="Normal 16 2 2 4" xfId="1918"/>
    <cellStyle name="Normal 16 2 3" xfId="788"/>
    <cellStyle name="Normal 16 2 3 2" xfId="1326"/>
    <cellStyle name="Normal 16 2 3 2 2" xfId="1919"/>
    <cellStyle name="Normal 16 2 3 3" xfId="1920"/>
    <cellStyle name="Normal 16 2 4" xfId="1327"/>
    <cellStyle name="Normal 16 2 4 2" xfId="1921"/>
    <cellStyle name="Normal 16 2 5" xfId="1922"/>
    <cellStyle name="Normal 16 3" xfId="375"/>
    <cellStyle name="Normal 16 3 2" xfId="789"/>
    <cellStyle name="Normal 16 3 2 2" xfId="1328"/>
    <cellStyle name="Normal 16 3 2 2 2" xfId="1923"/>
    <cellStyle name="Normal 16 3 2 3" xfId="1924"/>
    <cellStyle name="Normal 16 3 3" xfId="1329"/>
    <cellStyle name="Normal 16 3 3 2" xfId="1925"/>
    <cellStyle name="Normal 16 3 4" xfId="1926"/>
    <cellStyle name="Normal 16 4" xfId="790"/>
    <cellStyle name="Normal 16 4 2" xfId="1330"/>
    <cellStyle name="Normal 16 4 2 2" xfId="1927"/>
    <cellStyle name="Normal 16 4 3" xfId="1928"/>
    <cellStyle name="Normal 16 5" xfId="1331"/>
    <cellStyle name="Normal 16 5 2" xfId="1929"/>
    <cellStyle name="Normal 16 6" xfId="1930"/>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2 2" xfId="1931"/>
    <cellStyle name="Normal 18 2 2 3" xfId="1334"/>
    <cellStyle name="Normal 18 2 3" xfId="1336"/>
    <cellStyle name="Normal 18 2 3 2" xfId="1932"/>
    <cellStyle name="Normal 18 2 4" xfId="1333"/>
    <cellStyle name="Normal 18 3" xfId="383"/>
    <cellStyle name="Normal 18 3 2" xfId="1338"/>
    <cellStyle name="Normal 18 3 2 2" xfId="1933"/>
    <cellStyle name="Normal 18 3 3" xfId="1337"/>
    <cellStyle name="Normal 18 4" xfId="791"/>
    <cellStyle name="Normal 18 4 2" xfId="1934"/>
    <cellStyle name="Normal 18 5" xfId="792"/>
    <cellStyle name="Normal 18 5 2" xfId="1339"/>
    <cellStyle name="Normal 18 5 2 2" xfId="1935"/>
    <cellStyle name="Normal 18 5 3" xfId="1936"/>
    <cellStyle name="Normal 18 6" xfId="1340"/>
    <cellStyle name="Normal 18 6 2" xfId="1937"/>
    <cellStyle name="Normal 18 7" xfId="1341"/>
    <cellStyle name="Normal 18 7 2" xfId="1938"/>
    <cellStyle name="Normal 18 8" xfId="1342"/>
    <cellStyle name="Normal 18 8 2" xfId="1939"/>
    <cellStyle name="Normal 18 9" xfId="1940"/>
    <cellStyle name="Normal 19" xfId="384"/>
    <cellStyle name="Normal 19 2" xfId="385"/>
    <cellStyle name="Normal 19 2 2" xfId="386"/>
    <cellStyle name="Normal 19 2 2 2" xfId="1346"/>
    <cellStyle name="Normal 19 2 2 2 2" xfId="1941"/>
    <cellStyle name="Normal 19 2 2 3" xfId="1345"/>
    <cellStyle name="Normal 19 2 3" xfId="1347"/>
    <cellStyle name="Normal 19 2 3 2" xfId="1942"/>
    <cellStyle name="Normal 19 2 4" xfId="1344"/>
    <cellStyle name="Normal 19 3" xfId="387"/>
    <cellStyle name="Normal 19 3 2" xfId="1349"/>
    <cellStyle name="Normal 19 3 2 2" xfId="1943"/>
    <cellStyle name="Normal 19 3 3" xfId="1348"/>
    <cellStyle name="Normal 19 4" xfId="1350"/>
    <cellStyle name="Normal 19 4 2" xfId="1944"/>
    <cellStyle name="Normal 19 5" xfId="1343"/>
    <cellStyle name="Normal 2" xfId="388"/>
    <cellStyle name="Normal 2 10" xfId="389"/>
    <cellStyle name="Normal 2 10 2" xfId="2536"/>
    <cellStyle name="Normal 2 10 3" xfId="2535"/>
    <cellStyle name="Normal 2 11" xfId="390"/>
    <cellStyle name="Normal 2 11 2" xfId="2537"/>
    <cellStyle name="Normal 2 12" xfId="391"/>
    <cellStyle name="Normal 2 12 2" xfId="598"/>
    <cellStyle name="Normal 2 12 3" xfId="2538"/>
    <cellStyle name="Normal 2 13" xfId="392"/>
    <cellStyle name="Normal 2 14" xfId="393"/>
    <cellStyle name="Normal 2 14 2" xfId="2522"/>
    <cellStyle name="Normal 2 14 3" xfId="2539"/>
    <cellStyle name="Normal 2 15" xfId="611"/>
    <cellStyle name="Normal 2 15 2" xfId="793"/>
    <cellStyle name="Normal 2 15 3" xfId="2540"/>
    <cellStyle name="Normal 2 16" xfId="614"/>
    <cellStyle name="Normal 2 16 2" xfId="1060"/>
    <cellStyle name="Normal 2 16 3" xfId="1061"/>
    <cellStyle name="Normal 2 16 4" xfId="1062"/>
    <cellStyle name="Normal 2 16 5" xfId="2541"/>
    <cellStyle name="Normal 2 17" xfId="1119"/>
    <cellStyle name="Normal 2 17 2" xfId="1131"/>
    <cellStyle name="Normal 2 18" xfId="1351"/>
    <cellStyle name="Normal 2 18 2" xfId="2542"/>
    <cellStyle name="Normal 2 19" xfId="2543"/>
    <cellStyle name="Normal 2 2" xfId="394"/>
    <cellStyle name="Normal 2 2 10" xfId="395"/>
    <cellStyle name="Normal 2 2 11" xfId="396"/>
    <cellStyle name="Normal 2 2 12" xfId="397"/>
    <cellStyle name="Normal 2 2 2" xfId="398"/>
    <cellStyle name="Normal 2 2 2 2" xfId="399"/>
    <cellStyle name="Normal 2 2 2 2 2" xfId="1945"/>
    <cellStyle name="Normal 2 2 2 3" xfId="1946"/>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20" xfId="2544"/>
    <cellStyle name="Normal 2 21" xfId="2545"/>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2 2" xfId="1947"/>
    <cellStyle name="Normal 2 5 3" xfId="425"/>
    <cellStyle name="Normal 2 5 4" xfId="426"/>
    <cellStyle name="Normal 2 5 5" xfId="427"/>
    <cellStyle name="Normal 2 6" xfId="428"/>
    <cellStyle name="Normal 2 6 2" xfId="429"/>
    <cellStyle name="Normal 2 7" xfId="430"/>
    <cellStyle name="Normal 2 7 2" xfId="1356"/>
    <cellStyle name="Normal 2 7 2 2" xfId="2546"/>
    <cellStyle name="Normal 2 7 3" xfId="2547"/>
    <cellStyle name="Normal 2 8" xfId="431"/>
    <cellStyle name="Normal 2 8 2" xfId="1357"/>
    <cellStyle name="Normal 2 8 2 2" xfId="2548"/>
    <cellStyle name="Normal 2 8 3" xfId="2549"/>
    <cellStyle name="Normal 2 9" xfId="432"/>
    <cellStyle name="Normal 2 9 2" xfId="2551"/>
    <cellStyle name="Normal 2 9 3" xfId="2550"/>
    <cellStyle name="Normal 2_6a" xfId="433"/>
    <cellStyle name="Normal 20" xfId="434"/>
    <cellStyle name="Normal 20 2" xfId="435"/>
    <cellStyle name="Normal 20 2 2" xfId="436"/>
    <cellStyle name="Normal 20 2 2 2" xfId="1360"/>
    <cellStyle name="Normal 20 2 2 2 2" xfId="1948"/>
    <cellStyle name="Normal 20 2 2 3" xfId="1359"/>
    <cellStyle name="Normal 20 2 3" xfId="1361"/>
    <cellStyle name="Normal 20 2 3 2" xfId="1949"/>
    <cellStyle name="Normal 20 2 4" xfId="1358"/>
    <cellStyle name="Normal 20 3" xfId="437"/>
    <cellStyle name="Normal 20 3 2" xfId="1362"/>
    <cellStyle name="Normal 20 3 2 2" xfId="1950"/>
    <cellStyle name="Normal 20 3 3" xfId="1951"/>
    <cellStyle name="Normal 20 4" xfId="795"/>
    <cellStyle name="Normal 20 4 2" xfId="1952"/>
    <cellStyle name="Normal 20 5" xfId="796"/>
    <cellStyle name="Normal 20 5 2" xfId="1363"/>
    <cellStyle name="Normal 20 5 2 2" xfId="1953"/>
    <cellStyle name="Normal 20 5 3" xfId="1954"/>
    <cellStyle name="Normal 20 6" xfId="1364"/>
    <cellStyle name="Normal 20 6 2" xfId="1955"/>
    <cellStyle name="Normal 20 7" xfId="1365"/>
    <cellStyle name="Normal 20 7 2" xfId="1956"/>
    <cellStyle name="Normal 20 8" xfId="1366"/>
    <cellStyle name="Normal 20 8 2" xfId="1957"/>
    <cellStyle name="Normal 20 9" xfId="1958"/>
    <cellStyle name="Normal 21" xfId="438"/>
    <cellStyle name="Normal 21 2" xfId="439"/>
    <cellStyle name="Normal 21 2 2" xfId="440"/>
    <cellStyle name="Normal 21 2 2 2" xfId="1370"/>
    <cellStyle name="Normal 21 2 2 2 2" xfId="1959"/>
    <cellStyle name="Normal 21 2 2 3" xfId="1369"/>
    <cellStyle name="Normal 21 2 3" xfId="1371"/>
    <cellStyle name="Normal 21 2 3 2" xfId="1960"/>
    <cellStyle name="Normal 21 2 4" xfId="1368"/>
    <cellStyle name="Normal 21 3" xfId="441"/>
    <cellStyle name="Normal 21 3 2" xfId="1373"/>
    <cellStyle name="Normal 21 3 2 2" xfId="1961"/>
    <cellStyle name="Normal 21 3 3" xfId="1372"/>
    <cellStyle name="Normal 21 4" xfId="1374"/>
    <cellStyle name="Normal 21 4 2" xfId="1962"/>
    <cellStyle name="Normal 21 5" xfId="1367"/>
    <cellStyle name="Normal 22" xfId="442"/>
    <cellStyle name="Normal 22 2" xfId="443"/>
    <cellStyle name="Normal 22 2 2" xfId="797"/>
    <cellStyle name="Normal 22 2 2 2" xfId="1375"/>
    <cellStyle name="Normal 22 2 2 2 2" xfId="1963"/>
    <cellStyle name="Normal 22 2 2 3" xfId="1964"/>
    <cellStyle name="Normal 22 2 3" xfId="1376"/>
    <cellStyle name="Normal 22 2 3 2" xfId="1965"/>
    <cellStyle name="Normal 22 2 4" xfId="1966"/>
    <cellStyle name="Normal 22 3" xfId="632"/>
    <cellStyle name="Normal 22 3 2" xfId="1378"/>
    <cellStyle name="Normal 22 3 2 2" xfId="1967"/>
    <cellStyle name="Normal 22 3 3" xfId="1377"/>
    <cellStyle name="Normal 22 4" xfId="1379"/>
    <cellStyle name="Normal 22 4 2" xfId="1968"/>
    <cellStyle name="Normal 22 5" xfId="1969"/>
    <cellStyle name="Normal 23" xfId="444"/>
    <cellStyle name="Normal 23 2" xfId="445"/>
    <cellStyle name="Normal 23 2 2" xfId="798"/>
    <cellStyle name="Normal 23 2 2 2" xfId="1380"/>
    <cellStyle name="Normal 23 2 2 2 2" xfId="1970"/>
    <cellStyle name="Normal 23 2 2 3" xfId="1971"/>
    <cellStyle name="Normal 23 2 3" xfId="1381"/>
    <cellStyle name="Normal 23 2 3 2" xfId="1972"/>
    <cellStyle name="Normal 23 2 4" xfId="1973"/>
    <cellStyle name="Normal 23 3" xfId="799"/>
    <cellStyle name="Normal 23 3 2" xfId="1382"/>
    <cellStyle name="Normal 23 3 2 2" xfId="1974"/>
    <cellStyle name="Normal 23 3 3" xfId="1975"/>
    <cellStyle name="Normal 23 4" xfId="800"/>
    <cellStyle name="Normal 23 4 2" xfId="1976"/>
    <cellStyle name="Normal 23 5" xfId="801"/>
    <cellStyle name="Normal 23 5 2" xfId="1383"/>
    <cellStyle name="Normal 23 5 2 2" xfId="1977"/>
    <cellStyle name="Normal 23 5 3" xfId="1978"/>
    <cellStyle name="Normal 23 6" xfId="1063"/>
    <cellStyle name="Normal 23 6 2" xfId="1384"/>
    <cellStyle name="Normal 23 7" xfId="1385"/>
    <cellStyle name="Normal 23 7 2" xfId="1979"/>
    <cellStyle name="Normal 23 8" xfId="1386"/>
    <cellStyle name="Normal 23 8 2" xfId="1980"/>
    <cellStyle name="Normal 23 9" xfId="1981"/>
    <cellStyle name="Normal 24" xfId="446"/>
    <cellStyle name="Normal 24 2" xfId="447"/>
    <cellStyle name="Normal 24 2 2" xfId="1387"/>
    <cellStyle name="Normal 24 2 2 2" xfId="1982"/>
    <cellStyle name="Normal 24 2 3" xfId="1983"/>
    <cellStyle name="Normal 24 3" xfId="802"/>
    <cellStyle name="Normal 24 3 2" xfId="1388"/>
    <cellStyle name="Normal 24 4" xfId="1984"/>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2 2 2" xfId="1985"/>
    <cellStyle name="Normal 26 2 3" xfId="1986"/>
    <cellStyle name="Normal 26 3" xfId="633"/>
    <cellStyle name="Normal 26 3 2" xfId="1392"/>
    <cellStyle name="Normal 26 4" xfId="1987"/>
    <cellStyle name="Normal 27" xfId="452"/>
    <cellStyle name="Normal 27 2" xfId="585"/>
    <cellStyle name="Normal 27 2 2" xfId="1988"/>
    <cellStyle name="Normal 27 3" xfId="1989"/>
    <cellStyle name="Normal 28" xfId="453"/>
    <cellStyle name="Normal 28 2" xfId="586"/>
    <cellStyle name="Normal 28 2 2" xfId="1394"/>
    <cellStyle name="Normal 28 3" xfId="1393"/>
    <cellStyle name="Normal 29" xfId="454"/>
    <cellStyle name="Normal 29 2" xfId="587"/>
    <cellStyle name="Normal 29 2 2" xfId="1395"/>
    <cellStyle name="Normal 29 2 2 2" xfId="1990"/>
    <cellStyle name="Normal 29 2 3" xfId="1991"/>
    <cellStyle name="Normal 29 3" xfId="803"/>
    <cellStyle name="Normal 29 3 2" xfId="1992"/>
    <cellStyle name="Normal 29 4" xfId="1396"/>
    <cellStyle name="Normal 29 4 2" xfId="1993"/>
    <cellStyle name="Normal 29 5" xfId="1397"/>
    <cellStyle name="Normal 29 5 2" xfId="1994"/>
    <cellStyle name="Normal 29 6" xfId="1995"/>
    <cellStyle name="Normal 3" xfId="455"/>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 9" xfId="2552"/>
    <cellStyle name="Normal 3_6a" xfId="468"/>
    <cellStyle name="Normal 30" xfId="469"/>
    <cellStyle name="Normal 30 2" xfId="588"/>
    <cellStyle name="Normal 30 2 2" xfId="1996"/>
    <cellStyle name="Normal 30 3" xfId="1997"/>
    <cellStyle name="Normal 31" xfId="470"/>
    <cellStyle name="Normal 31 2" xfId="589"/>
    <cellStyle name="Normal 31 2 2" xfId="1998"/>
    <cellStyle name="Normal 31 3" xfId="1999"/>
    <cellStyle name="Normal 32" xfId="471"/>
    <cellStyle name="Normal 32 2" xfId="590"/>
    <cellStyle name="Normal 32 3" xfId="1405"/>
    <cellStyle name="Normal 33" xfId="472"/>
    <cellStyle name="Normal 33 2" xfId="591"/>
    <cellStyle name="Normal 33 2 2" xfId="2000"/>
    <cellStyle name="Normal 33 3" xfId="2001"/>
    <cellStyle name="Normal 34" xfId="473"/>
    <cellStyle name="Normal 34 2" xfId="592"/>
    <cellStyle name="Normal 34 2 2" xfId="2002"/>
    <cellStyle name="Normal 34 3" xfId="2003"/>
    <cellStyle name="Normal 35" xfId="474"/>
    <cellStyle name="Normal 35 2" xfId="593"/>
    <cellStyle name="Normal 35 3" xfId="1406"/>
    <cellStyle name="Normal 36" xfId="475"/>
    <cellStyle name="Normal 36 2" xfId="594"/>
    <cellStyle name="Normal 36 2 2" xfId="2004"/>
    <cellStyle name="Normal 36 3" xfId="2005"/>
    <cellStyle name="Normal 37" xfId="476"/>
    <cellStyle name="Normal 37 2" xfId="595"/>
    <cellStyle name="Normal 37 2 2" xfId="2006"/>
    <cellStyle name="Normal 37 3" xfId="2007"/>
    <cellStyle name="Normal 38" xfId="477"/>
    <cellStyle name="Normal 38 2" xfId="596"/>
    <cellStyle name="Normal 39" xfId="478"/>
    <cellStyle name="Normal 39 2" xfId="597"/>
    <cellStyle name="Normal 39 2 2" xfId="2008"/>
    <cellStyle name="Normal 39 3" xfId="581"/>
    <cellStyle name="Normal 4" xfId="479"/>
    <cellStyle name="Normal 4 10" xfId="804"/>
    <cellStyle name="Normal 4 10 2" xfId="1407"/>
    <cellStyle name="Normal 4 10 2 2" xfId="2009"/>
    <cellStyle name="Normal 4 10 3" xfId="2010"/>
    <cellStyle name="Normal 4 11" xfId="805"/>
    <cellStyle name="Normal 4 11 2" xfId="2011"/>
    <cellStyle name="Normal 4 12" xfId="806"/>
    <cellStyle name="Normal 4 12 2" xfId="1408"/>
    <cellStyle name="Normal 4 12 2 2" xfId="2012"/>
    <cellStyle name="Normal 4 12 3" xfId="2013"/>
    <cellStyle name="Normal 4 13" xfId="1409"/>
    <cellStyle name="Normal 4 13 2" xfId="2014"/>
    <cellStyle name="Normal 4 14" xfId="1410"/>
    <cellStyle name="Normal 4 15" xfId="1411"/>
    <cellStyle name="Normal 4 15 2" xfId="2015"/>
    <cellStyle name="Normal 4 16" xfId="2016"/>
    <cellStyle name="Normal 4 2" xfId="480"/>
    <cellStyle name="Normal 4 2 2" xfId="481"/>
    <cellStyle name="Normal 4 2 2 2" xfId="482"/>
    <cellStyle name="Normal 4 2 2 2 2" xfId="807"/>
    <cellStyle name="Normal 4 2 2 2 2 2" xfId="1412"/>
    <cellStyle name="Normal 4 2 2 2 2 2 2" xfId="2017"/>
    <cellStyle name="Normal 4 2 2 2 2 3" xfId="2018"/>
    <cellStyle name="Normal 4 2 2 2 3" xfId="1413"/>
    <cellStyle name="Normal 4 2 2 2 3 2" xfId="2019"/>
    <cellStyle name="Normal 4 2 2 2 4" xfId="2020"/>
    <cellStyle name="Normal 4 2 2 3" xfId="808"/>
    <cellStyle name="Normal 4 2 2 3 2" xfId="1414"/>
    <cellStyle name="Normal 4 2 2 3 2 2" xfId="2021"/>
    <cellStyle name="Normal 4 2 2 3 3" xfId="2022"/>
    <cellStyle name="Normal 4 2 2 4" xfId="1415"/>
    <cellStyle name="Normal 4 2 2 4 2" xfId="2023"/>
    <cellStyle name="Normal 4 2 2 5" xfId="2024"/>
    <cellStyle name="Normal 4 2 3" xfId="483"/>
    <cellStyle name="Normal 4 2 3 2" xfId="809"/>
    <cellStyle name="Normal 4 2 3 2 2" xfId="1416"/>
    <cellStyle name="Normal 4 2 3 2 2 2" xfId="2025"/>
    <cellStyle name="Normal 4 2 3 2 3" xfId="2026"/>
    <cellStyle name="Normal 4 2 3 3" xfId="1417"/>
    <cellStyle name="Normal 4 2 3 3 2" xfId="2027"/>
    <cellStyle name="Normal 4 2 3 4" xfId="2028"/>
    <cellStyle name="Normal 4 2 4" xfId="810"/>
    <cellStyle name="Normal 4 2 4 2" xfId="1418"/>
    <cellStyle name="Normal 4 2 4 2 2" xfId="2029"/>
    <cellStyle name="Normal 4 2 4 3" xfId="2030"/>
    <cellStyle name="Normal 4 2 5" xfId="1419"/>
    <cellStyle name="Normal 4 2 5 2" xfId="2031"/>
    <cellStyle name="Normal 4 2 6" xfId="2032"/>
    <cellStyle name="Normal 4 2 7" xfId="2553"/>
    <cellStyle name="Normal 4 3" xfId="484"/>
    <cellStyle name="Normal 4 3 2" xfId="811"/>
    <cellStyle name="Normal 4 3 2 2" xfId="812"/>
    <cellStyle name="Normal 4 3 2 2 2" xfId="813"/>
    <cellStyle name="Normal 4 3 2 2 2 2" xfId="1420"/>
    <cellStyle name="Normal 4 3 2 2 2 2 2" xfId="2033"/>
    <cellStyle name="Normal 4 3 2 2 2 3" xfId="2034"/>
    <cellStyle name="Normal 4 3 2 2 3" xfId="1421"/>
    <cellStyle name="Normal 4 3 2 2 3 2" xfId="2035"/>
    <cellStyle name="Normal 4 3 2 2 4" xfId="2036"/>
    <cellStyle name="Normal 4 3 2 3" xfId="814"/>
    <cellStyle name="Normal 4 3 2 3 2" xfId="1422"/>
    <cellStyle name="Normal 4 3 2 3 2 2" xfId="2037"/>
    <cellStyle name="Normal 4 3 2 3 3" xfId="2038"/>
    <cellStyle name="Normal 4 3 2 4" xfId="1423"/>
    <cellStyle name="Normal 4 3 2 4 2" xfId="2039"/>
    <cellStyle name="Normal 4 3 2 5" xfId="2040"/>
    <cellStyle name="Normal 4 3 3" xfId="815"/>
    <cellStyle name="Normal 4 3 3 2" xfId="816"/>
    <cellStyle name="Normal 4 3 3 2 2" xfId="1424"/>
    <cellStyle name="Normal 4 3 3 2 2 2" xfId="2041"/>
    <cellStyle name="Normal 4 3 3 2 3" xfId="2042"/>
    <cellStyle name="Normal 4 3 3 3" xfId="1425"/>
    <cellStyle name="Normal 4 3 3 3 2" xfId="2043"/>
    <cellStyle name="Normal 4 3 3 4" xfId="2044"/>
    <cellStyle name="Normal 4 3 4" xfId="817"/>
    <cellStyle name="Normal 4 3 4 2" xfId="1426"/>
    <cellStyle name="Normal 4 3 4 2 2" xfId="2045"/>
    <cellStyle name="Normal 4 3 4 3" xfId="2046"/>
    <cellStyle name="Normal 4 3 5" xfId="1427"/>
    <cellStyle name="Normal 4 3 5 2" xfId="2047"/>
    <cellStyle name="Normal 4 3 6" xfId="2048"/>
    <cellStyle name="Normal 4 4" xfId="485"/>
    <cellStyle name="Normal 4 4 2" xfId="818"/>
    <cellStyle name="Normal 4 4 2 2" xfId="819"/>
    <cellStyle name="Normal 4 4 2 2 2" xfId="820"/>
    <cellStyle name="Normal 4 4 2 2 2 2" xfId="1428"/>
    <cellStyle name="Normal 4 4 2 2 2 2 2" xfId="2049"/>
    <cellStyle name="Normal 4 4 2 2 2 3" xfId="2050"/>
    <cellStyle name="Normal 4 4 2 2 3" xfId="1429"/>
    <cellStyle name="Normal 4 4 2 2 3 2" xfId="2051"/>
    <cellStyle name="Normal 4 4 2 2 4" xfId="2052"/>
    <cellStyle name="Normal 4 4 2 3" xfId="821"/>
    <cellStyle name="Normal 4 4 2 3 2" xfId="1430"/>
    <cellStyle name="Normal 4 4 2 3 2 2" xfId="2053"/>
    <cellStyle name="Normal 4 4 2 3 3" xfId="2054"/>
    <cellStyle name="Normal 4 4 2 4" xfId="1431"/>
    <cellStyle name="Normal 4 4 2 4 2" xfId="2055"/>
    <cellStyle name="Normal 4 4 2 5" xfId="2056"/>
    <cellStyle name="Normal 4 4 3" xfId="822"/>
    <cellStyle name="Normal 4 4 3 2" xfId="823"/>
    <cellStyle name="Normal 4 4 3 2 2" xfId="1432"/>
    <cellStyle name="Normal 4 4 3 2 2 2" xfId="2057"/>
    <cellStyle name="Normal 4 4 3 2 3" xfId="2058"/>
    <cellStyle name="Normal 4 4 3 3" xfId="1433"/>
    <cellStyle name="Normal 4 4 3 3 2" xfId="2059"/>
    <cellStyle name="Normal 4 4 3 4" xfId="2060"/>
    <cellStyle name="Normal 4 4 4" xfId="824"/>
    <cellStyle name="Normal 4 4 4 2" xfId="1434"/>
    <cellStyle name="Normal 4 4 4 2 2" xfId="2061"/>
    <cellStyle name="Normal 4 4 4 3" xfId="2062"/>
    <cellStyle name="Normal 4 4 5" xfId="1435"/>
    <cellStyle name="Normal 4 4 5 2" xfId="2063"/>
    <cellStyle name="Normal 4 4 6" xfId="2064"/>
    <cellStyle name="Normal 4 5" xfId="486"/>
    <cellStyle name="Normal 4 5 2" xfId="825"/>
    <cellStyle name="Normal 4 5 2 2" xfId="826"/>
    <cellStyle name="Normal 4 5 2 2 2" xfId="827"/>
    <cellStyle name="Normal 4 5 2 2 2 2" xfId="1436"/>
    <cellStyle name="Normal 4 5 2 2 2 2 2" xfId="2065"/>
    <cellStyle name="Normal 4 5 2 2 2 3" xfId="2066"/>
    <cellStyle name="Normal 4 5 2 2 3" xfId="1437"/>
    <cellStyle name="Normal 4 5 2 2 3 2" xfId="2067"/>
    <cellStyle name="Normal 4 5 2 2 4" xfId="2068"/>
    <cellStyle name="Normal 4 5 2 3" xfId="828"/>
    <cellStyle name="Normal 4 5 2 3 2" xfId="1438"/>
    <cellStyle name="Normal 4 5 2 3 2 2" xfId="2069"/>
    <cellStyle name="Normal 4 5 2 3 3" xfId="2070"/>
    <cellStyle name="Normal 4 5 2 4" xfId="1439"/>
    <cellStyle name="Normal 4 5 2 4 2" xfId="2071"/>
    <cellStyle name="Normal 4 5 2 5" xfId="2072"/>
    <cellStyle name="Normal 4 5 3" xfId="829"/>
    <cellStyle name="Normal 4 5 3 2" xfId="830"/>
    <cellStyle name="Normal 4 5 3 2 2" xfId="1440"/>
    <cellStyle name="Normal 4 5 3 2 2 2" xfId="2073"/>
    <cellStyle name="Normal 4 5 3 2 3" xfId="2074"/>
    <cellStyle name="Normal 4 5 3 3" xfId="1441"/>
    <cellStyle name="Normal 4 5 3 3 2" xfId="2075"/>
    <cellStyle name="Normal 4 5 3 4" xfId="2076"/>
    <cellStyle name="Normal 4 5 4" xfId="831"/>
    <cellStyle name="Normal 4 5 4 2" xfId="1442"/>
    <cellStyle name="Normal 4 5 4 2 2" xfId="2077"/>
    <cellStyle name="Normal 4 5 4 3" xfId="2078"/>
    <cellStyle name="Normal 4 5 5" xfId="1443"/>
    <cellStyle name="Normal 4 5 5 2" xfId="2079"/>
    <cellStyle name="Normal 4 5 6" xfId="2080"/>
    <cellStyle name="Normal 4 6" xfId="487"/>
    <cellStyle name="Normal 4 6 2" xfId="832"/>
    <cellStyle name="Normal 4 6 2 2" xfId="833"/>
    <cellStyle name="Normal 4 6 2 2 2" xfId="834"/>
    <cellStyle name="Normal 4 6 2 2 2 2" xfId="1444"/>
    <cellStyle name="Normal 4 6 2 2 2 2 2" xfId="2081"/>
    <cellStyle name="Normal 4 6 2 2 2 3" xfId="2082"/>
    <cellStyle name="Normal 4 6 2 2 3" xfId="1445"/>
    <cellStyle name="Normal 4 6 2 2 3 2" xfId="2083"/>
    <cellStyle name="Normal 4 6 2 2 4" xfId="2084"/>
    <cellStyle name="Normal 4 6 2 3" xfId="835"/>
    <cellStyle name="Normal 4 6 2 3 2" xfId="1446"/>
    <cellStyle name="Normal 4 6 2 3 2 2" xfId="2085"/>
    <cellStyle name="Normal 4 6 2 3 3" xfId="2086"/>
    <cellStyle name="Normal 4 6 2 4" xfId="1447"/>
    <cellStyle name="Normal 4 6 2 4 2" xfId="2087"/>
    <cellStyle name="Normal 4 6 2 5" xfId="2088"/>
    <cellStyle name="Normal 4 6 3" xfId="836"/>
    <cellStyle name="Normal 4 6 3 2" xfId="837"/>
    <cellStyle name="Normal 4 6 3 2 2" xfId="1448"/>
    <cellStyle name="Normal 4 6 3 2 2 2" xfId="2089"/>
    <cellStyle name="Normal 4 6 3 2 3" xfId="2090"/>
    <cellStyle name="Normal 4 6 3 3" xfId="1449"/>
    <cellStyle name="Normal 4 6 3 3 2" xfId="2091"/>
    <cellStyle name="Normal 4 6 3 4" xfId="2092"/>
    <cellStyle name="Normal 4 6 4" xfId="838"/>
    <cellStyle name="Normal 4 6 4 2" xfId="1450"/>
    <cellStyle name="Normal 4 6 4 2 2" xfId="2093"/>
    <cellStyle name="Normal 4 6 4 3" xfId="2094"/>
    <cellStyle name="Normal 4 6 5" xfId="1451"/>
    <cellStyle name="Normal 4 6 5 2" xfId="2095"/>
    <cellStyle name="Normal 4 6 6" xfId="2096"/>
    <cellStyle name="Normal 4 7" xfId="839"/>
    <cellStyle name="Normal 4 7 2" xfId="840"/>
    <cellStyle name="Normal 4 7 2 2" xfId="841"/>
    <cellStyle name="Normal 4 7 2 2 2" xfId="842"/>
    <cellStyle name="Normal 4 7 2 2 2 2" xfId="1452"/>
    <cellStyle name="Normal 4 7 2 2 2 2 2" xfId="2097"/>
    <cellStyle name="Normal 4 7 2 2 2 3" xfId="2098"/>
    <cellStyle name="Normal 4 7 2 2 3" xfId="1453"/>
    <cellStyle name="Normal 4 7 2 2 3 2" xfId="2099"/>
    <cellStyle name="Normal 4 7 2 2 4" xfId="2100"/>
    <cellStyle name="Normal 4 7 2 3" xfId="843"/>
    <cellStyle name="Normal 4 7 2 3 2" xfId="1454"/>
    <cellStyle name="Normal 4 7 2 3 2 2" xfId="2101"/>
    <cellStyle name="Normal 4 7 2 3 3" xfId="2102"/>
    <cellStyle name="Normal 4 7 2 4" xfId="1455"/>
    <cellStyle name="Normal 4 7 2 4 2" xfId="2103"/>
    <cellStyle name="Normal 4 7 2 5" xfId="2104"/>
    <cellStyle name="Normal 4 7 3" xfId="844"/>
    <cellStyle name="Normal 4 7 3 2" xfId="845"/>
    <cellStyle name="Normal 4 7 3 2 2" xfId="1456"/>
    <cellStyle name="Normal 4 7 3 2 2 2" xfId="2105"/>
    <cellStyle name="Normal 4 7 3 2 3" xfId="2106"/>
    <cellStyle name="Normal 4 7 3 3" xfId="1457"/>
    <cellStyle name="Normal 4 7 3 3 2" xfId="2107"/>
    <cellStyle name="Normal 4 7 3 4" xfId="2108"/>
    <cellStyle name="Normal 4 7 4" xfId="846"/>
    <cellStyle name="Normal 4 7 4 2" xfId="1458"/>
    <cellStyle name="Normal 4 7 4 2 2" xfId="2109"/>
    <cellStyle name="Normal 4 7 4 3" xfId="2110"/>
    <cellStyle name="Normal 4 7 5" xfId="1459"/>
    <cellStyle name="Normal 4 7 5 2" xfId="2111"/>
    <cellStyle name="Normal 4 7 6" xfId="2112"/>
    <cellStyle name="Normal 4 8" xfId="847"/>
    <cellStyle name="Normal 4 8 2" xfId="848"/>
    <cellStyle name="Normal 4 8 2 2" xfId="849"/>
    <cellStyle name="Normal 4 8 2 2 2" xfId="1460"/>
    <cellStyle name="Normal 4 8 2 2 2 2" xfId="2113"/>
    <cellStyle name="Normal 4 8 2 2 3" xfId="2114"/>
    <cellStyle name="Normal 4 8 2 3" xfId="1461"/>
    <cellStyle name="Normal 4 8 2 3 2" xfId="2115"/>
    <cellStyle name="Normal 4 8 2 4" xfId="2116"/>
    <cellStyle name="Normal 4 8 3" xfId="850"/>
    <cellStyle name="Normal 4 8 3 2" xfId="1462"/>
    <cellStyle name="Normal 4 8 3 2 2" xfId="2117"/>
    <cellStyle name="Normal 4 8 3 3" xfId="2118"/>
    <cellStyle name="Normal 4 8 4" xfId="1463"/>
    <cellStyle name="Normal 4 8 4 2" xfId="2119"/>
    <cellStyle name="Normal 4 8 5" xfId="2120"/>
    <cellStyle name="Normal 4 9" xfId="851"/>
    <cellStyle name="Normal 4 9 2" xfId="852"/>
    <cellStyle name="Normal 4 9 2 2" xfId="853"/>
    <cellStyle name="Normal 4 9 2 2 2" xfId="854"/>
    <cellStyle name="Normal 4 9 2 2 2 2" xfId="2121"/>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2 2" xfId="2122"/>
    <cellStyle name="Normal 4 9 2 2 3 2 2 2 2 2 2 2 2 2 2 3" xfId="1476"/>
    <cellStyle name="Normal 4 9 2 2 3 2 2 2 2 2 2 2 2 2 2 3 2" xfId="1477"/>
    <cellStyle name="Normal 4 9 2 2 3 2 2 2 2 2 2 2 2 2 2 3 2 2" xfId="2123"/>
    <cellStyle name="Normal 4 9 2 2 3 2 2 2 2 2 2 2 2 2 2 3 3" xfId="2124"/>
    <cellStyle name="Normal 4 9 2 2 3 2 2 2 2 2 2 2 2 2 2 4" xfId="2125"/>
    <cellStyle name="Normal 4 9 2 2 3 2 2 2 2 2 2 2 2 2 3" xfId="2126"/>
    <cellStyle name="Normal 4 9 2 2 3 2 2 2 2 2 2 2 2 3" xfId="2127"/>
    <cellStyle name="Normal 4 9 2 2 3 2 2 2 2 2 2 2 3" xfId="2128"/>
    <cellStyle name="Normal 4 9 2 2 3 2 2 2 2 2 2 3" xfId="2129"/>
    <cellStyle name="Normal 4 9 2 2 3 2 2 2 2 2 3" xfId="2130"/>
    <cellStyle name="Normal 4 9 2 2 3 2 2 2 2 3" xfId="2131"/>
    <cellStyle name="Normal 4 9 2 2 3 2 2 2 3" xfId="2132"/>
    <cellStyle name="Normal 4 9 2 2 3 2 2 3" xfId="2133"/>
    <cellStyle name="Normal 4 9 2 2 3 2 3" xfId="2134"/>
    <cellStyle name="Normal 4 9 2 2 3 3" xfId="2135"/>
    <cellStyle name="Normal 4 9 2 2 4" xfId="2136"/>
    <cellStyle name="Normal 4 9 2 3" xfId="1478"/>
    <cellStyle name="Normal 4 9 2 3 2" xfId="2137"/>
    <cellStyle name="Normal 4 9 2 4" xfId="2138"/>
    <cellStyle name="Normal 4 9 3" xfId="855"/>
    <cellStyle name="Normal 4 9 3 2" xfId="1479"/>
    <cellStyle name="Normal 4 9 4" xfId="2139"/>
    <cellStyle name="Normal 40" xfId="488"/>
    <cellStyle name="Normal 40 2" xfId="599"/>
    <cellStyle name="Normal 40 2 2" xfId="1480"/>
    <cellStyle name="Normal 40 3" xfId="2140"/>
    <cellStyle name="Normal 41" xfId="489"/>
    <cellStyle name="Normal 41 2" xfId="490"/>
    <cellStyle name="Normal 41 2 2" xfId="2141"/>
    <cellStyle name="Normal 41 3" xfId="2142"/>
    <cellStyle name="Normal 42" xfId="491"/>
    <cellStyle name="Normal 42 2" xfId="856"/>
    <cellStyle name="Normal 42 2 2" xfId="2143"/>
    <cellStyle name="Normal 42 3" xfId="2144"/>
    <cellStyle name="Normal 43" xfId="579"/>
    <cellStyle name="Normal 43 2" xfId="601"/>
    <cellStyle name="Normal 43 2 2" xfId="1481"/>
    <cellStyle name="Normal 43 3" xfId="857"/>
    <cellStyle name="Normal 44" xfId="602"/>
    <cellStyle name="Normal 44 2" xfId="858"/>
    <cellStyle name="Normal 44 2 2" xfId="2145"/>
    <cellStyle name="Normal 44 3" xfId="2146"/>
    <cellStyle name="Normal 45" xfId="604"/>
    <cellStyle name="Normal 45 2" xfId="628"/>
    <cellStyle name="Normal 45 2 2" xfId="1482"/>
    <cellStyle name="Normal 45 3" xfId="1483"/>
    <cellStyle name="Normal 46" xfId="605"/>
    <cellStyle name="Normal 46 2" xfId="859"/>
    <cellStyle name="Normal 46 2 2" xfId="1484"/>
    <cellStyle name="Normal 46 3" xfId="2147"/>
    <cellStyle name="Normal 47" xfId="606"/>
    <cellStyle name="Normal 47 2" xfId="860"/>
    <cellStyle name="Normal 47 2 2" xfId="1485"/>
    <cellStyle name="Normal 47 3" xfId="2148"/>
    <cellStyle name="Normal 48" xfId="608"/>
    <cellStyle name="Normal 48 2" xfId="861"/>
    <cellStyle name="Normal 48 2 2" xfId="2149"/>
    <cellStyle name="Normal 48 3" xfId="2150"/>
    <cellStyle name="Normal 49" xfId="609"/>
    <cellStyle name="Normal 49 2" xfId="862"/>
    <cellStyle name="Normal 49 2 2" xfId="2151"/>
    <cellStyle name="Normal 49 3" xfId="2152"/>
    <cellStyle name="Normal 5" xfId="492"/>
    <cellStyle name="Normal 5 10" xfId="493"/>
    <cellStyle name="Normal 5 10 2" xfId="1487"/>
    <cellStyle name="Normal 5 10 2 2" xfId="2153"/>
    <cellStyle name="Normal 5 10 3" xfId="1486"/>
    <cellStyle name="Normal 5 11" xfId="1488"/>
    <cellStyle name="Normal 5 11 2" xfId="2154"/>
    <cellStyle name="Normal 5 12" xfId="2155"/>
    <cellStyle name="Normal 5 2" xfId="494"/>
    <cellStyle name="Normal 5 2 2" xfId="495"/>
    <cellStyle name="Normal 5 2 2 2" xfId="496"/>
    <cellStyle name="Normal 5 2 3" xfId="497"/>
    <cellStyle name="Normal 5 2 3 2" xfId="2156"/>
    <cellStyle name="Normal 5 3" xfId="498"/>
    <cellStyle name="Normal 5 3 2" xfId="499"/>
    <cellStyle name="Normal 5 3 2 2" xfId="2157"/>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7 2 2" xfId="2158"/>
    <cellStyle name="Normal 5 7 3" xfId="2159"/>
    <cellStyle name="Normal 5 8" xfId="505"/>
    <cellStyle name="Normal 5 8 2" xfId="864"/>
    <cellStyle name="Normal 5 8 2 2" xfId="865"/>
    <cellStyle name="Normal 5 8 2 2 2" xfId="1492"/>
    <cellStyle name="Normal 5 8 2 2 2 2" xfId="2160"/>
    <cellStyle name="Normal 5 8 2 2 3" xfId="2161"/>
    <cellStyle name="Normal 5 8 2 3" xfId="1493"/>
    <cellStyle name="Normal 5 8 2 3 2" xfId="2162"/>
    <cellStyle name="Normal 5 8 2 4" xfId="2163"/>
    <cellStyle name="Normal 5 8 3" xfId="866"/>
    <cellStyle name="Normal 5 8 3 2" xfId="1494"/>
    <cellStyle name="Normal 5 8 3 2 2" xfId="2164"/>
    <cellStyle name="Normal 5 8 3 3" xfId="2165"/>
    <cellStyle name="Normal 5 8 4" xfId="1495"/>
    <cellStyle name="Normal 5 8 4 2" xfId="2166"/>
    <cellStyle name="Normal 5 8 5" xfId="2167"/>
    <cellStyle name="Normal 5 9" xfId="506"/>
    <cellStyle name="Normal 5 9 2" xfId="867"/>
    <cellStyle name="Normal 5 9 2 2" xfId="1496"/>
    <cellStyle name="Normal 5 9 2 2 2" xfId="2168"/>
    <cellStyle name="Normal 5 9 2 3" xfId="2169"/>
    <cellStyle name="Normal 5 9 3" xfId="1497"/>
    <cellStyle name="Normal 5 9 3 2" xfId="2170"/>
    <cellStyle name="Normal 5 9 4" xfId="2171"/>
    <cellStyle name="Normal 50" xfId="610"/>
    <cellStyle name="Normal 50 2" xfId="1064"/>
    <cellStyle name="Normal 50 3" xfId="1498"/>
    <cellStyle name="Normal 51" xfId="612"/>
    <cellStyle name="Normal 51 2" xfId="634"/>
    <cellStyle name="Normal 51 2 2" xfId="2172"/>
    <cellStyle name="Normal 51 3" xfId="1065"/>
    <cellStyle name="Normal 51 3 2" xfId="2173"/>
    <cellStyle name="Normal 52" xfId="613"/>
    <cellStyle name="Normal 52 2" xfId="868"/>
    <cellStyle name="Normal 52 2 2" xfId="2174"/>
    <cellStyle name="Normal 52 3" xfId="1066"/>
    <cellStyle name="Normal 52 3 2" xfId="2175"/>
    <cellStyle name="Normal 53" xfId="615"/>
    <cellStyle name="Normal 53 2" xfId="1067"/>
    <cellStyle name="Normal 53 2 2" xfId="1499"/>
    <cellStyle name="Normal 53 3" xfId="2176"/>
    <cellStyle name="Normal 54" xfId="616"/>
    <cellStyle name="Normal 54 2" xfId="1068"/>
    <cellStyle name="Normal 54 2 2" xfId="1500"/>
    <cellStyle name="Normal 54 3" xfId="2177"/>
    <cellStyle name="Normal 55" xfId="617"/>
    <cellStyle name="Normal 55 2" xfId="1069"/>
    <cellStyle name="Normal 55 2 2" xfId="1501"/>
    <cellStyle name="Normal 55 3" xfId="2178"/>
    <cellStyle name="Normal 56" xfId="618"/>
    <cellStyle name="Normal 56 2" xfId="1070"/>
    <cellStyle name="Normal 56 2 2" xfId="2179"/>
    <cellStyle name="Normal 56 3" xfId="1502"/>
    <cellStyle name="Normal 57" xfId="619"/>
    <cellStyle name="Normal 57 2" xfId="1071"/>
    <cellStyle name="Normal 57 2 2" xfId="2180"/>
    <cellStyle name="Normal 57 3" xfId="1503"/>
    <cellStyle name="Normal 58" xfId="620"/>
    <cellStyle name="Normal 58 2" xfId="1072"/>
    <cellStyle name="Normal 58 2 2" xfId="2181"/>
    <cellStyle name="Normal 58 3" xfId="1504"/>
    <cellStyle name="Normal 59" xfId="621"/>
    <cellStyle name="Normal 59 2" xfId="1073"/>
    <cellStyle name="Normal 59 3" xfId="1505"/>
    <cellStyle name="Normal 6" xfId="507"/>
    <cellStyle name="Normal 6 10" xfId="869"/>
    <cellStyle name="Normal 6 10 2" xfId="1506"/>
    <cellStyle name="Normal 6 10 2 2" xfId="2182"/>
    <cellStyle name="Normal 6 10 3" xfId="2183"/>
    <cellStyle name="Normal 6 11" xfId="870"/>
    <cellStyle name="Normal 6 11 2" xfId="2184"/>
    <cellStyle name="Normal 6 12" xfId="871"/>
    <cellStyle name="Normal 6 12 2" xfId="2185"/>
    <cellStyle name="Normal 6 13" xfId="1507"/>
    <cellStyle name="Normal 6 13 2" xfId="2186"/>
    <cellStyle name="Normal 6 14" xfId="1508"/>
    <cellStyle name="Normal 6 14 2" xfId="2187"/>
    <cellStyle name="Normal 6 15" xfId="1509"/>
    <cellStyle name="Normal 6 15 2" xfId="2188"/>
    <cellStyle name="Normal 6 16" xfId="2189"/>
    <cellStyle name="Normal 6 2" xfId="508"/>
    <cellStyle name="Normal 6 2 2" xfId="509"/>
    <cellStyle name="Normal 6 2 2 2" xfId="872"/>
    <cellStyle name="Normal 6 2 2 2 2" xfId="873"/>
    <cellStyle name="Normal 6 2 2 2 2 2" xfId="1510"/>
    <cellStyle name="Normal 6 2 2 2 2 2 2" xfId="2190"/>
    <cellStyle name="Normal 6 2 2 2 2 3" xfId="2191"/>
    <cellStyle name="Normal 6 2 2 2 3" xfId="1511"/>
    <cellStyle name="Normal 6 2 2 2 3 2" xfId="2192"/>
    <cellStyle name="Normal 6 2 2 2 4" xfId="2193"/>
    <cellStyle name="Normal 6 2 2 3" xfId="874"/>
    <cellStyle name="Normal 6 2 2 3 2" xfId="1512"/>
    <cellStyle name="Normal 6 2 2 3 2 2" xfId="2194"/>
    <cellStyle name="Normal 6 2 2 3 3" xfId="2195"/>
    <cellStyle name="Normal 6 2 2 4" xfId="1513"/>
    <cellStyle name="Normal 6 2 2 4 2" xfId="2196"/>
    <cellStyle name="Normal 6 2 2 5" xfId="2197"/>
    <cellStyle name="Normal 6 2 3" xfId="875"/>
    <cellStyle name="Normal 6 2 3 2" xfId="876"/>
    <cellStyle name="Normal 6 2 3 2 2" xfId="1514"/>
    <cellStyle name="Normal 6 2 3 2 2 2" xfId="2198"/>
    <cellStyle name="Normal 6 2 3 2 3" xfId="2199"/>
    <cellStyle name="Normal 6 2 3 3" xfId="1515"/>
    <cellStyle name="Normal 6 2 3 3 2" xfId="2200"/>
    <cellStyle name="Normal 6 2 3 4" xfId="2201"/>
    <cellStyle name="Normal 6 2 4" xfId="877"/>
    <cellStyle name="Normal 6 2 4 2" xfId="1516"/>
    <cellStyle name="Normal 6 2 4 2 2" xfId="2202"/>
    <cellStyle name="Normal 6 2 4 3" xfId="2203"/>
    <cellStyle name="Normal 6 2 5" xfId="1517"/>
    <cellStyle name="Normal 6 2 5 2" xfId="2204"/>
    <cellStyle name="Normal 6 2 6" xfId="2205"/>
    <cellStyle name="Normal 6 3" xfId="510"/>
    <cellStyle name="Normal 6 3 2" xfId="511"/>
    <cellStyle name="Normal 6 3 2 2" xfId="878"/>
    <cellStyle name="Normal 6 3 2 2 2" xfId="879"/>
    <cellStyle name="Normal 6 3 2 2 2 2" xfId="1518"/>
    <cellStyle name="Normal 6 3 2 2 2 2 2" xfId="2206"/>
    <cellStyle name="Normal 6 3 2 2 2 3" xfId="2207"/>
    <cellStyle name="Normal 6 3 2 2 3" xfId="1519"/>
    <cellStyle name="Normal 6 3 2 2 3 2" xfId="2208"/>
    <cellStyle name="Normal 6 3 2 2 4" xfId="2209"/>
    <cellStyle name="Normal 6 3 2 3" xfId="880"/>
    <cellStyle name="Normal 6 3 2 3 2" xfId="1520"/>
    <cellStyle name="Normal 6 3 2 3 2 2" xfId="2210"/>
    <cellStyle name="Normal 6 3 2 3 3" xfId="2211"/>
    <cellStyle name="Normal 6 3 2 4" xfId="1521"/>
    <cellStyle name="Normal 6 3 2 4 2" xfId="2212"/>
    <cellStyle name="Normal 6 3 2 5" xfId="2213"/>
    <cellStyle name="Normal 6 3 3" xfId="881"/>
    <cellStyle name="Normal 6 3 3 2" xfId="882"/>
    <cellStyle name="Normal 6 3 3 2 2" xfId="1522"/>
    <cellStyle name="Normal 6 3 3 2 2 2" xfId="2214"/>
    <cellStyle name="Normal 6 3 3 2 3" xfId="2215"/>
    <cellStyle name="Normal 6 3 3 3" xfId="1523"/>
    <cellStyle name="Normal 6 3 3 3 2" xfId="2216"/>
    <cellStyle name="Normal 6 3 3 4" xfId="2217"/>
    <cellStyle name="Normal 6 3 4" xfId="883"/>
    <cellStyle name="Normal 6 3 4 2" xfId="1524"/>
    <cellStyle name="Normal 6 3 4 2 2" xfId="2218"/>
    <cellStyle name="Normal 6 3 4 3" xfId="2219"/>
    <cellStyle name="Normal 6 3 5" xfId="1525"/>
    <cellStyle name="Normal 6 3 5 2" xfId="2220"/>
    <cellStyle name="Normal 6 3 6" xfId="2221"/>
    <cellStyle name="Normal 6 4" xfId="512"/>
    <cellStyle name="Normal 6 4 2" xfId="583"/>
    <cellStyle name="Normal 6 4 2 2" xfId="884"/>
    <cellStyle name="Normal 6 4 2 2 2" xfId="885"/>
    <cellStyle name="Normal 6 4 2 2 2 2" xfId="1526"/>
    <cellStyle name="Normal 6 4 2 2 2 2 2" xfId="2222"/>
    <cellStyle name="Normal 6 4 2 2 2 3" xfId="2223"/>
    <cellStyle name="Normal 6 4 2 2 3" xfId="1527"/>
    <cellStyle name="Normal 6 4 2 2 3 2" xfId="2224"/>
    <cellStyle name="Normal 6 4 2 2 4" xfId="2225"/>
    <cellStyle name="Normal 6 4 2 3" xfId="886"/>
    <cellStyle name="Normal 6 4 2 3 2" xfId="1528"/>
    <cellStyle name="Normal 6 4 2 3 2 2" xfId="2226"/>
    <cellStyle name="Normal 6 4 2 3 3" xfId="2227"/>
    <cellStyle name="Normal 6 4 2 4" xfId="1529"/>
    <cellStyle name="Normal 6 4 2 4 2" xfId="2228"/>
    <cellStyle name="Normal 6 4 2 5" xfId="2229"/>
    <cellStyle name="Normal 6 4 3" xfId="887"/>
    <cellStyle name="Normal 6 4 3 2" xfId="888"/>
    <cellStyle name="Normal 6 4 3 2 2" xfId="1530"/>
    <cellStyle name="Normal 6 4 3 2 2 2" xfId="2230"/>
    <cellStyle name="Normal 6 4 3 2 3" xfId="2231"/>
    <cellStyle name="Normal 6 4 3 3" xfId="1531"/>
    <cellStyle name="Normal 6 4 3 3 2" xfId="2232"/>
    <cellStyle name="Normal 6 4 3 4" xfId="2233"/>
    <cellStyle name="Normal 6 4 4" xfId="889"/>
    <cellStyle name="Normal 6 4 4 2" xfId="1532"/>
    <cellStyle name="Normal 6 4 4 2 2" xfId="2234"/>
    <cellStyle name="Normal 6 4 4 3" xfId="2235"/>
    <cellStyle name="Normal 6 4 5" xfId="1533"/>
    <cellStyle name="Normal 6 4 5 2" xfId="2236"/>
    <cellStyle name="Normal 6 4 6" xfId="2237"/>
    <cellStyle name="Normal 6 5" xfId="513"/>
    <cellStyle name="Normal 6 5 2" xfId="890"/>
    <cellStyle name="Normal 6 5 2 2" xfId="891"/>
    <cellStyle name="Normal 6 5 2 2 2" xfId="892"/>
    <cellStyle name="Normal 6 5 2 2 2 2" xfId="1534"/>
    <cellStyle name="Normal 6 5 2 2 2 2 2" xfId="2238"/>
    <cellStyle name="Normal 6 5 2 2 2 3" xfId="2239"/>
    <cellStyle name="Normal 6 5 2 2 3" xfId="1535"/>
    <cellStyle name="Normal 6 5 2 2 3 2" xfId="2240"/>
    <cellStyle name="Normal 6 5 2 2 4" xfId="2241"/>
    <cellStyle name="Normal 6 5 2 3" xfId="893"/>
    <cellStyle name="Normal 6 5 2 3 2" xfId="1536"/>
    <cellStyle name="Normal 6 5 2 3 2 2" xfId="2242"/>
    <cellStyle name="Normal 6 5 2 3 3" xfId="2243"/>
    <cellStyle name="Normal 6 5 2 4" xfId="1537"/>
    <cellStyle name="Normal 6 5 2 4 2" xfId="2244"/>
    <cellStyle name="Normal 6 5 2 5" xfId="2245"/>
    <cellStyle name="Normal 6 5 3" xfId="894"/>
    <cellStyle name="Normal 6 5 3 2" xfId="895"/>
    <cellStyle name="Normal 6 5 3 2 2" xfId="1538"/>
    <cellStyle name="Normal 6 5 3 2 2 2" xfId="2246"/>
    <cellStyle name="Normal 6 5 3 2 3" xfId="2247"/>
    <cellStyle name="Normal 6 5 3 3" xfId="1539"/>
    <cellStyle name="Normal 6 5 3 3 2" xfId="2248"/>
    <cellStyle name="Normal 6 5 3 4" xfId="2249"/>
    <cellStyle name="Normal 6 5 4" xfId="896"/>
    <cellStyle name="Normal 6 5 4 2" xfId="1540"/>
    <cellStyle name="Normal 6 5 4 2 2" xfId="2250"/>
    <cellStyle name="Normal 6 5 4 3" xfId="2251"/>
    <cellStyle name="Normal 6 5 5" xfId="1541"/>
    <cellStyle name="Normal 6 5 5 2" xfId="2252"/>
    <cellStyle name="Normal 6 5 6" xfId="2253"/>
    <cellStyle name="Normal 6 6" xfId="514"/>
    <cellStyle name="Normal 6 6 2" xfId="897"/>
    <cellStyle name="Normal 6 6 2 2" xfId="898"/>
    <cellStyle name="Normal 6 6 2 2 2" xfId="899"/>
    <cellStyle name="Normal 6 6 2 2 2 2" xfId="1542"/>
    <cellStyle name="Normal 6 6 2 2 2 2 2" xfId="2254"/>
    <cellStyle name="Normal 6 6 2 2 2 3" xfId="2255"/>
    <cellStyle name="Normal 6 6 2 2 3" xfId="1543"/>
    <cellStyle name="Normal 6 6 2 2 3 2" xfId="2256"/>
    <cellStyle name="Normal 6 6 2 2 4" xfId="2257"/>
    <cellStyle name="Normal 6 6 2 3" xfId="900"/>
    <cellStyle name="Normal 6 6 2 3 2" xfId="1544"/>
    <cellStyle name="Normal 6 6 2 3 2 2" xfId="2258"/>
    <cellStyle name="Normal 6 6 2 3 3" xfId="2259"/>
    <cellStyle name="Normal 6 6 2 4" xfId="1545"/>
    <cellStyle name="Normal 6 6 2 4 2" xfId="2260"/>
    <cellStyle name="Normal 6 6 2 5" xfId="2261"/>
    <cellStyle name="Normal 6 6 3" xfId="901"/>
    <cellStyle name="Normal 6 6 3 2" xfId="902"/>
    <cellStyle name="Normal 6 6 3 2 2" xfId="1546"/>
    <cellStyle name="Normal 6 6 3 2 2 2" xfId="2262"/>
    <cellStyle name="Normal 6 6 3 2 3" xfId="2263"/>
    <cellStyle name="Normal 6 6 3 3" xfId="1547"/>
    <cellStyle name="Normal 6 6 3 3 2" xfId="2264"/>
    <cellStyle name="Normal 6 6 3 4" xfId="2265"/>
    <cellStyle name="Normal 6 6 4" xfId="903"/>
    <cellStyle name="Normal 6 6 4 2" xfId="1548"/>
    <cellStyle name="Normal 6 6 4 2 2" xfId="2266"/>
    <cellStyle name="Normal 6 6 4 3" xfId="2267"/>
    <cellStyle name="Normal 6 6 5" xfId="1549"/>
    <cellStyle name="Normal 6 6 5 2" xfId="2268"/>
    <cellStyle name="Normal 6 6 6" xfId="2269"/>
    <cellStyle name="Normal 6 7" xfId="515"/>
    <cellStyle name="Normal 6 7 2" xfId="904"/>
    <cellStyle name="Normal 6 7 2 2" xfId="905"/>
    <cellStyle name="Normal 6 7 2 2 2" xfId="906"/>
    <cellStyle name="Normal 6 7 2 2 2 2" xfId="1550"/>
    <cellStyle name="Normal 6 7 2 2 2 2 2" xfId="2270"/>
    <cellStyle name="Normal 6 7 2 2 2 3" xfId="2271"/>
    <cellStyle name="Normal 6 7 2 2 3" xfId="1551"/>
    <cellStyle name="Normal 6 7 2 2 3 2" xfId="2272"/>
    <cellStyle name="Normal 6 7 2 2 4" xfId="2273"/>
    <cellStyle name="Normal 6 7 2 3" xfId="907"/>
    <cellStyle name="Normal 6 7 2 3 2" xfId="1552"/>
    <cellStyle name="Normal 6 7 2 3 2 2" xfId="2274"/>
    <cellStyle name="Normal 6 7 2 3 3" xfId="2275"/>
    <cellStyle name="Normal 6 7 2 4" xfId="1553"/>
    <cellStyle name="Normal 6 7 2 4 2" xfId="2276"/>
    <cellStyle name="Normal 6 7 2 5" xfId="2277"/>
    <cellStyle name="Normal 6 7 3" xfId="908"/>
    <cellStyle name="Normal 6 7 3 2" xfId="909"/>
    <cellStyle name="Normal 6 7 3 2 2" xfId="1554"/>
    <cellStyle name="Normal 6 7 3 2 2 2" xfId="2278"/>
    <cellStyle name="Normal 6 7 3 2 3" xfId="2279"/>
    <cellStyle name="Normal 6 7 3 3" xfId="1555"/>
    <cellStyle name="Normal 6 7 3 3 2" xfId="2280"/>
    <cellStyle name="Normal 6 7 3 4" xfId="2281"/>
    <cellStyle name="Normal 6 7 4" xfId="910"/>
    <cellStyle name="Normal 6 7 4 2" xfId="1556"/>
    <cellStyle name="Normal 6 7 4 2 2" xfId="2282"/>
    <cellStyle name="Normal 6 7 4 3" xfId="2283"/>
    <cellStyle name="Normal 6 7 5" xfId="1557"/>
    <cellStyle name="Normal 6 7 5 2" xfId="2284"/>
    <cellStyle name="Normal 6 7 6" xfId="2285"/>
    <cellStyle name="Normal 6 8" xfId="911"/>
    <cellStyle name="Normal 6 8 2" xfId="912"/>
    <cellStyle name="Normal 6 8 2 2" xfId="913"/>
    <cellStyle name="Normal 6 8 2 2 2" xfId="1558"/>
    <cellStyle name="Normal 6 8 2 2 2 2" xfId="2286"/>
    <cellStyle name="Normal 6 8 2 2 3" xfId="2287"/>
    <cellStyle name="Normal 6 8 2 3" xfId="1559"/>
    <cellStyle name="Normal 6 8 2 3 2" xfId="2288"/>
    <cellStyle name="Normal 6 8 2 4" xfId="2289"/>
    <cellStyle name="Normal 6 8 3" xfId="914"/>
    <cellStyle name="Normal 6 8 3 2" xfId="1560"/>
    <cellStyle name="Normal 6 8 3 2 2" xfId="2290"/>
    <cellStyle name="Normal 6 8 3 3" xfId="2291"/>
    <cellStyle name="Normal 6 8 4" xfId="1561"/>
    <cellStyle name="Normal 6 8 4 2" xfId="2292"/>
    <cellStyle name="Normal 6 8 5" xfId="2293"/>
    <cellStyle name="Normal 6 9" xfId="915"/>
    <cellStyle name="Normal 6 9 2" xfId="916"/>
    <cellStyle name="Normal 6 9 2 2" xfId="1562"/>
    <cellStyle name="Normal 6 9 2 2 2" xfId="2294"/>
    <cellStyle name="Normal 6 9 2 3" xfId="2295"/>
    <cellStyle name="Normal 6 9 3" xfId="1563"/>
    <cellStyle name="Normal 6 9 3 2" xfId="2296"/>
    <cellStyle name="Normal 6 9 4" xfId="2297"/>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2 2" xfId="2298"/>
    <cellStyle name="Normal 61 2 2 3" xfId="1567"/>
    <cellStyle name="Normal 61 2 2 3 2" xfId="2299"/>
    <cellStyle name="Normal 61 2 2 4" xfId="2300"/>
    <cellStyle name="Normal 61 2 3" xfId="1568"/>
    <cellStyle name="Normal 61 2 3 2" xfId="2301"/>
    <cellStyle name="Normal 61 2 4" xfId="2302"/>
    <cellStyle name="Normal 61 3" xfId="2303"/>
    <cellStyle name="Normal 62" xfId="624"/>
    <cellStyle name="Normal 62 2" xfId="1076"/>
    <cellStyle name="Normal 62 2 2" xfId="2304"/>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6 2" xfId="2554"/>
    <cellStyle name="Normal 67" xfId="636"/>
    <cellStyle name="Normal 67 2" xfId="2555"/>
    <cellStyle name="Normal 68" xfId="637"/>
    <cellStyle name="Normal 68 2" xfId="2556"/>
    <cellStyle name="Normal 69" xfId="638"/>
    <cellStyle name="Normal 69 2" xfId="2557"/>
    <cellStyle name="Normal 7" xfId="516"/>
    <cellStyle name="Normal 7 2" xfId="517"/>
    <cellStyle name="Normal 7 2 2" xfId="518"/>
    <cellStyle name="Normal 7 3" xfId="519"/>
    <cellStyle name="Normal 7 3 2" xfId="520"/>
    <cellStyle name="Normal 7 3 2 2" xfId="2305"/>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0 2" xfId="2558"/>
    <cellStyle name="Normal 71" xfId="640"/>
    <cellStyle name="Normal 71 2" xfId="2559"/>
    <cellStyle name="Normal 72" xfId="641"/>
    <cellStyle name="Normal 72 2" xfId="2560"/>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2 2 2" xfId="2306"/>
    <cellStyle name="Normal 9 2 2 2 2 3" xfId="2307"/>
    <cellStyle name="Normal 9 2 2 2 3" xfId="1575"/>
    <cellStyle name="Normal 9 2 2 2 3 2" xfId="2308"/>
    <cellStyle name="Normal 9 2 2 2 4" xfId="2309"/>
    <cellStyle name="Normal 9 2 2 3" xfId="924"/>
    <cellStyle name="Normal 9 2 2 3 2" xfId="1576"/>
    <cellStyle name="Normal 9 2 2 3 2 2" xfId="2310"/>
    <cellStyle name="Normal 9 2 2 3 3" xfId="2311"/>
    <cellStyle name="Normal 9 2 2 4" xfId="1577"/>
    <cellStyle name="Normal 9 2 2 4 2" xfId="2312"/>
    <cellStyle name="Normal 9 2 2 5" xfId="2313"/>
    <cellStyle name="Normal 9 2 3" xfId="925"/>
    <cellStyle name="Normal 9 2 3 2" xfId="926"/>
    <cellStyle name="Normal 9 2 3 2 2" xfId="1578"/>
    <cellStyle name="Normal 9 2 3 2 2 2" xfId="2314"/>
    <cellStyle name="Normal 9 2 3 2 3" xfId="2315"/>
    <cellStyle name="Normal 9 2 3 3" xfId="1579"/>
    <cellStyle name="Normal 9 2 3 3 2" xfId="2316"/>
    <cellStyle name="Normal 9 2 3 4" xfId="2317"/>
    <cellStyle name="Normal 9 2 4" xfId="927"/>
    <cellStyle name="Normal 9 2 4 2" xfId="1580"/>
    <cellStyle name="Normal 9 2 4 2 2" xfId="2318"/>
    <cellStyle name="Normal 9 2 4 3" xfId="2319"/>
    <cellStyle name="Normal 9 2 5" xfId="1581"/>
    <cellStyle name="Normal 9 2 5 2" xfId="2320"/>
    <cellStyle name="Normal 9 2 6" xfId="2321"/>
    <cellStyle name="Normal 9 3" xfId="539"/>
    <cellStyle name="Normal 9 3 2" xfId="540"/>
    <cellStyle name="Normal 9 3 2 2" xfId="928"/>
    <cellStyle name="Normal 9 3 2 2 2" xfId="1582"/>
    <cellStyle name="Normal 9 3 2 2 2 2" xfId="2322"/>
    <cellStyle name="Normal 9 3 2 2 3" xfId="2323"/>
    <cellStyle name="Normal 9 3 2 3" xfId="1583"/>
    <cellStyle name="Normal 9 3 2 3 2" xfId="2324"/>
    <cellStyle name="Normal 9 3 2 4" xfId="2325"/>
    <cellStyle name="Normal 9 3 3" xfId="929"/>
    <cellStyle name="Normal 9 3 3 2" xfId="1584"/>
    <cellStyle name="Normal 9 3 3 2 2" xfId="2326"/>
    <cellStyle name="Normal 9 3 3 3" xfId="2327"/>
    <cellStyle name="Normal 9 3 4" xfId="1585"/>
    <cellStyle name="Normal 9 3 4 2" xfId="2328"/>
    <cellStyle name="Normal 9 3 5" xfId="2329"/>
    <cellStyle name="Normal 9 4" xfId="541"/>
    <cellStyle name="Normal 9 4 2" xfId="930"/>
    <cellStyle name="Normal 9 4 2 2" xfId="1586"/>
    <cellStyle name="Normal 9 4 2 2 2" xfId="2330"/>
    <cellStyle name="Normal 9 4 2 3" xfId="2331"/>
    <cellStyle name="Normal 9 4 3" xfId="1587"/>
    <cellStyle name="Normal 9 4 3 2" xfId="2332"/>
    <cellStyle name="Normal 9 4 4" xfId="2333"/>
    <cellStyle name="Normal 9 5" xfId="542"/>
    <cellStyle name="Normal 9 5 2" xfId="1589"/>
    <cellStyle name="Normal 9 5 2 2" xfId="2334"/>
    <cellStyle name="Normal 9 5 3" xfId="1588"/>
    <cellStyle name="Normal 9 6" xfId="543"/>
    <cellStyle name="Normal 9 6 2" xfId="1590"/>
    <cellStyle name="Normal 9 7" xfId="544"/>
    <cellStyle name="Normal 9 7 2" xfId="2335"/>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as 2 2 2" xfId="2574"/>
    <cellStyle name="Notas 2 3" xfId="2563"/>
    <cellStyle name="Note" xfId="547"/>
    <cellStyle name="Note 2" xfId="548"/>
    <cellStyle name="Note 2 2" xfId="2575"/>
    <cellStyle name="Note 3" xfId="2568"/>
    <cellStyle name="Output" xfId="549"/>
    <cellStyle name="Output 2" xfId="550"/>
    <cellStyle name="Output 2 2" xfId="2576"/>
    <cellStyle name="Output 3" xfId="2569"/>
    <cellStyle name="Porcentaje" xfId="551" builtinId="5"/>
    <cellStyle name="Porcentaje 10" xfId="2524"/>
    <cellStyle name="Porcentaje 11" xfId="2526"/>
    <cellStyle name="Porcentaje 2" xfId="552"/>
    <cellStyle name="Porcentaje 3" xfId="941"/>
    <cellStyle name="Porcentaje 3 2" xfId="1085"/>
    <cellStyle name="Porcentaje 3 2 2" xfId="2336"/>
    <cellStyle name="Porcentaje 3 3" xfId="1591"/>
    <cellStyle name="Porcentaje 4" xfId="942"/>
    <cellStyle name="Porcentaje 4 2" xfId="1086"/>
    <cellStyle name="Porcentaje 4 2 2" xfId="2337"/>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7 3" xfId="2528"/>
    <cellStyle name="Porcentaje 8" xfId="1127"/>
    <cellStyle name="Porcentaje 8 2" xfId="2516"/>
    <cellStyle name="Porcentaje 9" xfId="1110"/>
    <cellStyle name="Porcentaje 9 2" xfId="2507"/>
    <cellStyle name="Porcentual 10" xfId="943"/>
    <cellStyle name="Porcentual 10 2" xfId="944"/>
    <cellStyle name="Porcentual 10 2 2" xfId="2338"/>
    <cellStyle name="Porcentual 10 3" xfId="2339"/>
    <cellStyle name="Porcentual 11" xfId="945"/>
    <cellStyle name="Porcentual 11 2" xfId="2340"/>
    <cellStyle name="Porcentual 2" xfId="553"/>
    <cellStyle name="Porcentual 2 2" xfId="554"/>
    <cellStyle name="Porcentual 2 2 2" xfId="946"/>
    <cellStyle name="Porcentual 2 2 2 2" xfId="947"/>
    <cellStyle name="Porcentual 2 3" xfId="555"/>
    <cellStyle name="Porcentual 2 3 2" xfId="948"/>
    <cellStyle name="Porcentual 2 3 2 2" xfId="2341"/>
    <cellStyle name="Porcentual 2 3 3" xfId="1594"/>
    <cellStyle name="Porcentual 2 4" xfId="556"/>
    <cellStyle name="Porcentual 2 4 2" xfId="2342"/>
    <cellStyle name="Porcentual 2 5" xfId="949"/>
    <cellStyle name="Porcentual 2 5 2" xfId="2343"/>
    <cellStyle name="Porcentual 2 6" xfId="950"/>
    <cellStyle name="Porcentual 2 6 2" xfId="2344"/>
    <cellStyle name="Porcentual 3" xfId="557"/>
    <cellStyle name="Porcentual 3 2" xfId="951"/>
    <cellStyle name="Porcentual 3 2 2" xfId="1595"/>
    <cellStyle name="Porcentual 3 3" xfId="952"/>
    <cellStyle name="Porcentual 3 3 2" xfId="2345"/>
    <cellStyle name="Porcentual 3 4" xfId="953"/>
    <cellStyle name="Porcentual 3 4 2" xfId="2346"/>
    <cellStyle name="Porcentual 3 5" xfId="954"/>
    <cellStyle name="Porcentual 3 5 2" xfId="2347"/>
    <cellStyle name="Porcentual 3 6" xfId="955"/>
    <cellStyle name="Porcentual 3 6 2" xfId="2348"/>
    <cellStyle name="Porcentual 3 7" xfId="956"/>
    <cellStyle name="Porcentual 3 7 2" xfId="2349"/>
    <cellStyle name="Porcentual 4" xfId="957"/>
    <cellStyle name="Porcentual 4 2" xfId="958"/>
    <cellStyle name="Porcentual 4 2 2" xfId="2350"/>
    <cellStyle name="Porcentual 4 3" xfId="959"/>
    <cellStyle name="Porcentual 4 3 2" xfId="2351"/>
    <cellStyle name="Porcentual 4 4" xfId="960"/>
    <cellStyle name="Porcentual 4 4 2" xfId="2352"/>
    <cellStyle name="Porcentual 4 5" xfId="961"/>
    <cellStyle name="Porcentual 4 5 2" xfId="2353"/>
    <cellStyle name="Porcentual 4 6" xfId="962"/>
    <cellStyle name="Porcentual 4 6 2" xfId="2354"/>
    <cellStyle name="Porcentual 4 7" xfId="963"/>
    <cellStyle name="Porcentual 4 7 2" xfId="2355"/>
    <cellStyle name="Porcentual 4 8" xfId="964"/>
    <cellStyle name="Porcentual 4 8 2" xfId="2356"/>
    <cellStyle name="Porcentual 4 9" xfId="2357"/>
    <cellStyle name="Porcentual 5" xfId="965"/>
    <cellStyle name="Porcentual 5 10" xfId="966"/>
    <cellStyle name="Porcentual 5 10 2" xfId="1596"/>
    <cellStyle name="Porcentual 5 10 2 2" xfId="2358"/>
    <cellStyle name="Porcentual 5 10 3" xfId="2359"/>
    <cellStyle name="Porcentual 5 11" xfId="967"/>
    <cellStyle name="Porcentual 5 11 2" xfId="2360"/>
    <cellStyle name="Porcentual 5 12" xfId="968"/>
    <cellStyle name="Porcentual 5 12 2" xfId="2361"/>
    <cellStyle name="Porcentual 5 13" xfId="1597"/>
    <cellStyle name="Porcentual 5 13 2" xfId="2362"/>
    <cellStyle name="Porcentual 5 14" xfId="1598"/>
    <cellStyle name="Porcentual 5 14 2" xfId="2363"/>
    <cellStyle name="Porcentual 5 15" xfId="1599"/>
    <cellStyle name="Porcentual 5 15 2" xfId="2364"/>
    <cellStyle name="Porcentual 5 2" xfId="558"/>
    <cellStyle name="Porcentual 5 2 2" xfId="969"/>
    <cellStyle name="Porcentual 5 2 2 2" xfId="970"/>
    <cellStyle name="Porcentual 5 2 2 2 2" xfId="971"/>
    <cellStyle name="Porcentual 5 2 2 2 2 2" xfId="1600"/>
    <cellStyle name="Porcentual 5 2 2 2 2 2 2" xfId="2365"/>
    <cellStyle name="Porcentual 5 2 2 2 2 3" xfId="2366"/>
    <cellStyle name="Porcentual 5 2 2 2 3" xfId="1601"/>
    <cellStyle name="Porcentual 5 2 2 2 3 2" xfId="2367"/>
    <cellStyle name="Porcentual 5 2 2 2 4" xfId="2368"/>
    <cellStyle name="Porcentual 5 2 2 3" xfId="972"/>
    <cellStyle name="Porcentual 5 2 2 3 2" xfId="1602"/>
    <cellStyle name="Porcentual 5 2 2 3 2 2" xfId="2369"/>
    <cellStyle name="Porcentual 5 2 2 3 3" xfId="2370"/>
    <cellStyle name="Porcentual 5 2 2 4" xfId="1603"/>
    <cellStyle name="Porcentual 5 2 2 4 2" xfId="2371"/>
    <cellStyle name="Porcentual 5 2 2 5" xfId="2372"/>
    <cellStyle name="Porcentual 5 2 3" xfId="973"/>
    <cellStyle name="Porcentual 5 2 3 2" xfId="974"/>
    <cellStyle name="Porcentual 5 2 3 2 2" xfId="1604"/>
    <cellStyle name="Porcentual 5 2 3 2 2 2" xfId="2373"/>
    <cellStyle name="Porcentual 5 2 3 2 3" xfId="2374"/>
    <cellStyle name="Porcentual 5 2 3 3" xfId="1605"/>
    <cellStyle name="Porcentual 5 2 3 3 2" xfId="2375"/>
    <cellStyle name="Porcentual 5 2 3 4" xfId="2376"/>
    <cellStyle name="Porcentual 5 2 4" xfId="975"/>
    <cellStyle name="Porcentual 5 2 4 2" xfId="1606"/>
    <cellStyle name="Porcentual 5 2 4 2 2" xfId="2377"/>
    <cellStyle name="Porcentual 5 2 4 3" xfId="2378"/>
    <cellStyle name="Porcentual 5 2 5" xfId="1607"/>
    <cellStyle name="Porcentual 5 2 5 2" xfId="2379"/>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2 2 2" xfId="2380"/>
    <cellStyle name="Porcentual 5 3 2 2 2 3" xfId="2381"/>
    <cellStyle name="Porcentual 5 3 2 2 3" xfId="1610"/>
    <cellStyle name="Porcentual 5 3 2 2 3 2" xfId="2382"/>
    <cellStyle name="Porcentual 5 3 2 2 4" xfId="2383"/>
    <cellStyle name="Porcentual 5 3 2 3" xfId="980"/>
    <cellStyle name="Porcentual 5 3 2 3 2" xfId="1611"/>
    <cellStyle name="Porcentual 5 3 2 3 2 2" xfId="2384"/>
    <cellStyle name="Porcentual 5 3 2 3 3" xfId="2385"/>
    <cellStyle name="Porcentual 5 3 2 4" xfId="1612"/>
    <cellStyle name="Porcentual 5 3 2 4 2" xfId="2386"/>
    <cellStyle name="Porcentual 5 3 2 5" xfId="2387"/>
    <cellStyle name="Porcentual 5 3 3" xfId="981"/>
    <cellStyle name="Porcentual 5 3 3 2" xfId="982"/>
    <cellStyle name="Porcentual 5 3 3 2 2" xfId="1613"/>
    <cellStyle name="Porcentual 5 3 3 2 2 2" xfId="2388"/>
    <cellStyle name="Porcentual 5 3 3 2 3" xfId="2389"/>
    <cellStyle name="Porcentual 5 3 3 3" xfId="1614"/>
    <cellStyle name="Porcentual 5 3 3 3 2" xfId="2390"/>
    <cellStyle name="Porcentual 5 3 3 4" xfId="2391"/>
    <cellStyle name="Porcentual 5 3 4" xfId="983"/>
    <cellStyle name="Porcentual 5 3 4 2" xfId="1615"/>
    <cellStyle name="Porcentual 5 3 4 2 2" xfId="2392"/>
    <cellStyle name="Porcentual 5 3 4 3" xfId="2393"/>
    <cellStyle name="Porcentual 5 3 5" xfId="1616"/>
    <cellStyle name="Porcentual 5 3 5 2" xfId="2394"/>
    <cellStyle name="Porcentual 5 3 6" xfId="2395"/>
    <cellStyle name="Porcentual 5 4" xfId="984"/>
    <cellStyle name="Porcentual 5 4 2" xfId="985"/>
    <cellStyle name="Porcentual 5 4 2 2" xfId="986"/>
    <cellStyle name="Porcentual 5 4 2 2 2" xfId="987"/>
    <cellStyle name="Porcentual 5 4 2 2 2 2" xfId="1617"/>
    <cellStyle name="Porcentual 5 4 2 2 2 2 2" xfId="2396"/>
    <cellStyle name="Porcentual 5 4 2 2 2 3" xfId="2397"/>
    <cellStyle name="Porcentual 5 4 2 2 3" xfId="1618"/>
    <cellStyle name="Porcentual 5 4 2 2 3 2" xfId="2398"/>
    <cellStyle name="Porcentual 5 4 2 2 4" xfId="2399"/>
    <cellStyle name="Porcentual 5 4 2 3" xfId="988"/>
    <cellStyle name="Porcentual 5 4 2 3 2" xfId="1619"/>
    <cellStyle name="Porcentual 5 4 2 3 2 2" xfId="2400"/>
    <cellStyle name="Porcentual 5 4 2 3 3" xfId="2401"/>
    <cellStyle name="Porcentual 5 4 2 4" xfId="1620"/>
    <cellStyle name="Porcentual 5 4 2 4 2" xfId="2402"/>
    <cellStyle name="Porcentual 5 4 2 5" xfId="2403"/>
    <cellStyle name="Porcentual 5 4 3" xfId="989"/>
    <cellStyle name="Porcentual 5 4 3 2" xfId="990"/>
    <cellStyle name="Porcentual 5 4 3 2 2" xfId="1621"/>
    <cellStyle name="Porcentual 5 4 3 2 2 2" xfId="2404"/>
    <cellStyle name="Porcentual 5 4 3 2 3" xfId="2405"/>
    <cellStyle name="Porcentual 5 4 3 3" xfId="1622"/>
    <cellStyle name="Porcentual 5 4 3 3 2" xfId="2406"/>
    <cellStyle name="Porcentual 5 4 3 4" xfId="2407"/>
    <cellStyle name="Porcentual 5 4 4" xfId="991"/>
    <cellStyle name="Porcentual 5 4 4 2" xfId="1623"/>
    <cellStyle name="Porcentual 5 4 4 2 2" xfId="2408"/>
    <cellStyle name="Porcentual 5 4 4 3" xfId="2409"/>
    <cellStyle name="Porcentual 5 4 5" xfId="1624"/>
    <cellStyle name="Porcentual 5 4 5 2" xfId="2410"/>
    <cellStyle name="Porcentual 5 4 6" xfId="2411"/>
    <cellStyle name="Porcentual 5 5" xfId="992"/>
    <cellStyle name="Porcentual 5 5 2" xfId="993"/>
    <cellStyle name="Porcentual 5 5 2 2" xfId="994"/>
    <cellStyle name="Porcentual 5 5 2 2 2" xfId="995"/>
    <cellStyle name="Porcentual 5 5 2 2 2 2" xfId="1625"/>
    <cellStyle name="Porcentual 5 5 2 2 2 2 2" xfId="2412"/>
    <cellStyle name="Porcentual 5 5 2 2 2 3" xfId="2413"/>
    <cellStyle name="Porcentual 5 5 2 2 3" xfId="1626"/>
    <cellStyle name="Porcentual 5 5 2 2 3 2" xfId="2414"/>
    <cellStyle name="Porcentual 5 5 2 2 4" xfId="2415"/>
    <cellStyle name="Porcentual 5 5 2 3" xfId="996"/>
    <cellStyle name="Porcentual 5 5 2 3 2" xfId="1627"/>
    <cellStyle name="Porcentual 5 5 2 3 2 2" xfId="2416"/>
    <cellStyle name="Porcentual 5 5 2 3 3" xfId="2417"/>
    <cellStyle name="Porcentual 5 5 2 4" xfId="1628"/>
    <cellStyle name="Porcentual 5 5 2 4 2" xfId="2418"/>
    <cellStyle name="Porcentual 5 5 2 5" xfId="2419"/>
    <cellStyle name="Porcentual 5 5 3" xfId="997"/>
    <cellStyle name="Porcentual 5 5 3 2" xfId="998"/>
    <cellStyle name="Porcentual 5 5 3 2 2" xfId="1629"/>
    <cellStyle name="Porcentual 5 5 3 2 2 2" xfId="2420"/>
    <cellStyle name="Porcentual 5 5 3 2 3" xfId="2421"/>
    <cellStyle name="Porcentual 5 5 3 3" xfId="1630"/>
    <cellStyle name="Porcentual 5 5 3 3 2" xfId="2422"/>
    <cellStyle name="Porcentual 5 5 3 4" xfId="2423"/>
    <cellStyle name="Porcentual 5 5 4" xfId="999"/>
    <cellStyle name="Porcentual 5 5 4 2" xfId="1631"/>
    <cellStyle name="Porcentual 5 5 4 2 2" xfId="2424"/>
    <cellStyle name="Porcentual 5 5 4 3" xfId="2425"/>
    <cellStyle name="Porcentual 5 5 5" xfId="1632"/>
    <cellStyle name="Porcentual 5 5 5 2" xfId="2426"/>
    <cellStyle name="Porcentual 5 5 6" xfId="2427"/>
    <cellStyle name="Porcentual 5 6" xfId="1000"/>
    <cellStyle name="Porcentual 5 6 2" xfId="1001"/>
    <cellStyle name="Porcentual 5 6 2 2" xfId="1002"/>
    <cellStyle name="Porcentual 5 6 2 2 2" xfId="1003"/>
    <cellStyle name="Porcentual 5 6 2 2 2 2" xfId="1633"/>
    <cellStyle name="Porcentual 5 6 2 2 2 2 2" xfId="2428"/>
    <cellStyle name="Porcentual 5 6 2 2 2 3" xfId="2429"/>
    <cellStyle name="Porcentual 5 6 2 2 3" xfId="1634"/>
    <cellStyle name="Porcentual 5 6 2 2 3 2" xfId="2430"/>
    <cellStyle name="Porcentual 5 6 2 2 4" xfId="2431"/>
    <cellStyle name="Porcentual 5 6 2 3" xfId="1004"/>
    <cellStyle name="Porcentual 5 6 2 3 2" xfId="1635"/>
    <cellStyle name="Porcentual 5 6 2 3 2 2" xfId="2432"/>
    <cellStyle name="Porcentual 5 6 2 3 3" xfId="2433"/>
    <cellStyle name="Porcentual 5 6 2 4" xfId="1636"/>
    <cellStyle name="Porcentual 5 6 2 4 2" xfId="2434"/>
    <cellStyle name="Porcentual 5 6 2 5" xfId="2435"/>
    <cellStyle name="Porcentual 5 6 3" xfId="1005"/>
    <cellStyle name="Porcentual 5 6 3 2" xfId="1006"/>
    <cellStyle name="Porcentual 5 6 3 2 2" xfId="1637"/>
    <cellStyle name="Porcentual 5 6 3 2 2 2" xfId="2436"/>
    <cellStyle name="Porcentual 5 6 3 2 3" xfId="2437"/>
    <cellStyle name="Porcentual 5 6 3 3" xfId="1638"/>
    <cellStyle name="Porcentual 5 6 3 3 2" xfId="2438"/>
    <cellStyle name="Porcentual 5 6 3 4" xfId="2439"/>
    <cellStyle name="Porcentual 5 6 4" xfId="1007"/>
    <cellStyle name="Porcentual 5 6 4 2" xfId="1639"/>
    <cellStyle name="Porcentual 5 6 4 2 2" xfId="2440"/>
    <cellStyle name="Porcentual 5 6 4 3" xfId="2441"/>
    <cellStyle name="Porcentual 5 6 5" xfId="1640"/>
    <cellStyle name="Porcentual 5 6 5 2" xfId="2442"/>
    <cellStyle name="Porcentual 5 6 6" xfId="2443"/>
    <cellStyle name="Porcentual 5 7" xfId="1008"/>
    <cellStyle name="Porcentual 5 7 2" xfId="1009"/>
    <cellStyle name="Porcentual 5 7 2 2" xfId="1010"/>
    <cellStyle name="Porcentual 5 7 2 2 2" xfId="1011"/>
    <cellStyle name="Porcentual 5 7 2 2 2 2" xfId="1641"/>
    <cellStyle name="Porcentual 5 7 2 2 2 2 2" xfId="2444"/>
    <cellStyle name="Porcentual 5 7 2 2 2 3" xfId="2445"/>
    <cellStyle name="Porcentual 5 7 2 2 3" xfId="1642"/>
    <cellStyle name="Porcentual 5 7 2 2 3 2" xfId="2446"/>
    <cellStyle name="Porcentual 5 7 2 2 4" xfId="2447"/>
    <cellStyle name="Porcentual 5 7 2 3" xfId="1012"/>
    <cellStyle name="Porcentual 5 7 2 3 2" xfId="1643"/>
    <cellStyle name="Porcentual 5 7 2 3 2 2" xfId="2448"/>
    <cellStyle name="Porcentual 5 7 2 3 3" xfId="2449"/>
    <cellStyle name="Porcentual 5 7 2 4" xfId="1644"/>
    <cellStyle name="Porcentual 5 7 2 4 2" xfId="2450"/>
    <cellStyle name="Porcentual 5 7 2 5" xfId="2451"/>
    <cellStyle name="Porcentual 5 7 3" xfId="1013"/>
    <cellStyle name="Porcentual 5 7 3 2" xfId="1014"/>
    <cellStyle name="Porcentual 5 7 3 2 2" xfId="1645"/>
    <cellStyle name="Porcentual 5 7 3 2 2 2" xfId="2452"/>
    <cellStyle name="Porcentual 5 7 3 2 3" xfId="2453"/>
    <cellStyle name="Porcentual 5 7 3 3" xfId="1646"/>
    <cellStyle name="Porcentual 5 7 3 3 2" xfId="2454"/>
    <cellStyle name="Porcentual 5 7 3 4" xfId="2455"/>
    <cellStyle name="Porcentual 5 7 4" xfId="1015"/>
    <cellStyle name="Porcentual 5 7 4 2" xfId="1647"/>
    <cellStyle name="Porcentual 5 7 4 2 2" xfId="2456"/>
    <cellStyle name="Porcentual 5 7 4 3" xfId="2457"/>
    <cellStyle name="Porcentual 5 7 5" xfId="1648"/>
    <cellStyle name="Porcentual 5 7 5 2" xfId="2458"/>
    <cellStyle name="Porcentual 5 7 6" xfId="2459"/>
    <cellStyle name="Porcentual 5 8" xfId="1016"/>
    <cellStyle name="Porcentual 5 8 2" xfId="1017"/>
    <cellStyle name="Porcentual 5 8 2 2" xfId="1018"/>
    <cellStyle name="Porcentual 5 8 2 2 2" xfId="1649"/>
    <cellStyle name="Porcentual 5 8 2 2 2 2" xfId="2460"/>
    <cellStyle name="Porcentual 5 8 2 2 3" xfId="2461"/>
    <cellStyle name="Porcentual 5 8 2 3" xfId="1650"/>
    <cellStyle name="Porcentual 5 8 2 3 2" xfId="2462"/>
    <cellStyle name="Porcentual 5 8 2 4" xfId="2463"/>
    <cellStyle name="Porcentual 5 8 3" xfId="1019"/>
    <cellStyle name="Porcentual 5 8 3 2" xfId="1651"/>
    <cellStyle name="Porcentual 5 8 3 2 2" xfId="2464"/>
    <cellStyle name="Porcentual 5 8 3 3" xfId="2465"/>
    <cellStyle name="Porcentual 5 8 4" xfId="1652"/>
    <cellStyle name="Porcentual 5 8 4 2" xfId="2466"/>
    <cellStyle name="Porcentual 5 8 5" xfId="2467"/>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2 2" xfId="2468"/>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2 2 2 3 2 2 2 2 2 2 2 2 2 2 2 2" xfId="2469"/>
    <cellStyle name="Porcentual 6 2 2 2 3 2 2 2 2 2 2 2 2 2 2 3" xfId="2470"/>
    <cellStyle name="Porcentual 6 2 2 2 3 2 2 2 2 2 2 2 2 2 3" xfId="2471"/>
    <cellStyle name="Porcentual 6 2 2 2 3 2 2 2 2 2 2 2 2 3" xfId="2472"/>
    <cellStyle name="Porcentual 6 2 2 2 3 2 2 2 2 2 2 2 3" xfId="2473"/>
    <cellStyle name="Porcentual 6 2 2 2 3 2 2 2 2 2 2 3" xfId="2474"/>
    <cellStyle name="Porcentual 6 2 2 2 3 2 2 2 2 2 3" xfId="2475"/>
    <cellStyle name="Porcentual 6 2 2 2 3 2 2 2 2 3" xfId="2476"/>
    <cellStyle name="Porcentual 6 2 2 2 3 2 2 2 3" xfId="2477"/>
    <cellStyle name="Porcentual 6 2 2 2 3 2 2 3" xfId="2478"/>
    <cellStyle name="Porcentual 6 2 2 2 3 2 3" xfId="2479"/>
    <cellStyle name="Porcentual 6 2 2 2 3 3" xfId="2480"/>
    <cellStyle name="Porcentual 6 2 2 2 4" xfId="2481"/>
    <cellStyle name="Porcentual 6 2 2 3" xfId="2482"/>
    <cellStyle name="Porcentual 6 2 3" xfId="2483"/>
    <cellStyle name="Porcentual 6 3" xfId="1027"/>
    <cellStyle name="Porcentual 6 3 2" xfId="2484"/>
    <cellStyle name="Porcentual 6 4" xfId="2485"/>
    <cellStyle name="Porcentual 7" xfId="1028"/>
    <cellStyle name="Porcentual 7 2" xfId="1029"/>
    <cellStyle name="Porcentual 7 2 2" xfId="2486"/>
    <cellStyle name="Porcentual 7 3" xfId="2487"/>
    <cellStyle name="Porcentual 8" xfId="1030"/>
    <cellStyle name="Porcentual 8 2" xfId="1031"/>
    <cellStyle name="Porcentual 8 2 2" xfId="2488"/>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2 2 2" xfId="2489"/>
    <cellStyle name="Porcentual 9 2 2 2 2 3" xfId="2490"/>
    <cellStyle name="Porcentual 9 2 2 2 3" xfId="1668"/>
    <cellStyle name="Porcentual 9 2 2 2 3 2" xfId="2491"/>
    <cellStyle name="Porcentual 9 2 2 2 4" xfId="2492"/>
    <cellStyle name="Porcentual 9 2 2 3" xfId="1037"/>
    <cellStyle name="Porcentual 9 2 2 3 2" xfId="1669"/>
    <cellStyle name="Porcentual 9 2 2 3 2 2" xfId="2493"/>
    <cellStyle name="Porcentual 9 2 2 3 3" xfId="2494"/>
    <cellStyle name="Porcentual 9 2 2 4" xfId="1670"/>
    <cellStyle name="Porcentual 9 2 2 4 2" xfId="2495"/>
    <cellStyle name="Porcentual 9 2 2 5" xfId="2496"/>
    <cellStyle name="Porcentual 9 2 3" xfId="1038"/>
    <cellStyle name="Porcentual 9 2 3 2" xfId="1039"/>
    <cellStyle name="Porcentual 9 2 3 2 2" xfId="1671"/>
    <cellStyle name="Porcentual 9 2 3 2 2 2" xfId="2497"/>
    <cellStyle name="Porcentual 9 2 3 2 3" xfId="2498"/>
    <cellStyle name="Porcentual 9 2 3 3" xfId="1672"/>
    <cellStyle name="Porcentual 9 2 3 3 2" xfId="2499"/>
    <cellStyle name="Porcentual 9 2 3 4" xfId="2500"/>
    <cellStyle name="Porcentual 9 2 4" xfId="1040"/>
    <cellStyle name="Porcentual 9 2 4 2" xfId="1673"/>
    <cellStyle name="Porcentual 9 2 4 2 2" xfId="2501"/>
    <cellStyle name="Porcentual 9 2 4 3" xfId="2502"/>
    <cellStyle name="Porcentual 9 2 5" xfId="1041"/>
    <cellStyle name="Salida" xfId="1141" builtinId="21" customBuiltin="1"/>
    <cellStyle name="Salida 2" xfId="559"/>
    <cellStyle name="Salida 2 2" xfId="560"/>
    <cellStyle name="Salida 2 2 2" xfId="2577"/>
    <cellStyle name="Salida 2 3" xfId="2564"/>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2 2 2" xfId="2579"/>
    <cellStyle name="Total 2 2 3" xfId="2578"/>
    <cellStyle name="Total 2 3" xfId="580"/>
    <cellStyle name="Total 2 3 2" xfId="2580"/>
    <cellStyle name="Total 2 4" xfId="2565"/>
    <cellStyle name="Warning Text" xfId="577"/>
    <cellStyle name="Warning Text 2" xfId="578"/>
  </cellStyles>
  <dxfs count="7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6500"/>
      </font>
      <fill>
        <patternFill>
          <bgColor rgb="FFFFEB9C"/>
        </patternFill>
      </fill>
    </dxf>
    <dxf>
      <fill>
        <patternFill>
          <bgColor rgb="FFFFFF00"/>
        </patternFill>
      </fill>
    </dxf>
    <dxf>
      <font>
        <color rgb="FF9C0006"/>
      </font>
      <fill>
        <patternFill>
          <bgColor rgb="FFFFC7CE"/>
        </patternFill>
      </fill>
    </dxf>
    <dxf>
      <fill>
        <patternFill>
          <bgColor rgb="FFFFFF00"/>
        </patternFill>
      </fill>
    </dxf>
    <dxf>
      <font>
        <color rgb="FF9C6500"/>
      </font>
      <fill>
        <patternFill>
          <bgColor rgb="FFFFEB9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1" defaultTableStyle="TableStyleMedium9" defaultPivotStyle="PivotStyleLight16">
    <tableStyle name="Estilo de tabla 1" pivot="0" count="0"/>
  </tableStyles>
  <colors>
    <mruColors>
      <color rgb="FFB81271"/>
      <color rgb="FFFF3399"/>
      <color rgb="FF19F333"/>
      <color rgb="FF000000"/>
      <color rgb="FF9E2C96"/>
      <color rgb="FF66FF33"/>
      <color rgb="FFA79E23"/>
      <color rgb="FF0000FF"/>
      <color rgb="FFFF6600"/>
      <color rgb="FF2AB2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customXml" Target="../customXml/item1.xml"/><Relationship Id="rId170" Type="http://schemas.openxmlformats.org/officeDocument/2006/relationships/customXml" Target="../customXml/item12.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customXml" Target="../customXml/item2.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externalLink" Target="externalLinks/externalLink1.xml"/><Relationship Id="rId171" Type="http://schemas.openxmlformats.org/officeDocument/2006/relationships/customXml" Target="../customXml/item13.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externalLink" Target="externalLinks/externalLink2.xml"/><Relationship Id="rId156" Type="http://schemas.openxmlformats.org/officeDocument/2006/relationships/sharedStrings" Target="sharedStrings.xml"/><Relationship Id="rId172" Type="http://schemas.openxmlformats.org/officeDocument/2006/relationships/customXml" Target="../customXml/item14.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customXml" Target="../customXml/item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customXml" Target="../customXml/item4.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powerPivotData" Target="model/item.data"/><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externalLink" Target="externalLinks/externalLink3.xml"/><Relationship Id="rId173" Type="http://schemas.openxmlformats.org/officeDocument/2006/relationships/customXml" Target="../customXml/item15.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customXml" Target="../customXml/item1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customXml" Target="../customXml/item5.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theme" Target="theme/theme1.xml"/><Relationship Id="rId174" Type="http://schemas.openxmlformats.org/officeDocument/2006/relationships/customXml" Target="../customXml/item16.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customXml" Target="../customXml/item6.xml"/><Relationship Id="rId169"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connections" Target="connections.xml"/><Relationship Id="rId175" Type="http://schemas.openxmlformats.org/officeDocument/2006/relationships/customXml" Target="../customXml/item17.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customXml" Target="../customXml/item7.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styles" Target="styles.xml"/><Relationship Id="rId176" Type="http://schemas.openxmlformats.org/officeDocument/2006/relationships/customXml" Target="../customXml/item18.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customXml" Target="../customXml/item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1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63.xml"/><Relationship Id="rId2" Type="http://schemas.microsoft.com/office/2011/relationships/chartColorStyle" Target="colors2.xml"/><Relationship Id="rId1" Type="http://schemas.microsoft.com/office/2011/relationships/chartStyle" Target="style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71.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74.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82.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84.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92.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94.xml"/></Relationships>
</file>

<file path=xl/charts/_rels/chart4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100.xml"/><Relationship Id="rId2" Type="http://schemas.microsoft.com/office/2011/relationships/chartColorStyle" Target="colors4.xml"/><Relationship Id="rId1" Type="http://schemas.microsoft.com/office/2011/relationships/chartStyle" Target="style4.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102.xml"/></Relationships>
</file>

<file path=xl/charts/_rels/chart46.xml.rels><?xml version="1.0" encoding="UTF-8" standalone="yes"?>
<Relationships xmlns="http://schemas.openxmlformats.org/package/2006/relationships"><Relationship Id="rId2" Type="http://schemas.openxmlformats.org/officeDocument/2006/relationships/chartUserShapes" Target="../drawings/drawing104.xml"/><Relationship Id="rId1" Type="http://schemas.openxmlformats.org/officeDocument/2006/relationships/image" Target="../media/image15.png"/></Relationships>
</file>

<file path=xl/charts/_rels/chart4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108.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110.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112.xml"/><Relationship Id="rId2" Type="http://schemas.microsoft.com/office/2011/relationships/chartColorStyle" Target="colors6.xml"/><Relationship Id="rId1" Type="http://schemas.microsoft.com/office/2011/relationships/chartStyle" Target="style6.xml"/></Relationships>
</file>

<file path=xl/charts/_rels/chart5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16.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18.xml"/></Relationships>
</file>

<file path=xl/charts/_rels/chart55.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121.xml"/></Relationships>
</file>

<file path=xl/charts/_rels/chart57.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124.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126.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131.xml"/></Relationships>
</file>

<file path=xl/charts/_rels/chart6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143.xml"/></Relationships>
</file>

<file path=xl/charts/_rels/chart6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69.xml.rels><?xml version="1.0" encoding="UTF-8" standalone="yes"?>
<Relationships xmlns="http://schemas.openxmlformats.org/package/2006/relationships"><Relationship Id="rId1" Type="http://schemas.openxmlformats.org/officeDocument/2006/relationships/chartUserShapes" Target="../drawings/drawing152.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154.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156.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158.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160.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162.xml"/></Relationships>
</file>

<file path=xl/charts/_rels/chart75.xml.rels><?xml version="1.0" encoding="UTF-8" standalone="yes"?>
<Relationships xmlns="http://schemas.openxmlformats.org/package/2006/relationships"><Relationship Id="rId3" Type="http://schemas.openxmlformats.org/officeDocument/2006/relationships/chartUserShapes" Target="../drawings/drawing164.xml"/><Relationship Id="rId2" Type="http://schemas.microsoft.com/office/2011/relationships/chartColorStyle" Target="colors12.xml"/><Relationship Id="rId1" Type="http://schemas.microsoft.com/office/2011/relationships/chartStyle" Target="style12.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166.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168.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170.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172.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174.xml"/></Relationships>
</file>

<file path=xl/charts/_rels/chart81.xml.rels><?xml version="1.0" encoding="UTF-8" standalone="yes"?>
<Relationships xmlns="http://schemas.openxmlformats.org/package/2006/relationships"><Relationship Id="rId1" Type="http://schemas.openxmlformats.org/officeDocument/2006/relationships/chartUserShapes" Target="../drawings/drawing176.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178.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180.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182.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184.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186.xml"/></Relationships>
</file>

<file path=xl/charts/_rels/chart88.xml.rels><?xml version="1.0" encoding="UTF-8" standalone="yes"?>
<Relationships xmlns="http://schemas.openxmlformats.org/package/2006/relationships"><Relationship Id="rId1" Type="http://schemas.openxmlformats.org/officeDocument/2006/relationships/chartUserShapes" Target="../drawings/drawing189.xml"/></Relationships>
</file>

<file path=xl/charts/_rels/chart92.xml.rels><?xml version="1.0" encoding="UTF-8" standalone="yes"?>
<Relationships xmlns="http://schemas.openxmlformats.org/package/2006/relationships"><Relationship Id="rId1" Type="http://schemas.openxmlformats.org/officeDocument/2006/relationships/chartUserShapes" Target="../drawings/drawing195.xml"/></Relationships>
</file>

<file path=xl/charts/_rels/chart94.xml.rels><?xml version="1.0" encoding="UTF-8" standalone="yes"?>
<Relationships xmlns="http://schemas.openxmlformats.org/package/2006/relationships"><Relationship Id="rId1" Type="http://schemas.openxmlformats.org/officeDocument/2006/relationships/chartUserShapes" Target="../drawings/drawing198.xml"/></Relationships>
</file>

<file path=xl/charts/_rels/chart95.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9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9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98.xml.rels><?xml version="1.0" encoding="UTF-8" standalone="yes"?>
<Relationships xmlns="http://schemas.openxmlformats.org/package/2006/relationships"><Relationship Id="rId1" Type="http://schemas.openxmlformats.org/officeDocument/2006/relationships/chartUserShapes" Target="../drawings/drawing206.xml"/></Relationships>
</file>

<file path=xl/charts/_rels/chart9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Empresas y Empleados Afiliados Activos al SDSS por Sector</a:t>
            </a:r>
          </a:p>
        </c:rich>
      </c:tx>
      <c:layout>
        <c:manualLayout>
          <c:xMode val="edge"/>
          <c:yMode val="edge"/>
          <c:x val="0.3240148088129825"/>
          <c:y val="1.5142455094165737E-2"/>
        </c:manualLayout>
      </c:layout>
      <c:overlay val="0"/>
    </c:title>
    <c:autoTitleDeleted val="0"/>
    <c:plotArea>
      <c:layout>
        <c:manualLayout>
          <c:layoutTarget val="inner"/>
          <c:xMode val="edge"/>
          <c:yMode val="edge"/>
          <c:x val="6.2170528999986097E-2"/>
          <c:y val="0.18788785601838279"/>
          <c:w val="0.87612034268434402"/>
          <c:h val="0.67629833770778669"/>
        </c:manualLayout>
      </c:layout>
      <c:barChart>
        <c:barDir val="col"/>
        <c:grouping val="clustered"/>
        <c:varyColors val="0"/>
        <c:ser>
          <c:idx val="1"/>
          <c:order val="0"/>
          <c:tx>
            <c:strRef>
              <c:f>'II.3. Empl x sector '!$I$3</c:f>
              <c:strCache>
                <c:ptCount val="1"/>
                <c:pt idx="0">
                  <c:v>Total  Empleados</c:v>
                </c:pt>
              </c:strCache>
            </c:strRef>
          </c:tx>
          <c:spPr>
            <a:solidFill>
              <a:schemeClr val="accent3">
                <a:lumMod val="50000"/>
              </a:schemeClr>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F9A-4C59-AB48-BCFC739A413A}"/>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F9A-4C59-AB48-BCFC739A413A}"/>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F9A-4C59-AB48-BCFC739A413A}"/>
                </c:ext>
              </c:extLst>
            </c:dLbl>
            <c:dLbl>
              <c:idx val="7"/>
              <c:layout>
                <c:manualLayout>
                  <c:x val="1.0451660698933001E-3"/>
                  <c:y val="0"/>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F9A-4C59-AB48-BCFC739A413A}"/>
                </c:ext>
              </c:extLst>
            </c:dLbl>
            <c:dLbl>
              <c:idx val="8"/>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F9A-4C59-AB48-BCFC739A413A}"/>
                </c:ext>
              </c:extLst>
            </c:dLbl>
            <c:dLbl>
              <c:idx val="9"/>
              <c:layout>
                <c:manualLayout>
                  <c:x val="-8.0738183490045934E-4"/>
                  <c:y val="-1.490947716807277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F9A-4C59-AB48-BCFC739A413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May.20</c:v>
                </c:pt>
              </c:strCache>
            </c:strRef>
          </c:cat>
          <c:val>
            <c:numRef>
              <c:f>'II.3. Empl x sector '!$I$4:$I$16</c:f>
              <c:numCache>
                <c:formatCode>#,##0</c:formatCode>
                <c:ptCount val="13"/>
                <c:pt idx="0">
                  <c:v>1188229</c:v>
                </c:pt>
                <c:pt idx="1">
                  <c:v>1227725</c:v>
                </c:pt>
                <c:pt idx="2">
                  <c:v>1299087</c:v>
                </c:pt>
                <c:pt idx="3">
                  <c:v>1363921</c:v>
                </c:pt>
                <c:pt idx="4">
                  <c:v>1427902</c:v>
                </c:pt>
                <c:pt idx="5">
                  <c:v>1526658</c:v>
                </c:pt>
                <c:pt idx="6">
                  <c:v>1651202</c:v>
                </c:pt>
                <c:pt idx="7">
                  <c:v>1759458</c:v>
                </c:pt>
                <c:pt idx="8">
                  <c:v>1888238</c:v>
                </c:pt>
                <c:pt idx="9">
                  <c:v>2050322</c:v>
                </c:pt>
                <c:pt idx="10">
                  <c:v>2173990</c:v>
                </c:pt>
                <c:pt idx="11">
                  <c:v>2255713</c:v>
                </c:pt>
                <c:pt idx="12">
                  <c:v>2238751</c:v>
                </c:pt>
              </c:numCache>
            </c:numRef>
          </c:val>
          <c:extLst>
            <c:ext xmlns:c16="http://schemas.microsoft.com/office/drawing/2014/chart" uri="{C3380CC4-5D6E-409C-BE32-E72D297353CC}">
              <c16:uniqueId val="{00000006-5F9A-4C59-AB48-BCFC739A413A}"/>
            </c:ext>
          </c:extLst>
        </c:ser>
        <c:ser>
          <c:idx val="0"/>
          <c:order val="1"/>
          <c:tx>
            <c:strRef>
              <c:f>'II.3. Empl x sector '!$E$3</c:f>
              <c:strCache>
                <c:ptCount val="1"/>
                <c:pt idx="0">
                  <c:v>Total Empresas</c:v>
                </c:pt>
              </c:strCache>
            </c:strRef>
          </c:tx>
          <c:spPr>
            <a:solidFill>
              <a:schemeClr val="tx2">
                <a:lumMod val="75000"/>
              </a:schemeClr>
            </a:solidFill>
          </c:spPr>
          <c:invertIfNegative val="0"/>
          <c:dLbls>
            <c:dLbl>
              <c:idx val="0"/>
              <c:layout>
                <c:manualLayout>
                  <c:x val="-8.0859457785168159E-4"/>
                  <c:y val="3.23763375731879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F9A-4C59-AB48-BCFC739A413A}"/>
                </c:ext>
              </c:extLst>
            </c:dLbl>
            <c:dLbl>
              <c:idx val="1"/>
              <c:layout>
                <c:manualLayout>
                  <c:x val="-8.5319769811385306E-4"/>
                  <c:y val="2.112543624354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F9A-4C59-AB48-BCFC739A413A}"/>
                </c:ext>
              </c:extLst>
            </c:dLbl>
            <c:dLbl>
              <c:idx val="2"/>
              <c:layout>
                <c:manualLayout>
                  <c:x val="-4.1658923069398937E-3"/>
                  <c:y val="-1.46520146520146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F9A-4C59-AB48-BCFC739A413A}"/>
                </c:ext>
              </c:extLst>
            </c:dLbl>
            <c:dLbl>
              <c:idx val="3"/>
              <c:layout>
                <c:manualLayout>
                  <c:x val="5.3119447025637455E-4"/>
                  <c:y val="4.3956043956043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F9A-4C59-AB48-BCFC739A413A}"/>
                </c:ext>
              </c:extLst>
            </c:dLbl>
            <c:dLbl>
              <c:idx val="4"/>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F9A-4C59-AB48-BCFC739A413A}"/>
                </c:ext>
              </c:extLst>
            </c:dLbl>
            <c:dLbl>
              <c:idx val="5"/>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F9A-4C59-AB48-BCFC739A413A}"/>
                </c:ext>
              </c:extLst>
            </c:dLbl>
            <c:dLbl>
              <c:idx val="6"/>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F9A-4C59-AB48-BCFC739A413A}"/>
                </c:ext>
              </c:extLst>
            </c:dLbl>
            <c:dLbl>
              <c:idx val="7"/>
              <c:layout>
                <c:manualLayout>
                  <c:x val="-5.3290295234834778E-3"/>
                  <c:y val="-1.5061578841107474E-3"/>
                </c:manualLayout>
              </c:layout>
              <c:spPr/>
              <c:txPr>
                <a:bodyPr/>
                <a:lstStyle/>
                <a:p>
                  <a:pPr>
                    <a:defRPr sz="1800" b="0">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F9A-4C59-AB48-BCFC739A413A}"/>
                </c:ext>
              </c:extLst>
            </c:dLbl>
            <c:dLbl>
              <c:idx val="8"/>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F9A-4C59-AB48-BCFC739A413A}"/>
                </c:ext>
              </c:extLst>
            </c:dLbl>
            <c:spPr>
              <a:noFill/>
              <a:ln>
                <a:noFill/>
              </a:ln>
              <a:effectLst/>
            </c:spPr>
            <c:txPr>
              <a:bodyPr/>
              <a:lstStyle/>
              <a:p>
                <a:pPr>
                  <a:defRPr sz="1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May.20</c:v>
                </c:pt>
              </c:strCache>
            </c:strRef>
          </c:cat>
          <c:val>
            <c:numRef>
              <c:f>'II.3. Empl x sector '!$E$4:$E$16</c:f>
              <c:numCache>
                <c:formatCode>#,##0</c:formatCode>
                <c:ptCount val="13"/>
                <c:pt idx="0">
                  <c:v>41757</c:v>
                </c:pt>
                <c:pt idx="1">
                  <c:v>41671</c:v>
                </c:pt>
                <c:pt idx="2">
                  <c:v>44179</c:v>
                </c:pt>
                <c:pt idx="3">
                  <c:v>47222</c:v>
                </c:pt>
                <c:pt idx="4">
                  <c:v>51351</c:v>
                </c:pt>
                <c:pt idx="5">
                  <c:v>59335</c:v>
                </c:pt>
                <c:pt idx="6">
                  <c:v>65666</c:v>
                </c:pt>
                <c:pt idx="7">
                  <c:v>70019</c:v>
                </c:pt>
                <c:pt idx="8">
                  <c:v>74822</c:v>
                </c:pt>
                <c:pt idx="9">
                  <c:v>79602</c:v>
                </c:pt>
                <c:pt idx="10">
                  <c:v>85513</c:v>
                </c:pt>
                <c:pt idx="11">
                  <c:v>91463</c:v>
                </c:pt>
                <c:pt idx="12">
                  <c:v>91637</c:v>
                </c:pt>
              </c:numCache>
            </c:numRef>
          </c:val>
          <c:extLs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May.20</c:v>
                </c:pt>
              </c:strCache>
            </c:strRef>
          </c:cat>
          <c:val>
            <c:numRef>
              <c:f>'II.3. Empl x sector '!$J$4:$J$16</c:f>
              <c:numCache>
                <c:formatCode>#,##0.0</c:formatCode>
                <c:ptCount val="13"/>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25.236401058512204</c:v>
                </c:pt>
                <c:pt idx="9">
                  <c:v>25.757166905354136</c:v>
                </c:pt>
                <c:pt idx="10">
                  <c:v>25.422918152795482</c:v>
                </c:pt>
                <c:pt idx="11">
                  <c:v>24.662573937001849</c:v>
                </c:pt>
                <c:pt idx="12">
                  <c:v>24.430644826871241</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txPr>
          <a:bodyPr/>
          <a:lstStyle/>
          <a:p>
            <a:pPr>
              <a:defRPr sz="1600"/>
            </a:pPr>
            <a:endParaRPr lang="en-US"/>
          </a:p>
        </c:txPr>
        <c:crossAx val="398352752"/>
        <c:crosses val="autoZero"/>
        <c:auto val="1"/>
        <c:lblAlgn val="ctr"/>
        <c:lblOffset val="100"/>
        <c:noMultiLvlLbl val="0"/>
      </c:catAx>
      <c:valAx>
        <c:axId val="398352752"/>
        <c:scaling>
          <c:orientation val="minMax"/>
          <c:max val="2400000"/>
          <c:min val="0"/>
        </c:scaling>
        <c:delete val="0"/>
        <c:axPos val="l"/>
        <c:numFmt formatCode="#,##0" sourceLinked="1"/>
        <c:majorTickMark val="none"/>
        <c:minorTickMark val="none"/>
        <c:tickLblPos val="nextTo"/>
        <c:crossAx val="398352360"/>
        <c:crosses val="autoZero"/>
        <c:crossBetween val="between"/>
      </c:valAx>
      <c:valAx>
        <c:axId val="398353144"/>
        <c:scaling>
          <c:orientation val="minMax"/>
          <c:max val="100"/>
        </c:scaling>
        <c:delete val="0"/>
        <c:axPos val="r"/>
        <c:numFmt formatCode="#,##0.0" sourceLinked="1"/>
        <c:majorTickMark val="out"/>
        <c:minorTickMark val="none"/>
        <c:tickLblPos val="nextTo"/>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plotArea>
    <c:legend>
      <c:legendPos val="t"/>
      <c:layout>
        <c:manualLayout>
          <c:xMode val="edge"/>
          <c:yMode val="edge"/>
          <c:x val="0.22596378770499348"/>
          <c:y val="6.0151718744970571E-2"/>
          <c:w val="0.5886228765144097"/>
          <c:h val="3.730385143858006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a:t>Empresas Afiliadas Activas al SDSS, por Cantidad de Empleados Registrados en TSS</a:t>
            </a:r>
          </a:p>
        </c:rich>
      </c:tx>
      <c:layout>
        <c:manualLayout>
          <c:xMode val="edge"/>
          <c:yMode val="edge"/>
          <c:x val="0.19529675237762537"/>
          <c:y val="1.8957392242996501E-2"/>
        </c:manualLayout>
      </c:layout>
      <c:overlay val="0"/>
    </c:title>
    <c:autoTitleDeleted val="0"/>
    <c:plotArea>
      <c:layout>
        <c:manualLayout>
          <c:layoutTarget val="inner"/>
          <c:xMode val="edge"/>
          <c:yMode val="edge"/>
          <c:x val="5.9767007295299233E-2"/>
          <c:y val="0.17979531012974875"/>
          <c:w val="0.88955880046472091"/>
          <c:h val="0.65846772590800717"/>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0AB-4A88-ADE0-243D057A7517}"/>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0AB-4A88-ADE0-243D057A7517}"/>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0AB-4A88-ADE0-243D057A7517}"/>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0AB-4A88-ADE0-243D057A7517}"/>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0AB-4A88-ADE0-243D057A7517}"/>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0AB-4A88-ADE0-243D057A7517}"/>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0AB-4A88-ADE0-243D057A7517}"/>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55927</c:v>
                </c:pt>
                <c:pt idx="1">
                  <c:v>15322</c:v>
                </c:pt>
                <c:pt idx="2">
                  <c:v>9544</c:v>
                </c:pt>
                <c:pt idx="3">
                  <c:v>6232</c:v>
                </c:pt>
                <c:pt idx="4">
                  <c:v>2202</c:v>
                </c:pt>
                <c:pt idx="5">
                  <c:v>1873</c:v>
                </c:pt>
                <c:pt idx="6">
                  <c:v>292</c:v>
                </c:pt>
                <c:pt idx="7">
                  <c:v>235</c:v>
                </c:pt>
                <c:pt idx="8">
                  <c:v>10</c:v>
                </c:pt>
              </c:numCache>
            </c:numRef>
          </c:val>
          <c:extLst>
            <c:ext xmlns:c16="http://schemas.microsoft.com/office/drawing/2014/chart" uri="{C3380CC4-5D6E-409C-BE32-E72D297353CC}">
              <c16:uniqueId val="{00000007-90AB-4A88-ADE0-243D057A7517}"/>
            </c:ext>
          </c:extLst>
        </c:ser>
        <c:ser>
          <c:idx val="3"/>
          <c:order val="3"/>
          <c:tx>
            <c:strRef>
              <c:f>' II.4.Empr x No. de empl'!$D$4</c:f>
              <c:strCache>
                <c:ptCount val="1"/>
                <c:pt idx="0">
                  <c:v>Empleados por rango</c:v>
                </c:pt>
              </c:strCache>
            </c:strRef>
          </c:tx>
          <c:spPr>
            <a:solidFill>
              <a:schemeClr val="accent3">
                <a:lumMod val="50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0AB-4A88-ADE0-243D057A7517}"/>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138886</c:v>
                </c:pt>
                <c:pt idx="1">
                  <c:v>116167</c:v>
                </c:pt>
                <c:pt idx="2">
                  <c:v>137976</c:v>
                </c:pt>
                <c:pt idx="3">
                  <c:v>193901</c:v>
                </c:pt>
                <c:pt idx="4">
                  <c:v>154568</c:v>
                </c:pt>
                <c:pt idx="5">
                  <c:v>383259</c:v>
                </c:pt>
                <c:pt idx="6">
                  <c:v>203620</c:v>
                </c:pt>
                <c:pt idx="7">
                  <c:v>507220</c:v>
                </c:pt>
                <c:pt idx="8">
                  <c:v>403154</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11"/>
        <c:overlap val="56"/>
        <c:axId val="398354320"/>
        <c:axId val="398354712"/>
        <c:extLst>
          <c:ext xmlns:c15="http://schemas.microsoft.com/office/drawing/2012/chart" uri="{02D57815-91ED-43cb-92C2-25804820EDAC}">
            <c15:filteredBarSeries>
              <c15:ser>
                <c:idx val="1"/>
                <c:order val="1"/>
                <c:tx>
                  <c:strRef>
                    <c:extLst>
                      <c:ext uri="{02D57815-91ED-43cb-92C2-25804820EDAC}">
                        <c15:formulaRef>
                          <c15:sqref>' II.4.Empr x No. de empl'!#REF!</c15:sqref>
                        </c15:formulaRef>
                      </c:ext>
                    </c:extLst>
                    <c:strCache>
                      <c:ptCount val="1"/>
                      <c:pt idx="0">
                        <c:v>#REF!</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2"/>
          <c:tx>
            <c:strRef>
              <c:f>' II.4.Empr x No. de empl'!$C$4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0AB-4A88-ADE0-243D057A7517}"/>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0AB-4A88-ADE0-243D057A7517}"/>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0AB-4A88-ADE0-243D057A7517}"/>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0AB-4A88-ADE0-243D057A7517}"/>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0AB-4A88-ADE0-243D057A7517}"/>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0AB-4A88-ADE0-243D057A7517}"/>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0AB-4A88-ADE0-243D057A7517}"/>
                </c:ext>
              </c:extLst>
            </c:dLbl>
            <c:spPr>
              <a:noFill/>
              <a:ln>
                <a:noFill/>
              </a:ln>
              <a:effectLst/>
            </c:spPr>
            <c:txPr>
              <a:bodyPr/>
              <a:lstStyle/>
              <a:p>
                <a:pPr>
                  <a:defRPr sz="20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0.61031024586138782</c:v>
                </c:pt>
                <c:pt idx="1">
                  <c:v>0.16720320394600435</c:v>
                </c:pt>
                <c:pt idx="2">
                  <c:v>0.10415007038641597</c:v>
                </c:pt>
                <c:pt idx="3">
                  <c:v>6.8007464233879322E-2</c:v>
                </c:pt>
                <c:pt idx="4">
                  <c:v>2.402959503257418E-2</c:v>
                </c:pt>
                <c:pt idx="5">
                  <c:v>2.0439342187107828E-2</c:v>
                </c:pt>
                <c:pt idx="6">
                  <c:v>3.1864858081342689E-3</c:v>
                </c:pt>
                <c:pt idx="7">
                  <c:v>2.5644663181902507E-3</c:v>
                </c:pt>
                <c:pt idx="8">
                  <c:v>1.0912622630596812E-4</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crossAx val="398354320"/>
        <c:crosses val="autoZero"/>
        <c:crossBetween val="between"/>
      </c:valAx>
      <c:valAx>
        <c:axId val="395772072"/>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01188768"/>
        <c:crosses val="max"/>
        <c:crossBetween val="between"/>
      </c:valAx>
      <c:catAx>
        <c:axId val="401188768"/>
        <c:scaling>
          <c:orientation val="minMax"/>
        </c:scaling>
        <c:delete val="1"/>
        <c:axPos val="b"/>
        <c:numFmt formatCode="General" sourceLinked="1"/>
        <c:majorTickMark val="out"/>
        <c:minorTickMark val="none"/>
        <c:tickLblPos val="nextTo"/>
        <c:crossAx val="395772072"/>
        <c:crosses val="autoZero"/>
        <c:auto val="1"/>
        <c:lblAlgn val="ctr"/>
        <c:lblOffset val="100"/>
        <c:noMultiLvlLbl val="0"/>
      </c:catAx>
    </c:plotArea>
    <c:legend>
      <c:legendPos val="t"/>
      <c:layout>
        <c:manualLayout>
          <c:xMode val="edge"/>
          <c:yMode val="edge"/>
          <c:x val="0.18112948571234944"/>
          <c:y val="5.6650132022686872E-2"/>
          <c:w val="0.62480104687033844"/>
          <c:h val="3.9167644776077488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20840692016910611"/>
          <c:y val="3.2484504973358759E-2"/>
        </c:manualLayout>
      </c:layout>
      <c:overlay val="0"/>
    </c:title>
    <c:autoTitleDeleted val="0"/>
    <c:plotArea>
      <c:layout>
        <c:manualLayout>
          <c:layoutTarget val="inner"/>
          <c:xMode val="edge"/>
          <c:yMode val="edge"/>
          <c:x val="6.3721388997930048E-2"/>
          <c:y val="0.13791445432722663"/>
          <c:w val="0.81268787668016562"/>
          <c:h val="0.71173763788103561"/>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0.32238413809993183"/>
                  <c:y val="-0.11984791202419272"/>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RD$ 21,188.00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manualLayout>
                      <c:w val="0.10806360757248902"/>
                      <c:h val="6.6802334481034009E-2"/>
                    </c:manualLayout>
                  </c15:layout>
                </c:ext>
                <c:ext xmlns:c16="http://schemas.microsoft.com/office/drawing/2014/chart" uri="{C3380CC4-5D6E-409C-BE32-E72D297353CC}">
                  <c16:uniqueId val="{00000000-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May.20</c:v>
                </c:pt>
              </c:strCache>
            </c:strRef>
          </c:cat>
          <c:val>
            <c:numRef>
              <c:f>'II.5 Salario prom.'!$B$4:$B$16</c:f>
              <c:numCache>
                <c:formatCode>_(* #,##0.0_);_(* \(#,##0.0\);_(* "-"??_);_(@_)</c:formatCode>
                <c:ptCount val="13"/>
                <c:pt idx="0">
                  <c:v>12759.99</c:v>
                </c:pt>
                <c:pt idx="1">
                  <c:v>13453</c:v>
                </c:pt>
                <c:pt idx="2">
                  <c:v>13943.45</c:v>
                </c:pt>
                <c:pt idx="3">
                  <c:v>15132</c:v>
                </c:pt>
                <c:pt idx="4">
                  <c:v>15533</c:v>
                </c:pt>
                <c:pt idx="5">
                  <c:v>16191</c:v>
                </c:pt>
                <c:pt idx="6">
                  <c:v>16415</c:v>
                </c:pt>
                <c:pt idx="7">
                  <c:v>17417</c:v>
                </c:pt>
                <c:pt idx="8">
                  <c:v>17754</c:v>
                </c:pt>
                <c:pt idx="9">
                  <c:v>19005</c:v>
                </c:pt>
                <c:pt idx="10">
                  <c:v>19533</c:v>
                </c:pt>
                <c:pt idx="11">
                  <c:v>20993</c:v>
                </c:pt>
                <c:pt idx="12">
                  <c:v>21188</c:v>
                </c:pt>
              </c:numCache>
            </c:numRef>
          </c:val>
          <c:smooth val="0"/>
          <c:extLst>
            <c:ext xmlns:c16="http://schemas.microsoft.com/office/drawing/2014/chart" uri="{C3380CC4-5D6E-409C-BE32-E72D297353CC}">
              <c16:uniqueId val="{00000001-8557-4FCE-9BBA-B16E09F028BF}"/>
            </c:ext>
          </c:extLst>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0.31680558849971791"/>
                  <c:y val="-0.12664051714955449"/>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RD$26,075.00</a:t>
                    </a:r>
                  </a:p>
                </c:rich>
              </c:tx>
              <c:spPr/>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May.20</c:v>
                </c:pt>
              </c:strCache>
            </c:strRef>
          </c:cat>
          <c:val>
            <c:numRef>
              <c:f>'II.5 Salario prom.'!$C$4:$C$16</c:f>
              <c:numCache>
                <c:formatCode>_(* #,##0.0_);_(* \(#,##0.0\);_(* "-"??_);_(@_)</c:formatCode>
                <c:ptCount val="13"/>
                <c:pt idx="0">
                  <c:v>15836.19</c:v>
                </c:pt>
                <c:pt idx="1">
                  <c:v>14653.84</c:v>
                </c:pt>
                <c:pt idx="2">
                  <c:v>16719.03</c:v>
                </c:pt>
                <c:pt idx="3">
                  <c:v>17464</c:v>
                </c:pt>
                <c:pt idx="4">
                  <c:v>18675</c:v>
                </c:pt>
                <c:pt idx="5">
                  <c:v>19327</c:v>
                </c:pt>
                <c:pt idx="6">
                  <c:v>20545</c:v>
                </c:pt>
                <c:pt idx="7">
                  <c:v>21911</c:v>
                </c:pt>
                <c:pt idx="8">
                  <c:v>22502</c:v>
                </c:pt>
                <c:pt idx="9">
                  <c:v>23706</c:v>
                </c:pt>
                <c:pt idx="10">
                  <c:v>24529</c:v>
                </c:pt>
                <c:pt idx="11">
                  <c:v>25536</c:v>
                </c:pt>
                <c:pt idx="12">
                  <c:v>26075</c:v>
                </c:pt>
              </c:numCache>
            </c:numRef>
          </c:val>
          <c:smooth val="0"/>
          <c:extLst>
            <c:ext xmlns:c16="http://schemas.microsoft.com/office/drawing/2014/chart" uri="{C3380CC4-5D6E-409C-BE32-E72D297353CC}">
              <c16:uniqueId val="{00000003-8557-4FCE-9BBA-B16E09F028BF}"/>
            </c:ext>
          </c:extLst>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0.29548056019805213"/>
                  <c:y val="-0.19584679783044362"/>
                </c:manualLayout>
              </c:layout>
              <c:tx>
                <c:rich>
                  <a:bodyPr/>
                  <a:lstStyle/>
                  <a:p>
                    <a:r>
                      <a:rPr lang="en-US" sz="2000" b="1">
                        <a:solidFill>
                          <a:schemeClr val="accent1">
                            <a:lumMod val="50000"/>
                          </a:schemeClr>
                        </a:solidFill>
                      </a:rPr>
                      <a:t>Público Centralizado </a:t>
                    </a:r>
                    <a:r>
                      <a:rPr lang="en-US" sz="1800" b="1">
                        <a:solidFill>
                          <a:srgbClr val="4F81BD">
                            <a:lumMod val="50000"/>
                          </a:srgbClr>
                        </a:solidFill>
                      </a:rPr>
                      <a:t>RD$30,742.00</a:t>
                    </a:r>
                    <a:endParaRPr lang="en-US" sz="2000" b="1">
                      <a:solidFill>
                        <a:schemeClr val="accent1">
                          <a:lumMod val="50000"/>
                        </a:schemeClr>
                      </a:solidFill>
                    </a:endParaRPr>
                  </a:p>
                </c:rich>
              </c:tx>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8557-4FCE-9BBA-B16E09F028BF}"/>
                </c:ext>
              </c:extLst>
            </c:dLbl>
            <c:spPr>
              <a:noFill/>
              <a:ln>
                <a:noFill/>
              </a:ln>
              <a:effectLst/>
            </c:spPr>
            <c:txPr>
              <a:bodyPr/>
              <a:lstStyle/>
              <a:p>
                <a:pPr>
                  <a:defRPr sz="2000" b="1">
                    <a:solidFill>
                      <a:schemeClr val="accent1">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May.20</c:v>
                </c:pt>
              </c:strCache>
            </c:strRef>
          </c:cat>
          <c:val>
            <c:numRef>
              <c:f>'II.5 Salario prom.'!$D$4:$D$16</c:f>
              <c:numCache>
                <c:formatCode>_(* #,##0.0_);_(* \(#,##0.0\);_(* "-"??_);_(@_)</c:formatCode>
                <c:ptCount val="13"/>
                <c:pt idx="0">
                  <c:v>14748.51</c:v>
                </c:pt>
                <c:pt idx="1">
                  <c:v>15155.74</c:v>
                </c:pt>
                <c:pt idx="2">
                  <c:v>15971.57</c:v>
                </c:pt>
                <c:pt idx="3">
                  <c:v>17399</c:v>
                </c:pt>
                <c:pt idx="4">
                  <c:v>17851</c:v>
                </c:pt>
                <c:pt idx="5">
                  <c:v>20747</c:v>
                </c:pt>
                <c:pt idx="6">
                  <c:v>22507</c:v>
                </c:pt>
                <c:pt idx="7">
                  <c:v>24421</c:v>
                </c:pt>
                <c:pt idx="8">
                  <c:v>25520</c:v>
                </c:pt>
                <c:pt idx="9">
                  <c:v>26416</c:v>
                </c:pt>
                <c:pt idx="10">
                  <c:v>28669</c:v>
                </c:pt>
                <c:pt idx="11">
                  <c:v>29927</c:v>
                </c:pt>
                <c:pt idx="12">
                  <c:v>30742</c:v>
                </c:pt>
              </c:numCache>
            </c:numRef>
          </c:val>
          <c:smooth val="0"/>
          <c:extLst>
            <c:ext xmlns:c16="http://schemas.microsoft.com/office/drawing/2014/chart" uri="{C3380CC4-5D6E-409C-BE32-E72D297353CC}">
              <c16:uniqueId val="{00000005-8557-4FCE-9BBA-B16E09F028BF}"/>
            </c:ext>
          </c:extLst>
        </c:ser>
        <c:dLbls>
          <c:showLegendKey val="0"/>
          <c:showVal val="0"/>
          <c:showCatName val="0"/>
          <c:showSerName val="0"/>
          <c:showPercent val="0"/>
          <c:showBubbleSize val="0"/>
        </c:dLbls>
        <c:marker val="1"/>
        <c:smooth val="0"/>
        <c:axId val="401189552"/>
        <c:axId val="401189944"/>
      </c:lineChart>
      <c:catAx>
        <c:axId val="401189552"/>
        <c:scaling>
          <c:orientation val="minMax"/>
        </c:scaling>
        <c:delete val="0"/>
        <c:axPos val="b"/>
        <c:numFmt formatCode="General" sourceLinked="0"/>
        <c:majorTickMark val="none"/>
        <c:minorTickMark val="none"/>
        <c:tickLblPos val="nextTo"/>
        <c:txPr>
          <a:bodyPr/>
          <a:lstStyle/>
          <a:p>
            <a:pPr>
              <a:defRPr sz="1800" b="1"/>
            </a:pPr>
            <a:endParaRPr lang="en-US"/>
          </a:p>
        </c:txPr>
        <c:crossAx val="401189944"/>
        <c:crosses val="autoZero"/>
        <c:auto val="1"/>
        <c:lblAlgn val="ctr"/>
        <c:lblOffset val="100"/>
        <c:noMultiLvlLbl val="0"/>
      </c:catAx>
      <c:valAx>
        <c:axId val="401189944"/>
        <c:scaling>
          <c:orientation val="minMax"/>
          <c:max val="35000"/>
          <c:min val="10000"/>
        </c:scaling>
        <c:delete val="0"/>
        <c:axPos val="l"/>
        <c:numFmt formatCode="_(* #,##0.0_);_(* \(#,##0.0\);_(* &quot;-&quot;??_);_(@_)" sourceLinked="1"/>
        <c:majorTickMark val="none"/>
        <c:minorTickMark val="none"/>
        <c:tickLblPos val="nextTo"/>
        <c:txPr>
          <a:bodyPr/>
          <a:lstStyle/>
          <a:p>
            <a:pPr>
              <a:defRPr sz="1050"/>
            </a:pPr>
            <a:endParaRPr lang="en-US"/>
          </a:p>
        </c:txPr>
        <c:crossAx val="401189552"/>
        <c:crosses val="autoZero"/>
        <c:crossBetween val="between"/>
        <c:majorUnit val="20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a:t>
            </a:r>
            <a:r>
              <a:rPr lang="en-US" sz="2800" baseline="0"/>
              <a:t> del </a:t>
            </a:r>
            <a:r>
              <a:rPr lang="en-US" sz="2800"/>
              <a:t>SFS a la Población Nacional</a:t>
            </a:r>
          </a:p>
        </c:rich>
      </c:tx>
      <c:layout>
        <c:manualLayout>
          <c:xMode val="edge"/>
          <c:yMode val="edge"/>
          <c:x val="0.35869389296318321"/>
          <c:y val="6.2678515606820247E-3"/>
        </c:manualLayout>
      </c:layout>
      <c:overlay val="0"/>
    </c:title>
    <c:autoTitleDeleted val="0"/>
    <c:plotArea>
      <c:layout>
        <c:manualLayout>
          <c:layoutTarget val="inner"/>
          <c:xMode val="edge"/>
          <c:yMode val="edge"/>
          <c:x val="6.6775680101614235E-2"/>
          <c:y val="0.21241744941654334"/>
          <c:w val="0.88092108802319424"/>
          <c:h val="0.64427314362830668"/>
        </c:manualLayout>
      </c:layout>
      <c:barChart>
        <c:barDir val="col"/>
        <c:grouping val="clustered"/>
        <c:varyColors val="0"/>
        <c:ser>
          <c:idx val="0"/>
          <c:order val="0"/>
          <c:tx>
            <c:strRef>
              <c:f>III.1.3.Afil.SFSPob.Nac.!$C$3</c:f>
              <c:strCache>
                <c:ptCount val="1"/>
                <c:pt idx="0">
                  <c:v>Población Nacional Total</c:v>
                </c:pt>
              </c:strCache>
            </c:strRef>
          </c:tx>
          <c:spPr>
            <a:solidFill>
              <a:schemeClr val="accent3">
                <a:lumMod val="50000"/>
              </a:schemeClr>
            </a:solidFill>
          </c:spPr>
          <c:invertIfNegative val="0"/>
          <c:dLbls>
            <c:spPr>
              <a:noFill/>
              <a:ln>
                <a:noFill/>
              </a:ln>
              <a:effectLst/>
            </c:spPr>
            <c:txPr>
              <a:bodyPr rot="-5400000" vert="horz"/>
              <a:lstStyle/>
              <a:p>
                <a:pPr>
                  <a:defRPr sz="20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May.20</c:v>
                </c:pt>
              </c:strCache>
            </c:strRef>
          </c:cat>
          <c:val>
            <c:numRef>
              <c:f>III.1.3.Afil.SFSPob.Nac.!$C$4:$C$19</c:f>
              <c:numCache>
                <c:formatCode>#,##0_);[Red]\(#,##0\)</c:formatCode>
                <c:ptCount val="16"/>
                <c:pt idx="0">
                  <c:v>9020226</c:v>
                </c:pt>
                <c:pt idx="1">
                  <c:v>9123786.5</c:v>
                </c:pt>
                <c:pt idx="2">
                  <c:v>9226223</c:v>
                </c:pt>
                <c:pt idx="3">
                  <c:v>9327818</c:v>
                </c:pt>
                <c:pt idx="4">
                  <c:v>9428533.4999999963</c:v>
                </c:pt>
                <c:pt idx="5">
                  <c:v>9529297.5000000037</c:v>
                </c:pt>
                <c:pt idx="6">
                  <c:v>9630258.5</c:v>
                </c:pt>
                <c:pt idx="7">
                  <c:v>9730638.5</c:v>
                </c:pt>
                <c:pt idx="8">
                  <c:v>9830624</c:v>
                </c:pt>
                <c:pt idx="9">
                  <c:v>9930374</c:v>
                </c:pt>
                <c:pt idx="10">
                  <c:v>10028012</c:v>
                </c:pt>
                <c:pt idx="11">
                  <c:v>10123139</c:v>
                </c:pt>
                <c:pt idx="12">
                  <c:v>10217441</c:v>
                </c:pt>
                <c:pt idx="13">
                  <c:v>10310703</c:v>
                </c:pt>
                <c:pt idx="14">
                  <c:v>10402759</c:v>
                </c:pt>
                <c:pt idx="15">
                  <c:v>10440874</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5"/>
              <c:layout>
                <c:manualLayout>
                  <c:x val="-2.2020627816711744E-2"/>
                  <c:y val="1.760918010479843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291-40DF-9806-3941186177DD}"/>
                </c:ext>
              </c:extLst>
            </c:dLbl>
            <c:dLbl>
              <c:idx val="6"/>
              <c:layout>
                <c:manualLayout>
                  <c:x val="-2.1504922247233792E-2"/>
                  <c:y val="1.86860282263090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291-40DF-9806-3941186177DD}"/>
                </c:ext>
              </c:extLst>
            </c:dLbl>
            <c:dLbl>
              <c:idx val="7"/>
              <c:layout>
                <c:manualLayout>
                  <c:x val="-2.253633338618977E-2"/>
                  <c:y val="2.083972446933001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291-40DF-9806-3941186177DD}"/>
                </c:ext>
              </c:extLst>
            </c:dLbl>
            <c:dLbl>
              <c:idx val="8"/>
              <c:layout>
                <c:manualLayout>
                  <c:x val="-2.2020627816711821E-2"/>
                  <c:y val="2.19165725908405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291-40DF-9806-3941186177DD}"/>
                </c:ext>
              </c:extLst>
            </c:dLbl>
            <c:dLbl>
              <c:idx val="9"/>
              <c:layout>
                <c:manualLayout>
                  <c:x val="-2.511486123357998E-2"/>
                  <c:y val="2.51471169553721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291-40DF-9806-3941186177DD}"/>
                </c:ext>
              </c:extLst>
            </c:dLbl>
            <c:dLbl>
              <c:idx val="10"/>
              <c:layout>
                <c:manualLayout>
                  <c:x val="-2.3052038955667799E-2"/>
                  <c:y val="2.08397244693300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291-40DF-9806-3941186177DD}"/>
                </c:ext>
              </c:extLst>
            </c:dLbl>
            <c:dLbl>
              <c:idx val="11"/>
              <c:layout>
                <c:manualLayout>
                  <c:x val="-2.408345009462385E-2"/>
                  <c:y val="1.54554838617774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291-40DF-9806-3941186177DD}"/>
                </c:ext>
              </c:extLst>
            </c:dLbl>
            <c:dLbl>
              <c:idx val="12"/>
              <c:layout>
                <c:manualLayout>
                  <c:x val="-2.1504922247233715E-2"/>
                  <c:y val="2.94545094414142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291-40DF-9806-3941186177DD}"/>
                </c:ext>
              </c:extLst>
            </c:dLbl>
            <c:dLbl>
              <c:idx val="13"/>
              <c:layout>
                <c:manualLayout>
                  <c:x val="-2.1504922247233868E-2"/>
                  <c:y val="2.622396507688271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291-40DF-9806-3941186177DD}"/>
                </c:ext>
              </c:extLst>
            </c:dLbl>
            <c:dLbl>
              <c:idx val="14"/>
              <c:layout>
                <c:manualLayout>
                  <c:x val="-2.1504922247233715E-2"/>
                  <c:y val="3.806929441349848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291-40DF-9806-3941186177DD}"/>
                </c:ext>
              </c:extLst>
            </c:dLbl>
            <c:dLbl>
              <c:idx val="15"/>
              <c:layout>
                <c:manualLayout>
                  <c:x val="-2.098921667775569E-2"/>
                  <c:y val="1.86860282263090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291-40DF-9806-3941186177DD}"/>
                </c:ext>
              </c:extLst>
            </c:dLbl>
            <c:spPr>
              <a:noFill/>
              <a:ln>
                <a:noFill/>
              </a:ln>
              <a:effectLst/>
            </c:spPr>
            <c:txPr>
              <a:bodyPr/>
              <a:lstStyle/>
              <a:p>
                <a:pPr>
                  <a:defRPr sz="24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May.20</c:v>
                </c:pt>
              </c:strCache>
            </c:strRef>
          </c:cat>
          <c:val>
            <c:numRef>
              <c:f>III.1.3.Afil.SFSPob.Nac.!$D$4:$D$19</c:f>
              <c:numCache>
                <c:formatCode>0.0%</c:formatCode>
                <c:ptCount val="16"/>
                <c:pt idx="0">
                  <c:v>2.8089540106866501E-2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0.66690905435693537</c:v>
                </c:pt>
                <c:pt idx="11">
                  <c:v>0.68963431204491021</c:v>
                </c:pt>
                <c:pt idx="12">
                  <c:v>0.73638751620880416</c:v>
                </c:pt>
                <c:pt idx="13">
                  <c:v>0.76309365132522966</c:v>
                </c:pt>
                <c:pt idx="14">
                  <c:v>0.78092590629082148</c:v>
                </c:pt>
                <c:pt idx="15">
                  <c:v>0.76094510861830145</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txPr>
          <a:bodyPr/>
          <a:lstStyle/>
          <a:p>
            <a:pPr>
              <a:defRPr sz="2000"/>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txPr>
          <a:bodyPr/>
          <a:lstStyle/>
          <a:p>
            <a:pPr>
              <a:defRPr sz="1200"/>
            </a:pPr>
            <a:endParaRPr lang="en-US"/>
          </a:p>
        </c:txPr>
        <c:crossAx val="401191904"/>
        <c:crosses val="autoZero"/>
        <c:crossBetween val="between"/>
      </c:valAx>
      <c:valAx>
        <c:axId val="401191120"/>
        <c:scaling>
          <c:orientation val="minMax"/>
          <c:max val="1"/>
        </c:scaling>
        <c:delete val="0"/>
        <c:axPos val="r"/>
        <c:numFmt formatCode="0.0%" sourceLinked="1"/>
        <c:majorTickMark val="out"/>
        <c:minorTickMark val="none"/>
        <c:tickLblPos val="nextTo"/>
        <c:txPr>
          <a:bodyPr/>
          <a:lstStyle/>
          <a:p>
            <a:pPr>
              <a:defRPr sz="1200"/>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plotArea>
    <c:legend>
      <c:legendPos val="t"/>
      <c:layout>
        <c:manualLayout>
          <c:xMode val="edge"/>
          <c:yMode val="edge"/>
          <c:x val="0.2962376061058844"/>
          <c:y val="4.7459461641204792E-2"/>
          <c:w val="0.39223226582059434"/>
          <c:h val="3.050485969554061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5278104260989634E-2"/>
          <c:y val="0.23958580776361174"/>
          <c:w val="0.88807920154731923"/>
          <c:h val="0.66522777176366432"/>
        </c:manualLayout>
      </c:layout>
      <c:barChart>
        <c:barDir val="col"/>
        <c:grouping val="clustered"/>
        <c:varyColors val="0"/>
        <c:ser>
          <c:idx val="0"/>
          <c:order val="0"/>
          <c:tx>
            <c:strRef>
              <c:f>'III.1.4.Afil. SFS'!$B$2</c:f>
              <c:strCache>
                <c:ptCount val="1"/>
                <c:pt idx="0">
                  <c:v>Afiliación  RC</c:v>
                </c:pt>
              </c:strCache>
            </c:strRef>
          </c:tx>
          <c:spPr>
            <a:solidFill>
              <a:srgbClr val="0070C0"/>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06-4E31-A39D-DFACA314FF6F}"/>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May.2020</c:v>
                </c:pt>
              </c:strCache>
            </c:strRef>
          </c:cat>
          <c:val>
            <c:numRef>
              <c:f>'III.1.4.Afil. SFS'!$B$3:$B$18</c:f>
              <c:numCache>
                <c:formatCode>_(* #,##0_);_(* \(#,##0\);_(* "-"_);_(@_)</c:formatCode>
                <c:ptCount val="16"/>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3339838</c:v>
                </c:pt>
                <c:pt idx="11" formatCode="#,##0">
                  <c:v>3591288</c:v>
                </c:pt>
                <c:pt idx="12" formatCode="#,##0">
                  <c:v>3902592</c:v>
                </c:pt>
                <c:pt idx="13" formatCode="#,##0">
                  <c:v>4153987</c:v>
                </c:pt>
                <c:pt idx="14" formatCode="#,##0">
                  <c:v>4228661</c:v>
                </c:pt>
                <c:pt idx="15" formatCode="#,##0">
                  <c:v>4033355</c:v>
                </c:pt>
              </c:numCache>
            </c:numRef>
          </c:val>
          <c:extLst>
            <c:ext xmlns:c16="http://schemas.microsoft.com/office/drawing/2014/chart" uri="{C3380CC4-5D6E-409C-BE32-E72D297353CC}">
              <c16:uniqueId val="{00000001-E806-4E31-A39D-DFACA314FF6F}"/>
            </c:ext>
          </c:extLst>
        </c:ser>
        <c:ser>
          <c:idx val="1"/>
          <c:order val="1"/>
          <c:tx>
            <c:strRef>
              <c:f>'III.1.4.Afil. SFS'!$C$2</c:f>
              <c:strCache>
                <c:ptCount val="1"/>
                <c:pt idx="0">
                  <c:v>Afiliación RS</c:v>
                </c:pt>
              </c:strCache>
            </c:strRef>
          </c:tx>
          <c:spPr>
            <a:solidFill>
              <a:schemeClr val="accent3">
                <a:lumMod val="75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06-4E31-A39D-DFACA314FF6F}"/>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06-4E31-A39D-DFACA314FF6F}"/>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06-4E31-A39D-DFACA314FF6F}"/>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06-4E31-A39D-DFACA314FF6F}"/>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06-4E31-A39D-DFACA314FF6F}"/>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May.2020</c:v>
                </c:pt>
              </c:strCache>
            </c:strRef>
          </c:cat>
          <c:val>
            <c:numRef>
              <c:f>'III.1.4.Afil. SFS'!$C$3:$C$18</c:f>
              <c:numCache>
                <c:formatCode>#,##0</c:formatCode>
                <c:ptCount val="16"/>
                <c:pt idx="0">
                  <c:v>253374</c:v>
                </c:pt>
                <c:pt idx="1">
                  <c:v>514040</c:v>
                </c:pt>
                <c:pt idx="2">
                  <c:v>1081936</c:v>
                </c:pt>
                <c:pt idx="3">
                  <c:v>1224898</c:v>
                </c:pt>
                <c:pt idx="4">
                  <c:v>1404225</c:v>
                </c:pt>
                <c:pt idx="5">
                  <c:v>2013786</c:v>
                </c:pt>
                <c:pt idx="6">
                  <c:v>2003427</c:v>
                </c:pt>
                <c:pt idx="7">
                  <c:v>2303351</c:v>
                </c:pt>
                <c:pt idx="8">
                  <c:v>2751753</c:v>
                </c:pt>
                <c:pt idx="9">
                  <c:v>3015646</c:v>
                </c:pt>
                <c:pt idx="10">
                  <c:v>3317405</c:v>
                </c:pt>
                <c:pt idx="11">
                  <c:v>3347068</c:v>
                </c:pt>
                <c:pt idx="12">
                  <c:v>3546688</c:v>
                </c:pt>
                <c:pt idx="13">
                  <c:v>3620150</c:v>
                </c:pt>
                <c:pt idx="14">
                  <c:v>3726262</c:v>
                </c:pt>
                <c:pt idx="15">
                  <c:v>3742716</c:v>
                </c:pt>
              </c:numCache>
            </c:numRef>
          </c:val>
          <c:extLst>
            <c:ext xmlns:c16="http://schemas.microsoft.com/office/drawing/2014/chart" uri="{C3380CC4-5D6E-409C-BE32-E72D297353CC}">
              <c16:uniqueId val="{00000007-E806-4E31-A39D-DFACA314FF6F}"/>
            </c:ext>
          </c:extLst>
        </c:ser>
        <c:dLbls>
          <c:showLegendKey val="0"/>
          <c:showVal val="0"/>
          <c:showCatName val="0"/>
          <c:showSerName val="0"/>
          <c:showPercent val="0"/>
          <c:showBubbleSize val="0"/>
        </c:dLbls>
        <c:gapWidth val="7"/>
        <c:overlap val="1"/>
        <c:axId val="400233936"/>
        <c:axId val="400234328"/>
        <c:extLst>
          <c:ext xmlns:c15="http://schemas.microsoft.com/office/drawing/2012/chart" uri="{02D57815-91ED-43cb-92C2-25804820EDAC}">
            <c15:filteredBarSeries>
              <c15:ser>
                <c:idx val="2"/>
                <c:order val="2"/>
                <c:tx>
                  <c:strRef>
                    <c:extLst>
                      <c:ext uri="{02D57815-91ED-43cb-92C2-25804820EDAC}">
                        <c15:formulaRef>
                          <c15:sqref>'III.1.4.Afil. SFS'!#REF!</c15:sqref>
                        </c15:formulaRef>
                      </c:ext>
                    </c:extLst>
                    <c:strCache>
                      <c:ptCount val="1"/>
                      <c:pt idx="0">
                        <c:v>#REF!</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'III.1.4.Afil. SFS'!$A$3:$A$18</c15:sqref>
                        </c15:formulaRef>
                      </c:ext>
                    </c:extLst>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May.2020</c:v>
                      </c:pt>
                    </c:strCache>
                  </c:strRef>
                </c:cat>
                <c:val>
                  <c:numRef>
                    <c:extLst>
                      <c:ext uri="{02D57815-91ED-43cb-92C2-25804820EDAC}">
                        <c15:formulaRef>
                          <c15:sqref>'III.1.4.Afil. SFS'!#REF!</c15:sqref>
                        </c15:formulaRef>
                      </c:ext>
                    </c:extLst>
                    <c:numCache>
                      <c:formatCode>General</c:formatCode>
                      <c:ptCount val="1"/>
                      <c:pt idx="0">
                        <c:v>1</c:v>
                      </c:pt>
                    </c:numCache>
                  </c:numRef>
                </c:val>
                <c:extLst>
                  <c:ext xmlns:c16="http://schemas.microsoft.com/office/drawing/2014/chart" uri="{C3380CC4-5D6E-409C-BE32-E72D297353CC}">
                    <c16:uniqueId val="{00000008-E806-4E31-A39D-DFACA314FF6F}"/>
                  </c:ext>
                </c:extLst>
              </c15:ser>
            </c15:filteredBarSeries>
          </c:ext>
        </c:extLst>
      </c:barChart>
      <c:lineChart>
        <c:grouping val="standard"/>
        <c:varyColors val="0"/>
        <c:ser>
          <c:idx val="3"/>
          <c:order val="3"/>
          <c:tx>
            <c:strRef>
              <c:f>'III.1.4.Afil. SFS'!$F$2</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FFFF0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06-4E31-A39D-DFACA314FF6F}"/>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06-4E31-A39D-DFACA314FF6F}"/>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06-4E31-A39D-DFACA314FF6F}"/>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06-4E31-A39D-DFACA314FF6F}"/>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06-4E31-A39D-DFACA314FF6F}"/>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06-4E31-A39D-DFACA314FF6F}"/>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806-4E31-A39D-DFACA314FF6F}"/>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May.2020</c:v>
                </c:pt>
              </c:strCache>
            </c:strRef>
          </c:cat>
          <c:val>
            <c:numRef>
              <c:f>'III.1.4.Afil. SFS'!$F$3:$F$18</c:f>
              <c:numCache>
                <c:formatCode>0.0%</c:formatCode>
                <c:ptCount val="16"/>
                <c:pt idx="0">
                  <c:v>0</c:v>
                </c:pt>
                <c:pt idx="1">
                  <c:v>0</c:v>
                </c:pt>
                <c:pt idx="2">
                  <c:v>0.57722292493856275</c:v>
                </c:pt>
                <c:pt idx="3">
                  <c:v>0.58010556168214467</c:v>
                </c:pt>
                <c:pt idx="4">
                  <c:v>0.59419417693411247</c:v>
                </c:pt>
                <c:pt idx="5">
                  <c:v>0.53668489303228573</c:v>
                </c:pt>
                <c:pt idx="6">
                  <c:v>0.55320974751328178</c:v>
                </c:pt>
                <c:pt idx="7">
                  <c:v>0.53527719954245578</c:v>
                </c:pt>
                <c:pt idx="8">
                  <c:v>0.50711912672045567</c:v>
                </c:pt>
                <c:pt idx="9">
                  <c:v>0.50772373523562797</c:v>
                </c:pt>
                <c:pt idx="10">
                  <c:v>0.49939471620743053</c:v>
                </c:pt>
                <c:pt idx="11">
                  <c:v>0.51441801943029231</c:v>
                </c:pt>
                <c:pt idx="12">
                  <c:v>0.51868608117282355</c:v>
                </c:pt>
                <c:pt idx="13">
                  <c:v>0.52795756295856444</c:v>
                </c:pt>
                <c:pt idx="14">
                  <c:v>0.52052848770966831</c:v>
                </c:pt>
                <c:pt idx="15">
                  <c:v>0.50766387931325274</c:v>
                </c:pt>
              </c:numCache>
            </c:numRef>
          </c:val>
          <c:smooth val="0"/>
          <c:extLst>
            <c:ext xmlns:c16="http://schemas.microsoft.com/office/drawing/2014/chart" uri="{C3380CC4-5D6E-409C-BE32-E72D297353CC}">
              <c16:uniqueId val="{00000011-E806-4E31-A39D-DFACA314FF6F}"/>
            </c:ext>
          </c:extLst>
        </c:ser>
        <c:ser>
          <c:idx val="4"/>
          <c:order val="4"/>
          <c:tx>
            <c:strRef>
              <c:f>'III.1.4.Afil. SFS'!$G$2</c:f>
              <c:strCache>
                <c:ptCount val="1"/>
                <c:pt idx="0">
                  <c:v>%   RS </c:v>
                </c:pt>
              </c:strCache>
            </c:strRef>
          </c:tx>
          <c:spPr>
            <a:ln w="66675">
              <a:noFill/>
            </a:ln>
            <a:effectLst>
              <a:glow rad="228600">
                <a:srgbClr val="FF0000">
                  <a:alpha val="40000"/>
                </a:srgbClr>
              </a:glow>
            </a:effectLst>
          </c:spPr>
          <c:marker>
            <c:symbol val="diamond"/>
            <c:size val="13"/>
            <c:spPr>
              <a:solidFill>
                <a:srgbClr val="FF3399"/>
              </a:solidFill>
              <a:ln>
                <a:solidFill>
                  <a:schemeClr val="accent1">
                    <a:lumMod val="75000"/>
                  </a:schemeClr>
                </a:solidFill>
              </a:ln>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06-4E31-A39D-DFACA314FF6F}"/>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06-4E31-A39D-DFACA314FF6F}"/>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06-4E31-A39D-DFACA314FF6F}"/>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06-4E31-A39D-DFACA314FF6F}"/>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06-4E31-A39D-DFACA314FF6F}"/>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06-4E31-A39D-DFACA314FF6F}"/>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06-4E31-A39D-DFACA314FF6F}"/>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06-4E31-A39D-DFACA314FF6F}"/>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06-4E31-A39D-DFACA314FF6F}"/>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06-4E31-A39D-DFACA314FF6F}"/>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06-4E31-A39D-DFACA314FF6F}"/>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May.2020</c:v>
                </c:pt>
              </c:strCache>
            </c:strRef>
          </c:cat>
          <c:val>
            <c:numRef>
              <c:f>'III.1.4.Afil. SFS'!$G$3:$G$18</c:f>
              <c:numCache>
                <c:formatCode>0.0%</c:formatCode>
                <c:ptCount val="16"/>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0.4960403853480651</c:v>
                </c:pt>
                <c:pt idx="11">
                  <c:v>0.47943581563453264</c:v>
                </c:pt>
                <c:pt idx="12">
                  <c:v>0.47138355735436327</c:v>
                </c:pt>
                <c:pt idx="13">
                  <c:v>0.46010870316745028</c:v>
                </c:pt>
                <c:pt idx="14">
                  <c:v>0.45868550911742606</c:v>
                </c:pt>
                <c:pt idx="15">
                  <c:v>0.47108219428435638</c:v>
                </c:pt>
              </c:numCache>
            </c:numRef>
          </c:val>
          <c:smooth val="0"/>
          <c:extLst>
            <c:ext xmlns:c16="http://schemas.microsoft.com/office/drawing/2014/chart" uri="{C3380CC4-5D6E-409C-BE32-E72D297353CC}">
              <c16:uniqueId val="{0000001E-E806-4E31-A39D-DFACA314FF6F}"/>
            </c:ext>
          </c:extLst>
        </c:ser>
        <c:ser>
          <c:idx val="5"/>
          <c:order val="5"/>
          <c:tx>
            <c:strRef>
              <c:f>'III.1.4.Afil. SFS'!$H$2</c:f>
              <c:strCache>
                <c:ptCount val="1"/>
                <c:pt idx="0">
                  <c:v>%Pensionados (RET, PN, INABIMA, FFAA y SS)</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806-4E31-A39D-DFACA314FF6F}"/>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806-4E31-A39D-DFACA314FF6F}"/>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806-4E31-A39D-DFACA314FF6F}"/>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E806-4E31-A39D-DFACA314FF6F}"/>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May.2020</c:v>
                </c:pt>
              </c:strCache>
            </c:strRef>
          </c:cat>
          <c:val>
            <c:numRef>
              <c:f>'III.1.4.Afil. SFS'!$H$3:$H$18</c:f>
              <c:numCache>
                <c:formatCode>0.0%</c:formatCode>
                <c:ptCount val="16"/>
                <c:pt idx="0">
                  <c:v>0</c:v>
                </c:pt>
                <c:pt idx="1">
                  <c:v>0</c:v>
                </c:pt>
                <c:pt idx="2">
                  <c:v>0</c:v>
                </c:pt>
                <c:pt idx="3">
                  <c:v>0</c:v>
                </c:pt>
                <c:pt idx="4">
                  <c:v>6.2546485907265491E-3</c:v>
                </c:pt>
                <c:pt idx="5">
                  <c:v>6.1532712792402404E-3</c:v>
                </c:pt>
                <c:pt idx="6">
                  <c:v>6.5323598594991053E-3</c:v>
                </c:pt>
                <c:pt idx="7">
                  <c:v>6.1131336903293499E-3</c:v>
                </c:pt>
                <c:pt idx="8">
                  <c:v>4.8370688352512761E-3</c:v>
                </c:pt>
                <c:pt idx="9">
                  <c:v>4.9081916053277394E-3</c:v>
                </c:pt>
                <c:pt idx="10">
                  <c:v>4.5648984445043877E-3</c:v>
                </c:pt>
                <c:pt idx="11">
                  <c:v>6.1461649351750632E-3</c:v>
                </c:pt>
                <c:pt idx="12">
                  <c:v>9.9303614728131172E-3</c:v>
                </c:pt>
                <c:pt idx="13">
                  <c:v>1.1933733873985261E-2</c:v>
                </c:pt>
                <c:pt idx="14">
                  <c:v>2.0786003172905632E-2</c:v>
                </c:pt>
                <c:pt idx="15">
                  <c:v>2.1253926402390856E-2</c:v>
                </c:pt>
              </c:numCache>
            </c:numRef>
          </c:val>
          <c:smooth val="0"/>
          <c:extLst>
            <c:ext xmlns:c16="http://schemas.microsoft.com/office/drawing/2014/chart" uri="{C3380CC4-5D6E-409C-BE32-E72D297353CC}">
              <c16:uniqueId val="{00000023-E806-4E31-A39D-DFACA314FF6F}"/>
            </c:ext>
          </c:extLst>
        </c:ser>
        <c:dLbls>
          <c:showLegendKey val="0"/>
          <c:showVal val="0"/>
          <c:showCatName val="0"/>
          <c:showSerName val="0"/>
          <c:showPercent val="0"/>
          <c:showBubbleSize val="0"/>
        </c:dLbls>
        <c:marker val="1"/>
        <c:smooth val="0"/>
        <c:axId val="402316536"/>
        <c:axId val="400234720"/>
      </c:lineChart>
      <c:catAx>
        <c:axId val="400233936"/>
        <c:scaling>
          <c:orientation val="minMax"/>
        </c:scaling>
        <c:delete val="0"/>
        <c:axPos val="b"/>
        <c:numFmt formatCode="General" sourceLinked="0"/>
        <c:majorTickMark val="none"/>
        <c:minorTickMark val="none"/>
        <c:tickLblPos val="nextTo"/>
        <c:txPr>
          <a:bodyPr/>
          <a:lstStyle/>
          <a:p>
            <a:pPr>
              <a:defRPr sz="1800"/>
            </a:pPr>
            <a:endParaRPr lang="en-US"/>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0233936"/>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n-US"/>
              </a:p>
            </c:txPr>
          </c:dispUnitsLbl>
        </c:dispUnits>
      </c:valAx>
      <c:valAx>
        <c:axId val="400234720"/>
        <c:scaling>
          <c:orientation val="minMax"/>
          <c:max val="2"/>
        </c:scaling>
        <c:delete val="0"/>
        <c:axPos val="r"/>
        <c:numFmt formatCode="0.0%" sourceLinked="1"/>
        <c:majorTickMark val="out"/>
        <c:minorTickMark val="none"/>
        <c:tickLblPos val="nextTo"/>
        <c:crossAx val="402316536"/>
        <c:crosses val="max"/>
        <c:crossBetween val="between"/>
      </c:valAx>
      <c:catAx>
        <c:axId val="402316536"/>
        <c:scaling>
          <c:orientation val="minMax"/>
        </c:scaling>
        <c:delete val="1"/>
        <c:axPos val="b"/>
        <c:numFmt formatCode="General" sourceLinked="1"/>
        <c:majorTickMark val="out"/>
        <c:minorTickMark val="none"/>
        <c:tickLblPos val="nextTo"/>
        <c:crossAx val="400234720"/>
        <c:crosses val="autoZero"/>
        <c:auto val="1"/>
        <c:lblAlgn val="ctr"/>
        <c:lblOffset val="100"/>
        <c:noMultiLvlLbl val="0"/>
      </c:catAx>
    </c:plotArea>
    <c:legend>
      <c:legendPos val="t"/>
      <c:layout>
        <c:manualLayout>
          <c:xMode val="edge"/>
          <c:yMode val="edge"/>
          <c:x val="0.1445182679877503"/>
          <c:y val="7.112050182149264E-2"/>
          <c:w val="0.70625627768051347"/>
          <c:h val="9.745811182160434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al Seguro Familiar de Salud por Regímenes de Financiamiento     </a:t>
            </a:r>
          </a:p>
        </c:rich>
      </c:tx>
      <c:layout>
        <c:manualLayout>
          <c:xMode val="edge"/>
          <c:yMode val="edge"/>
          <c:x val="0.25596284382399181"/>
          <c:y val="2.1889094445133973E-2"/>
        </c:manualLayout>
      </c:layout>
      <c:overlay val="0"/>
    </c:title>
    <c:autoTitleDeleted val="0"/>
    <c:plotArea>
      <c:layout>
        <c:manualLayout>
          <c:layoutTarget val="inner"/>
          <c:xMode val="edge"/>
          <c:yMode val="edge"/>
          <c:x val="5.4166624333248668E-2"/>
          <c:y val="0.2203065317077364"/>
          <c:w val="0.90711090428155472"/>
          <c:h val="0.65215419668495622"/>
        </c:manualLayout>
      </c:layout>
      <c:barChart>
        <c:barDir val="col"/>
        <c:grouping val="clustered"/>
        <c:varyColors val="0"/>
        <c:ser>
          <c:idx val="0"/>
          <c:order val="0"/>
          <c:tx>
            <c:strRef>
              <c:f>'III.1.5.Cob.Afil. SFS '!$B$3</c:f>
              <c:strCache>
                <c:ptCount val="1"/>
                <c:pt idx="0">
                  <c:v>Cobertura Afiliación  Activos (RC)</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529-413D-9D5A-AF9FA594011D}"/>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May.2020</c:v>
                </c:pt>
              </c:strCache>
            </c:strRef>
          </c:cat>
          <c:val>
            <c:numRef>
              <c:f>'III.1.5.Cob.Afil. SFS '!$B$4:$B$19</c:f>
              <c:numCache>
                <c:formatCode>_(* #,##0_);_(* \(#,##0\);_(* "-"_);_(@_)</c:formatCode>
                <c:ptCount val="16"/>
                <c:pt idx="0">
                  <c:v>0</c:v>
                </c:pt>
                <c:pt idx="1">
                  <c:v>0</c:v>
                </c:pt>
                <c:pt idx="2">
                  <c:v>1599467</c:v>
                </c:pt>
                <c:pt idx="3">
                  <c:v>1729671</c:v>
                </c:pt>
                <c:pt idx="4">
                  <c:v>2096232</c:v>
                </c:pt>
                <c:pt idx="5">
                  <c:v>2417992</c:v>
                </c:pt>
                <c:pt idx="6">
                  <c:v>2586943</c:v>
                </c:pt>
                <c:pt idx="7">
                  <c:v>2747735</c:v>
                </c:pt>
                <c:pt idx="8">
                  <c:v>2965326</c:v>
                </c:pt>
                <c:pt idx="9">
                  <c:v>3224947</c:v>
                </c:pt>
                <c:pt idx="10">
                  <c:v>3407061</c:v>
                </c:pt>
                <c:pt idx="11">
                  <c:v>3699816</c:v>
                </c:pt>
                <c:pt idx="12">
                  <c:v>4020299</c:v>
                </c:pt>
                <c:pt idx="13">
                  <c:v>4240469</c:v>
                </c:pt>
                <c:pt idx="14">
                  <c:v>4310345</c:v>
                </c:pt>
                <c:pt idx="15">
                  <c:v>3381681</c:v>
                </c:pt>
              </c:numCache>
            </c:numRef>
          </c:val>
          <c:extLst>
            <c:ext xmlns:c16="http://schemas.microsoft.com/office/drawing/2014/chart" uri="{C3380CC4-5D6E-409C-BE32-E72D297353CC}">
              <c16:uniqueId val="{00000001-E529-413D-9D5A-AF9FA594011D}"/>
            </c:ext>
          </c:extLst>
        </c:ser>
        <c:ser>
          <c:idx val="1"/>
          <c:order val="1"/>
          <c:tx>
            <c:strRef>
              <c:f>'III.1.5.Cob.Afil. SFS '!$D$3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529-413D-9D5A-AF9FA594011D}"/>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529-413D-9D5A-AF9FA594011D}"/>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529-413D-9D5A-AF9FA594011D}"/>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529-413D-9D5A-AF9FA594011D}"/>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529-413D-9D5A-AF9FA594011D}"/>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May.2020</c:v>
                </c:pt>
              </c:strCache>
            </c:strRef>
          </c:cat>
          <c:val>
            <c:numRef>
              <c:f>'III.1.5.Cob.Afil. SFS '!$D$4:$D$19</c:f>
              <c:numCache>
                <c:formatCode>_(* #,##0_);_(* \(#,##0\);_(* "-"_);_(@_)</c:formatCode>
                <c:ptCount val="16"/>
                <c:pt idx="0">
                  <c:v>266531</c:v>
                </c:pt>
                <c:pt idx="1">
                  <c:v>513416</c:v>
                </c:pt>
                <c:pt idx="2">
                  <c:v>1081936</c:v>
                </c:pt>
                <c:pt idx="3">
                  <c:v>1224643</c:v>
                </c:pt>
                <c:pt idx="4">
                  <c:v>1346166</c:v>
                </c:pt>
                <c:pt idx="5">
                  <c:v>1847833</c:v>
                </c:pt>
                <c:pt idx="6">
                  <c:v>1996335</c:v>
                </c:pt>
                <c:pt idx="7">
                  <c:v>2294356</c:v>
                </c:pt>
                <c:pt idx="8">
                  <c:v>2646899</c:v>
                </c:pt>
                <c:pt idx="9">
                  <c:v>3015646</c:v>
                </c:pt>
                <c:pt idx="10">
                  <c:v>3110557</c:v>
                </c:pt>
                <c:pt idx="11">
                  <c:v>3353566</c:v>
                </c:pt>
                <c:pt idx="12">
                  <c:v>3545383</c:v>
                </c:pt>
                <c:pt idx="13">
                  <c:v>3591049</c:v>
                </c:pt>
                <c:pt idx="14">
                  <c:v>3711158</c:v>
                </c:pt>
                <c:pt idx="15">
                  <c:v>3742003</c:v>
                </c:pt>
              </c:numCache>
            </c:numRef>
          </c:val>
          <c:extLst>
            <c:ext xmlns:c16="http://schemas.microsoft.com/office/drawing/2014/chart" uri="{C3380CC4-5D6E-409C-BE32-E72D297353CC}">
              <c16:uniqueId val="{00000007-E529-413D-9D5A-AF9FA594011D}"/>
            </c:ext>
          </c:extLst>
        </c:ser>
        <c:ser>
          <c:idx val="2"/>
          <c:order val="2"/>
          <c:tx>
            <c:strRef>
              <c:f>'III.1.5.Cob.Afil. SFS '!$E$3</c:f>
              <c:strCache>
                <c:ptCount val="1"/>
                <c:pt idx="0">
                  <c:v>Total de Pensionados (RET, PN, INABIMA, FFAA y SS)</c:v>
                </c:pt>
              </c:strCache>
            </c:strRef>
          </c:tx>
          <c:spPr>
            <a:solidFill>
              <a:srgbClr val="0000FF"/>
            </a:solidFill>
          </c:spPr>
          <c:invertIfNegative val="0"/>
          <c:dLbls>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May.2020</c:v>
                </c:pt>
              </c:strCache>
            </c:strRef>
          </c:cat>
          <c:val>
            <c:numRef>
              <c:f>'III.1.5.Cob.Afil. SFS '!$E$4:$E$19</c:f>
              <c:numCache>
                <c:formatCode>_(* #,##0_);_(* \(#,##0\);_(* "-"_);_(@_)</c:formatCode>
                <c:ptCount val="16"/>
                <c:pt idx="0">
                  <c:v>0</c:v>
                </c:pt>
                <c:pt idx="1">
                  <c:v>0</c:v>
                </c:pt>
                <c:pt idx="2">
                  <c:v>0</c:v>
                </c:pt>
                <c:pt idx="3">
                  <c:v>0</c:v>
                </c:pt>
                <c:pt idx="4">
                  <c:v>21982</c:v>
                </c:pt>
                <c:pt idx="5">
                  <c:v>27105</c:v>
                </c:pt>
                <c:pt idx="6">
                  <c:v>29726</c:v>
                </c:pt>
                <c:pt idx="7">
                  <c:v>30703</c:v>
                </c:pt>
                <c:pt idx="8">
                  <c:v>27273</c:v>
                </c:pt>
                <c:pt idx="9">
                  <c:v>30370</c:v>
                </c:pt>
                <c:pt idx="10">
                  <c:v>30529</c:v>
                </c:pt>
                <c:pt idx="11">
                  <c:v>42908</c:v>
                </c:pt>
                <c:pt idx="12">
                  <c:v>74716</c:v>
                </c:pt>
                <c:pt idx="13">
                  <c:v>93895</c:v>
                </c:pt>
                <c:pt idx="14">
                  <c:v>168861</c:v>
                </c:pt>
                <c:pt idx="15">
                  <c:v>168861</c:v>
                </c:pt>
              </c:numCache>
            </c:numRef>
          </c:val>
          <c:extLst>
            <c:ext xmlns:c16="http://schemas.microsoft.com/office/drawing/2014/chart" uri="{C3380CC4-5D6E-409C-BE32-E72D297353CC}">
              <c16:uniqueId val="{00000008-E529-413D-9D5A-AF9FA594011D}"/>
            </c:ext>
          </c:extLst>
        </c:ser>
        <c:dLbls>
          <c:showLegendKey val="0"/>
          <c:showVal val="0"/>
          <c:showCatName val="0"/>
          <c:showSerName val="0"/>
          <c:showPercent val="0"/>
          <c:showBubbleSize val="0"/>
        </c:dLbls>
        <c:gapWidth val="7"/>
        <c:overlap val="1"/>
        <c:axId val="402317320"/>
        <c:axId val="402317712"/>
      </c:barChart>
      <c:lineChart>
        <c:grouping val="standard"/>
        <c:varyColors val="0"/>
        <c:ser>
          <c:idx val="3"/>
          <c:order val="3"/>
          <c:tx>
            <c:strRef>
              <c:f>'III.1.5.Cob.Afil. SFS '!$G$3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529-413D-9D5A-AF9FA594011D}"/>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529-413D-9D5A-AF9FA594011D}"/>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529-413D-9D5A-AF9FA594011D}"/>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529-413D-9D5A-AF9FA594011D}"/>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529-413D-9D5A-AF9FA594011D}"/>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529-413D-9D5A-AF9FA594011D}"/>
                </c:ext>
              </c:extLst>
            </c:dLbl>
            <c:dLbl>
              <c:idx val="10"/>
              <c:layout>
                <c:manualLayout>
                  <c:x val="-1.0274372257091491E-2"/>
                  <c:y val="-3.9793276391049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May.2020</c:v>
                </c:pt>
              </c:strCache>
            </c:strRef>
          </c:cat>
          <c:val>
            <c:numRef>
              <c:f>'III.1.5.Cob.Afil. SFS '!$G$4:$G$19</c:f>
              <c:numCache>
                <c:formatCode>_(* #,##0_);_(* \(#,##0\);_(* "-"_);_(@_)</c:formatCode>
                <c:ptCount val="16"/>
                <c:pt idx="0">
                  <c:v>0</c:v>
                </c:pt>
                <c:pt idx="1">
                  <c:v>0</c:v>
                </c:pt>
                <c:pt idx="2" formatCode="0.00%">
                  <c:v>0.59650377060068926</c:v>
                </c:pt>
                <c:pt idx="3" formatCode="0.00%">
                  <c:v>0.5854729727442648</c:v>
                </c:pt>
                <c:pt idx="4" formatCode="0.00%">
                  <c:v>0.60508142871163095</c:v>
                </c:pt>
                <c:pt idx="5" formatCode="0.00%">
                  <c:v>0.56324980840591388</c:v>
                </c:pt>
                <c:pt idx="6" formatCode="0.00%">
                  <c:v>0.56079357399213181</c:v>
                </c:pt>
                <c:pt idx="7" formatCode="0.00%">
                  <c:v>0.5416610648885013</c:v>
                </c:pt>
                <c:pt idx="8" formatCode="0.00%">
                  <c:v>0.52581382243596864</c:v>
                </c:pt>
                <c:pt idx="9" formatCode="0.00%">
                  <c:v>0.51426662858639094</c:v>
                </c:pt>
                <c:pt idx="10" formatCode="0.00%">
                  <c:v>0.520309180597198</c:v>
                </c:pt>
                <c:pt idx="11" formatCode="0.00%">
                  <c:v>0.52137328096794244</c:v>
                </c:pt>
                <c:pt idx="12" formatCode="0.00%">
                  <c:v>0.52618973514206979</c:v>
                </c:pt>
                <c:pt idx="13" formatCode="0.00%">
                  <c:v>0.53504706947133229</c:v>
                </c:pt>
                <c:pt idx="14" formatCode="0.00%">
                  <c:v>0.52627026100427288</c:v>
                </c:pt>
                <c:pt idx="15" formatCode="0.00%">
                  <c:v>0.52332463074961666</c:v>
                </c:pt>
              </c:numCache>
            </c:numRef>
          </c:val>
          <c:smooth val="0"/>
          <c:extLst>
            <c:ext xmlns:c16="http://schemas.microsoft.com/office/drawing/2014/chart" uri="{C3380CC4-5D6E-409C-BE32-E72D297353CC}">
              <c16:uniqueId val="{00000010-E529-413D-9D5A-AF9FA594011D}"/>
            </c:ext>
          </c:extLst>
        </c:ser>
        <c:ser>
          <c:idx val="4"/>
          <c:order val="4"/>
          <c:tx>
            <c:strRef>
              <c:f>'III.1.5.Cob.Afil. SFS '!$H$3</c:f>
              <c:strCache>
                <c:ptCount val="1"/>
                <c:pt idx="0">
                  <c:v>%   RS </c:v>
                </c:pt>
              </c:strCache>
            </c:strRef>
          </c:tx>
          <c:spPr>
            <a:ln w="66675">
              <a:noFill/>
            </a:ln>
            <a:effectLst>
              <a:glow rad="228600">
                <a:srgbClr val="FF0000">
                  <a:alpha val="40000"/>
                </a:srgbClr>
              </a:glow>
            </a:effectLst>
          </c:spPr>
          <c:marker>
            <c:symbol val="square"/>
            <c:size val="13"/>
            <c:spPr>
              <a:solidFill>
                <a:srgbClr val="FF6600"/>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529-413D-9D5A-AF9FA594011D}"/>
                </c:ext>
              </c:extLst>
            </c:dLbl>
            <c:dLbl>
              <c:idx val="1"/>
              <c:layout>
                <c:manualLayout>
                  <c:x val="-1.7247386522985728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529-413D-9D5A-AF9FA594011D}"/>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529-413D-9D5A-AF9FA594011D}"/>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529-413D-9D5A-AF9FA594011D}"/>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529-413D-9D5A-AF9FA594011D}"/>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529-413D-9D5A-AF9FA594011D}"/>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529-413D-9D5A-AF9FA594011D}"/>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529-413D-9D5A-AF9FA594011D}"/>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529-413D-9D5A-AF9FA594011D}"/>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529-413D-9D5A-AF9FA594011D}"/>
                </c:ext>
              </c:extLst>
            </c:dLbl>
            <c:dLbl>
              <c:idx val="10"/>
              <c:layout>
                <c:manualLayout>
                  <c:x val="-1.5411558385637236E-2"/>
                  <c:y val="3.83720879485123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May.2020</c:v>
                </c:pt>
              </c:strCache>
            </c:strRef>
          </c:cat>
          <c:val>
            <c:numRef>
              <c:f>'III.1.5.Cob.Afil. SFS '!$H$4:$H$19</c:f>
              <c:numCache>
                <c:formatCode>0%</c:formatCode>
                <c:ptCount val="16"/>
                <c:pt idx="0">
                  <c:v>1</c:v>
                </c:pt>
                <c:pt idx="1">
                  <c:v>1</c:v>
                </c:pt>
                <c:pt idx="2" formatCode="0.00%">
                  <c:v>0.40349622939931074</c:v>
                </c:pt>
                <c:pt idx="3" formatCode="0.00%">
                  <c:v>0.41452702725573515</c:v>
                </c:pt>
                <c:pt idx="4" formatCode="0.00%">
                  <c:v>0.38857342439339793</c:v>
                </c:pt>
                <c:pt idx="5" formatCode="0.00%">
                  <c:v>0.43043632204578225</c:v>
                </c:pt>
                <c:pt idx="6" formatCode="0.00%">
                  <c:v>0.43276246888144904</c:v>
                </c:pt>
                <c:pt idx="7" formatCode="0.00%">
                  <c:v>0.45228645200258477</c:v>
                </c:pt>
                <c:pt idx="8" formatCode="0.00%">
                  <c:v>0.46935010882174266</c:v>
                </c:pt>
                <c:pt idx="9" formatCode="0.00%">
                  <c:v>0.48089041507659985</c:v>
                </c:pt>
                <c:pt idx="10" formatCode="0.00%">
                  <c:v>0.47502858442243279</c:v>
                </c:pt>
                <c:pt idx="11" formatCode="0.00%">
                  <c:v>0.47258017922040951</c:v>
                </c:pt>
                <c:pt idx="12" formatCode="0.00%">
                  <c:v>0.46403119313941499</c:v>
                </c:pt>
                <c:pt idx="13" formatCode="0.00%">
                  <c:v>0.4531055984085624</c:v>
                </c:pt>
                <c:pt idx="14" formatCode="0.00%">
                  <c:v>0.45311270659032982</c:v>
                </c:pt>
                <c:pt idx="15" formatCode="0.00%">
                  <c:v>0.45609375876047903</c:v>
                </c:pt>
              </c:numCache>
            </c:numRef>
          </c:val>
          <c:smooth val="0"/>
          <c:extLst>
            <c:ext xmlns:c16="http://schemas.microsoft.com/office/drawing/2014/chart" uri="{C3380CC4-5D6E-409C-BE32-E72D297353CC}">
              <c16:uniqueId val="{0000001C-E529-413D-9D5A-AF9FA594011D}"/>
            </c:ext>
          </c:extLst>
        </c:ser>
        <c:ser>
          <c:idx val="5"/>
          <c:order val="5"/>
          <c:tx>
            <c:strRef>
              <c:f>'III.1.5.Cob.Afil. SFS '!$I$3</c:f>
              <c:strCache>
                <c:ptCount val="1"/>
                <c:pt idx="0">
                  <c:v>% Total de Pensionados (RET, PN, INABIMA, FFAA y SS)</c:v>
                </c:pt>
              </c:strCache>
            </c:strRef>
          </c:tx>
          <c:spPr>
            <a:ln w="66675">
              <a:noFill/>
            </a:ln>
            <a:effectLst>
              <a:glow rad="228600">
                <a:schemeClr val="accent3">
                  <a:satMod val="175000"/>
                  <a:alpha val="40000"/>
                </a:schemeClr>
              </a:glow>
            </a:effectLst>
          </c:spPr>
          <c:marker>
            <c:spPr>
              <a:solidFill>
                <a:srgbClr val="0070C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529-413D-9D5A-AF9FA594011D}"/>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529-413D-9D5A-AF9FA594011D}"/>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529-413D-9D5A-AF9FA594011D}"/>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529-413D-9D5A-AF9FA594011D}"/>
                </c:ext>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May.2020</c:v>
                </c:pt>
              </c:strCache>
            </c:strRef>
          </c:cat>
          <c:val>
            <c:numRef>
              <c:f>'III.1.5.Cob.Afil. SFS '!$I$4:$I$19</c:f>
              <c:numCache>
                <c:formatCode>0.0%</c:formatCode>
                <c:ptCount val="16"/>
                <c:pt idx="0" formatCode="_(* #,##0_);_(* \(#,##0\);_(* &quot;-&quot;_);_(@_)">
                  <c:v>0</c:v>
                </c:pt>
                <c:pt idx="1">
                  <c:v>0</c:v>
                </c:pt>
                <c:pt idx="2">
                  <c:v>0</c:v>
                </c:pt>
                <c:pt idx="3">
                  <c:v>0</c:v>
                </c:pt>
                <c:pt idx="4">
                  <c:v>6.3451468949711062E-3</c:v>
                </c:pt>
                <c:pt idx="5">
                  <c:v>6.3138695483038387E-3</c:v>
                </c:pt>
                <c:pt idx="6">
                  <c:v>6.4439571264191401E-3</c:v>
                </c:pt>
                <c:pt idx="7">
                  <c:v>6.0524831089139438E-3</c:v>
                </c:pt>
                <c:pt idx="8">
                  <c:v>4.8360687422887641E-3</c:v>
                </c:pt>
                <c:pt idx="9">
                  <c:v>4.8429563370091643E-3</c:v>
                </c:pt>
                <c:pt idx="10">
                  <c:v>4.6622349803692557E-3</c:v>
                </c:pt>
                <c:pt idx="11">
                  <c:v>6.0465398116480587E-3</c:v>
                </c:pt>
                <c:pt idx="12">
                  <c:v>9.7790717185151869E-3</c:v>
                </c:pt>
                <c:pt idx="13">
                  <c:v>1.1847332120105287E-2</c:v>
                </c:pt>
                <c:pt idx="14">
                  <c:v>2.0617032405397365E-2</c:v>
                </c:pt>
                <c:pt idx="15">
                  <c:v>2.058161048990427E-2</c:v>
                </c:pt>
              </c:numCache>
            </c:numRef>
          </c:val>
          <c:smooth val="0"/>
          <c:extLst>
            <c:ext xmlns:c16="http://schemas.microsoft.com/office/drawing/2014/chart" uri="{C3380CC4-5D6E-409C-BE32-E72D297353CC}">
              <c16:uniqueId val="{00000022-E529-413D-9D5A-AF9FA594011D}"/>
            </c:ext>
          </c:extLst>
        </c:ser>
        <c:dLbls>
          <c:showLegendKey val="0"/>
          <c:showVal val="0"/>
          <c:showCatName val="0"/>
          <c:showSerName val="0"/>
          <c:showPercent val="0"/>
          <c:showBubbleSize val="0"/>
        </c:dLbls>
        <c:marker val="1"/>
        <c:smooth val="0"/>
        <c:axId val="402318496"/>
        <c:axId val="402318104"/>
      </c:lineChart>
      <c:catAx>
        <c:axId val="402317320"/>
        <c:scaling>
          <c:orientation val="minMax"/>
        </c:scaling>
        <c:delete val="0"/>
        <c:axPos val="b"/>
        <c:numFmt formatCode="General" sourceLinked="0"/>
        <c:majorTickMark val="none"/>
        <c:minorTickMark val="none"/>
        <c:tickLblPos val="nextTo"/>
        <c:txPr>
          <a:bodyPr/>
          <a:lstStyle/>
          <a:p>
            <a:pPr>
              <a:defRPr sz="1800"/>
            </a:pPr>
            <a:endParaRPr lang="en-US"/>
          </a:p>
        </c:txPr>
        <c:crossAx val="402317712"/>
        <c:crosses val="autoZero"/>
        <c:auto val="1"/>
        <c:lblAlgn val="ctr"/>
        <c:lblOffset val="100"/>
        <c:noMultiLvlLbl val="0"/>
      </c:catAx>
      <c:valAx>
        <c:axId val="402317712"/>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2317320"/>
        <c:crosses val="autoZero"/>
        <c:crossBetween val="between"/>
        <c:dispUnits>
          <c:builtInUnit val="thousands"/>
          <c:dispUnitsLbl>
            <c:layout>
              <c:manualLayout>
                <c:xMode val="edge"/>
                <c:yMode val="edge"/>
                <c:x val="8.6916010498687673E-3"/>
                <c:y val="0.46799704032208611"/>
              </c:manualLayout>
            </c:layout>
            <c:txPr>
              <a:bodyPr/>
              <a:lstStyle/>
              <a:p>
                <a:pPr>
                  <a:defRPr sz="1800" b="0"/>
                </a:pPr>
                <a:endParaRPr lang="en-US"/>
              </a:p>
            </c:txPr>
          </c:dispUnitsLbl>
        </c:dispUnits>
      </c:valAx>
      <c:valAx>
        <c:axId val="402318104"/>
        <c:scaling>
          <c:orientation val="minMax"/>
          <c:max val="2"/>
        </c:scaling>
        <c:delete val="0"/>
        <c:axPos val="r"/>
        <c:numFmt formatCode="_(* #,##0_);_(* \(#,##0\);_(* &quot;-&quot;_);_(@_)" sourceLinked="1"/>
        <c:majorTickMark val="out"/>
        <c:minorTickMark val="none"/>
        <c:tickLblPos val="nextTo"/>
        <c:crossAx val="402318496"/>
        <c:crosses val="max"/>
        <c:crossBetween val="between"/>
      </c:valAx>
      <c:catAx>
        <c:axId val="402318496"/>
        <c:scaling>
          <c:orientation val="minMax"/>
        </c:scaling>
        <c:delete val="1"/>
        <c:axPos val="b"/>
        <c:numFmt formatCode="General" sourceLinked="1"/>
        <c:majorTickMark val="out"/>
        <c:minorTickMark val="none"/>
        <c:tickLblPos val="nextTo"/>
        <c:crossAx val="402318104"/>
        <c:crosses val="autoZero"/>
        <c:auto val="1"/>
        <c:lblAlgn val="ctr"/>
        <c:lblOffset val="100"/>
        <c:noMultiLvlLbl val="0"/>
      </c:catAx>
    </c:plotArea>
    <c:legend>
      <c:legendPos val="t"/>
      <c:layout>
        <c:manualLayout>
          <c:xMode val="edge"/>
          <c:yMode val="edge"/>
          <c:x val="0.25835186520216707"/>
          <c:y val="6.9311749398042299E-2"/>
          <c:w val="0.54982871595104776"/>
          <c:h val="9.639268220888301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10"/>
    </c:view3D>
    <c:floor>
      <c:thickness val="0"/>
    </c:floor>
    <c:sideWall>
      <c:thickness val="0"/>
    </c:sideWall>
    <c:backWall>
      <c:thickness val="0"/>
    </c:backWall>
    <c:plotArea>
      <c:layout>
        <c:manualLayout>
          <c:layoutTarget val="inner"/>
          <c:xMode val="edge"/>
          <c:yMode val="edge"/>
          <c:x val="4.1950333131435501E-3"/>
          <c:y val="1.9813312361212278E-2"/>
          <c:w val="0.97512742345238723"/>
          <c:h val="0.92583875553987183"/>
        </c:manualLayout>
      </c:layout>
      <c:bar3DChart>
        <c:barDir val="col"/>
        <c:grouping val="standard"/>
        <c:varyColors val="0"/>
        <c:ser>
          <c:idx val="0"/>
          <c:order val="0"/>
          <c:tx>
            <c:strRef>
              <c:f>'III.1.6.Afil. SFS x sexo'!$G$4</c:f>
              <c:strCache>
                <c:ptCount val="1"/>
                <c:pt idx="0">
                  <c:v>Hombres</c:v>
                </c:pt>
              </c:strCache>
            </c:strRef>
          </c:tx>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16C-48E1-A8E8-9D680922F7AA}"/>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16C-48E1-A8E8-9D680922F7AA}"/>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16C-48E1-A8E8-9D680922F7AA}"/>
                </c:ext>
              </c:extLst>
            </c:dLbl>
            <c:dLbl>
              <c:idx val="3"/>
              <c:layout>
                <c:manualLayout>
                  <c:x val="0"/>
                  <c:y val="9.6003977523622219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16C-48E1-A8E8-9D680922F7AA}"/>
                </c:ext>
              </c:extLst>
            </c:dLbl>
            <c:dLbl>
              <c:idx val="4"/>
              <c:layout>
                <c:manualLayout>
                  <c:x val="2.0774314876999427E-3"/>
                  <c:y val="9.4632492130427612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16C-48E1-A8E8-9D680922F7AA}"/>
                </c:ext>
              </c:extLst>
            </c:dLbl>
            <c:dLbl>
              <c:idx val="5"/>
              <c:layout>
                <c:manualLayout>
                  <c:x val="3.4623858128332375E-3"/>
                  <c:y val="0.1014899190964006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16C-48E1-A8E8-9D680922F7AA}"/>
                </c:ext>
              </c:extLst>
            </c:dLbl>
            <c:dLbl>
              <c:idx val="6"/>
              <c:layout>
                <c:manualLayout>
                  <c:x val="-1.3849543251332949E-3"/>
                  <c:y val="0.11246180224195745"/>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16C-48E1-A8E8-9D680922F7AA}"/>
                </c:ext>
              </c:extLst>
            </c:dLbl>
            <c:dLbl>
              <c:idx val="7"/>
              <c:layout>
                <c:manualLayout>
                  <c:x val="-5.4525760933581633E-8"/>
                  <c:y val="0.11383328763515206"/>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16C-48E1-A8E8-9D680922F7AA}"/>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16C-48E1-A8E8-9D680922F7AA}"/>
                </c:ext>
              </c:extLst>
            </c:dLbl>
            <c:dLbl>
              <c:idx val="9"/>
              <c:layout>
                <c:manualLayout>
                  <c:x val="7.0853458923599835E-4"/>
                  <c:y val="8.9298898178161848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16C-48E1-A8E8-9D680922F7AA}"/>
                </c:ext>
              </c:extLst>
            </c:dLbl>
            <c:dLbl>
              <c:idx val="10"/>
              <c:layout>
                <c:manualLayout>
                  <c:x val="3.5633303120781524E-3"/>
                  <c:y val="9.3734363586435554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16C-48E1-A8E8-9D680922F7A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sexo'!$B$5:$B$18</c:f>
              <c:strCache>
                <c:ptCount val="14"/>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May.2020</c:v>
                </c:pt>
              </c:strCache>
            </c:strRef>
          </c:cat>
          <c:val>
            <c:numRef>
              <c:f>'III.1.6.Afil. SFS x sexo'!$G$5:$G$18</c:f>
              <c:numCache>
                <c:formatCode>#,##0</c:formatCode>
                <c:ptCount val="14"/>
                <c:pt idx="0">
                  <c:v>1272336</c:v>
                </c:pt>
                <c:pt idx="1">
                  <c:v>1435840</c:v>
                </c:pt>
                <c:pt idx="2">
                  <c:v>1694508</c:v>
                </c:pt>
                <c:pt idx="3">
                  <c:v>2114818</c:v>
                </c:pt>
                <c:pt idx="4">
                  <c:v>2178632</c:v>
                </c:pt>
                <c:pt idx="5">
                  <c:v>2392114</c:v>
                </c:pt>
                <c:pt idx="6">
                  <c:v>2705829</c:v>
                </c:pt>
                <c:pt idx="7">
                  <c:v>2978843</c:v>
                </c:pt>
                <c:pt idx="8">
                  <c:v>3247604</c:v>
                </c:pt>
                <c:pt idx="9">
                  <c:v>3384848</c:v>
                </c:pt>
                <c:pt idx="10">
                  <c:v>3655041</c:v>
                </c:pt>
                <c:pt idx="11">
                  <c:v>3808361</c:v>
                </c:pt>
                <c:pt idx="12">
                  <c:v>3884741</c:v>
                </c:pt>
                <c:pt idx="13">
                  <c:v>4236028</c:v>
                </c:pt>
              </c:numCache>
            </c:numRef>
          </c:val>
          <c:extLst>
            <c:ext xmlns:c16="http://schemas.microsoft.com/office/drawing/2014/chart" uri="{C3380CC4-5D6E-409C-BE32-E72D297353CC}">
              <c16:uniqueId val="{0000000B-016C-48E1-A8E8-9D680922F7AA}"/>
            </c:ext>
          </c:extLst>
        </c:ser>
        <c:ser>
          <c:idx val="1"/>
          <c:order val="1"/>
          <c:tx>
            <c:strRef>
              <c:f>'III.1.6.Afil. SFS x sexo'!$H$4</c:f>
              <c:strCache>
                <c:ptCount val="1"/>
                <c:pt idx="0">
                  <c:v>Mujeres</c:v>
                </c:pt>
              </c:strCache>
            </c:strRef>
          </c:tx>
          <c:spPr>
            <a:solidFill>
              <a:schemeClr val="accent6">
                <a:lumMod val="50000"/>
              </a:schemeClr>
            </a:solidFill>
          </c:spPr>
          <c:invertIfNegative val="0"/>
          <c:dLbls>
            <c:dLbl>
              <c:idx val="0"/>
              <c:layout>
                <c:manualLayout>
                  <c:x val="-6.9247716256663479E-4"/>
                  <c:y val="3.1544164043475868E-2"/>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16C-48E1-A8E8-9D680922F7AA}"/>
                </c:ext>
              </c:extLst>
            </c:dLbl>
            <c:dLbl>
              <c:idx val="1"/>
              <c:layout>
                <c:manualLayout>
                  <c:x val="-1.3849543251332949E-3"/>
                  <c:y val="3.4287134829865076E-2"/>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16C-48E1-A8E8-9D680922F7AA}"/>
                </c:ext>
              </c:extLst>
            </c:dLbl>
            <c:dLbl>
              <c:idx val="2"/>
              <c:layout>
                <c:manualLayout>
                  <c:x val="-6.9247716256664747E-4"/>
                  <c:y val="3.5658620223059677E-2"/>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16C-48E1-A8E8-9D680922F7AA}"/>
                </c:ext>
              </c:extLst>
            </c:dLbl>
            <c:dLbl>
              <c:idx val="3"/>
              <c:layout>
                <c:manualLayout>
                  <c:x val="-6.9247716256664747E-4"/>
                  <c:y val="4.2516047189032694E-2"/>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16C-48E1-A8E8-9D680922F7AA}"/>
                </c:ext>
              </c:extLst>
            </c:dLbl>
            <c:dLbl>
              <c:idx val="4"/>
              <c:layout>
                <c:manualLayout>
                  <c:x val="2.7699086502665899E-3"/>
                  <c:y val="3.7030105616254284E-2"/>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16C-48E1-A8E8-9D680922F7AA}"/>
                </c:ext>
              </c:extLst>
            </c:dLbl>
            <c:dLbl>
              <c:idx val="5"/>
              <c:layout>
                <c:manualLayout>
                  <c:x val="2.0774314876999427E-3"/>
                  <c:y val="4.251604718903269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16C-48E1-A8E8-9D680922F7AA}"/>
                </c:ext>
              </c:extLst>
            </c:dLbl>
            <c:dLbl>
              <c:idx val="6"/>
              <c:layout>
                <c:manualLayout>
                  <c:x val="6.9247716256664747E-4"/>
                  <c:y val="3.703010561625428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16C-48E1-A8E8-9D680922F7AA}"/>
                </c:ext>
              </c:extLst>
            </c:dLbl>
            <c:dLbl>
              <c:idx val="7"/>
              <c:layout>
                <c:manualLayout>
                  <c:x val="2.0774314876999427E-3"/>
                  <c:y val="4.1144561795838093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16C-48E1-A8E8-9D680922F7AA}"/>
                </c:ext>
              </c:extLst>
            </c:dLbl>
            <c:dLbl>
              <c:idx val="8"/>
              <c:layout>
                <c:manualLayout>
                  <c:x val="3.4623858128332375E-3"/>
                  <c:y val="3.1544164043475868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16C-48E1-A8E8-9D680922F7AA}"/>
                </c:ext>
              </c:extLst>
            </c:dLbl>
            <c:dLbl>
              <c:idx val="9"/>
              <c:layout>
                <c:manualLayout>
                  <c:x val="2.1269803525283655E-3"/>
                  <c:y val="3.1159807294774813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016C-48E1-A8E8-9D680922F7AA}"/>
                </c:ext>
              </c:extLst>
            </c:dLbl>
            <c:dLbl>
              <c:idx val="10"/>
              <c:layout>
                <c:manualLayout>
                  <c:x val="1.4253321248312609E-3"/>
                  <c:y val="3.7218056129908271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016C-48E1-A8E8-9D680922F7AA}"/>
                </c:ext>
              </c:extLst>
            </c:dLbl>
            <c:dLbl>
              <c:idx val="11"/>
              <c:layout>
                <c:manualLayout>
                  <c:x val="3.2218651585712521E-4"/>
                  <c:y val="-7.7415787520731909E-3"/>
                </c:manualLayout>
              </c:layout>
              <c:showLegendKey val="0"/>
              <c:showVal val="1"/>
              <c:showCatName val="0"/>
              <c:showSerName val="0"/>
              <c:showPercent val="0"/>
              <c:showBubbleSize val="0"/>
              <c:extLst>
                <c:ext xmlns:c15="http://schemas.microsoft.com/office/drawing/2012/chart" uri="{CE6537A1-D6FC-4f65-9D91-7224C49458BB}">
                  <c15:layout>
                    <c:manualLayout>
                      <c:w val="6.0295042352459104E-2"/>
                      <c:h val="4.1564942569755715E-2"/>
                    </c:manualLayout>
                  </c15:layout>
                </c:ext>
                <c:ext xmlns:c16="http://schemas.microsoft.com/office/drawing/2014/chart" uri="{C3380CC4-5D6E-409C-BE32-E72D297353CC}">
                  <c16:uniqueId val="{00000000-5510-44B6-8680-EAB23C6F4DB7}"/>
                </c:ext>
              </c:extLst>
            </c:dLbl>
            <c:dLbl>
              <c:idx val="12"/>
              <c:layout>
                <c:manualLayout>
                  <c:x val="2.8941576974772904E-3"/>
                  <c:y val="-1.1260399140696341E-2"/>
                </c:manualLayout>
              </c:layout>
              <c:showLegendKey val="0"/>
              <c:showVal val="1"/>
              <c:showCatName val="0"/>
              <c:showSerName val="0"/>
              <c:showPercent val="0"/>
              <c:showBubbleSize val="0"/>
              <c:extLst>
                <c:ext xmlns:c15="http://schemas.microsoft.com/office/drawing/2012/chart" uri="{CE6537A1-D6FC-4f65-9D91-7224C49458BB}">
                  <c15:layout>
                    <c:manualLayout>
                      <c:w val="5.6521890379324563E-2"/>
                      <c:h val="3.7342293476993547E-2"/>
                    </c:manualLayout>
                  </c15:layout>
                </c:ext>
                <c:ext xmlns:c16="http://schemas.microsoft.com/office/drawing/2014/chart" uri="{C3380CC4-5D6E-409C-BE32-E72D297353CC}">
                  <c16:uniqueId val="{00000001-5510-44B6-8680-EAB23C6F4DB7}"/>
                </c:ext>
              </c:extLst>
            </c:dLbl>
            <c:spPr>
              <a:noFill/>
              <a:ln>
                <a:noFill/>
              </a:ln>
              <a:effectLst/>
            </c:spPr>
            <c:txPr>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sexo'!$B$5:$B$18</c:f>
              <c:strCache>
                <c:ptCount val="14"/>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May.2020</c:v>
                </c:pt>
              </c:strCache>
            </c:strRef>
          </c:cat>
          <c:val>
            <c:numRef>
              <c:f>'III.1.6.Afil. SFS x sexo'!$H$5:$H$18</c:f>
              <c:numCache>
                <c:formatCode>#,##0</c:formatCode>
                <c:ptCount val="14"/>
                <c:pt idx="0">
                  <c:v>1286781</c:v>
                </c:pt>
                <c:pt idx="1">
                  <c:v>1481062</c:v>
                </c:pt>
                <c:pt idx="2">
                  <c:v>1798016</c:v>
                </c:pt>
                <c:pt idx="3">
                  <c:v>2263051</c:v>
                </c:pt>
                <c:pt idx="4">
                  <c:v>2342218</c:v>
                </c:pt>
                <c:pt idx="5">
                  <c:v>2599648</c:v>
                </c:pt>
                <c:pt idx="6">
                  <c:v>2946900</c:v>
                </c:pt>
                <c:pt idx="7">
                  <c:v>3178402</c:v>
                </c:pt>
                <c:pt idx="8">
                  <c:v>3409639</c:v>
                </c:pt>
                <c:pt idx="9">
                  <c:v>3553508</c:v>
                </c:pt>
                <c:pt idx="10">
                  <c:v>3794239</c:v>
                </c:pt>
                <c:pt idx="11">
                  <c:v>3965776</c:v>
                </c:pt>
                <c:pt idx="12">
                  <c:v>4070182</c:v>
                </c:pt>
                <c:pt idx="13">
                  <c:v>4451958</c:v>
                </c:pt>
              </c:numCache>
            </c:numRef>
          </c:val>
          <c:extLst>
            <c:ext xmlns:c16="http://schemas.microsoft.com/office/drawing/2014/chart" uri="{C3380CC4-5D6E-409C-BE32-E72D297353CC}">
              <c16:uniqueId val="{00000017-016C-48E1-A8E8-9D680922F7AA}"/>
            </c:ext>
          </c:extLst>
        </c:ser>
        <c:ser>
          <c:idx val="2"/>
          <c:order val="2"/>
          <c:tx>
            <c:strRef>
              <c:f>'III.1.6.Afil. SFS x sexo'!$I$4</c:f>
              <c:strCache>
                <c:ptCount val="1"/>
                <c:pt idx="0">
                  <c:v>Total</c:v>
                </c:pt>
              </c:strCache>
            </c:strRef>
          </c:tx>
          <c:spPr>
            <a:solidFill>
              <a:schemeClr val="accent5">
                <a:lumMod val="50000"/>
              </a:schemeClr>
            </a:solidFill>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16C-48E1-A8E8-9D680922F7AA}"/>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016C-48E1-A8E8-9D680922F7AA}"/>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16C-48E1-A8E8-9D680922F7AA}"/>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016C-48E1-A8E8-9D680922F7AA}"/>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016C-48E1-A8E8-9D680922F7AA}"/>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016C-48E1-A8E8-9D680922F7AA}"/>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016C-48E1-A8E8-9D680922F7AA}"/>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016C-48E1-A8E8-9D680922F7AA}"/>
                </c:ext>
              </c:extLst>
            </c:dLbl>
            <c:dLbl>
              <c:idx val="8"/>
              <c:layout>
                <c:manualLayout>
                  <c:x val="2.7377889635745137E-3"/>
                  <c:y val="-3.59720507872306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016C-48E1-A8E8-9D680922F7AA}"/>
                </c:ext>
              </c:extLst>
            </c:dLbl>
            <c:spPr>
              <a:noFill/>
              <a:ln>
                <a:noFill/>
              </a:ln>
              <a:effectLst/>
            </c:spPr>
            <c:txPr>
              <a:bodyPr/>
              <a:lstStyle/>
              <a:p>
                <a:pPr>
                  <a:defRPr sz="2000" b="1">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sexo'!$B$5:$B$18</c:f>
              <c:strCache>
                <c:ptCount val="14"/>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May.2020</c:v>
                </c:pt>
              </c:strCache>
            </c:strRef>
          </c:cat>
          <c:val>
            <c:numRef>
              <c:f>'III.1.6.Afil. SFS x sexo'!$I$5:$I$18</c:f>
              <c:numCache>
                <c:formatCode>#,##0</c:formatCode>
                <c:ptCount val="14"/>
                <c:pt idx="0">
                  <c:v>2559117</c:v>
                </c:pt>
                <c:pt idx="1">
                  <c:v>2916902</c:v>
                </c:pt>
                <c:pt idx="2">
                  <c:v>3492524</c:v>
                </c:pt>
                <c:pt idx="3">
                  <c:v>4377869</c:v>
                </c:pt>
                <c:pt idx="4">
                  <c:v>4520850</c:v>
                </c:pt>
                <c:pt idx="5">
                  <c:v>4991762</c:v>
                </c:pt>
                <c:pt idx="6">
                  <c:v>5652729</c:v>
                </c:pt>
                <c:pt idx="7">
                  <c:v>6157245</c:v>
                </c:pt>
                <c:pt idx="8">
                  <c:v>6657243</c:v>
                </c:pt>
                <c:pt idx="9">
                  <c:v>6938356</c:v>
                </c:pt>
                <c:pt idx="10">
                  <c:v>7449280</c:v>
                </c:pt>
                <c:pt idx="11">
                  <c:v>7774137</c:v>
                </c:pt>
                <c:pt idx="12">
                  <c:v>7954923</c:v>
                </c:pt>
                <c:pt idx="13">
                  <c:v>8687986</c:v>
                </c:pt>
              </c:numCache>
            </c:numRef>
          </c:val>
          <c:extLst>
            <c:ext xmlns:c16="http://schemas.microsoft.com/office/drawing/2014/chart" uri="{C3380CC4-5D6E-409C-BE32-E72D297353CC}">
              <c16:uniqueId val="{00000021-016C-48E1-A8E8-9D680922F7AA}"/>
            </c:ext>
          </c:extLst>
        </c:ser>
        <c:dLbls>
          <c:showLegendKey val="0"/>
          <c:showVal val="0"/>
          <c:showCatName val="0"/>
          <c:showSerName val="0"/>
          <c:showPercent val="0"/>
          <c:showBubbleSize val="0"/>
        </c:dLbls>
        <c:gapWidth val="75"/>
        <c:shape val="box"/>
        <c:axId val="402319280"/>
        <c:axId val="402319672"/>
        <c:axId val="402063064"/>
      </c:bar3DChart>
      <c:catAx>
        <c:axId val="402319280"/>
        <c:scaling>
          <c:orientation val="minMax"/>
        </c:scaling>
        <c:delete val="0"/>
        <c:axPos val="b"/>
        <c:numFmt formatCode="General" sourceLinked="0"/>
        <c:majorTickMark val="none"/>
        <c:minorTickMark val="none"/>
        <c:tickLblPos val="nextTo"/>
        <c:txPr>
          <a:bodyPr/>
          <a:lstStyle/>
          <a:p>
            <a:pPr>
              <a:defRPr sz="2000"/>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erAx>
        <c:axId val="402063064"/>
        <c:scaling>
          <c:orientation val="minMax"/>
        </c:scaling>
        <c:delete val="1"/>
        <c:axPos val="b"/>
        <c:majorTickMark val="out"/>
        <c:minorTickMark val="none"/>
        <c:tickLblPos val="nextTo"/>
        <c:crossAx val="402319672"/>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n-US"/>
        </a:p>
      </c:txPr>
    </c:legend>
    <c:plotVisOnly val="1"/>
    <c:dispBlanksAs val="gap"/>
    <c:showDLblsOverMax val="0"/>
  </c:chart>
  <c:spPr>
    <a:ln>
      <a:noFill/>
    </a:ln>
  </c:spPr>
  <c:txPr>
    <a:bodyPr/>
    <a:lstStyle/>
    <a:p>
      <a:pPr>
        <a:defRPr>
          <a:ln>
            <a:noFill/>
          </a:ln>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Proyección de Crecimiento de la Afiliación en Función de la Tendencia Actual</a:t>
            </a:r>
            <a:endParaRPr lang="es-ES" sz="2000">
              <a:effectLst/>
            </a:endParaRPr>
          </a:p>
        </c:rich>
      </c:tx>
      <c:layout>
        <c:manualLayout>
          <c:xMode val="edge"/>
          <c:yMode val="edge"/>
          <c:x val="0.2968120502911204"/>
          <c:y val="2.6026447403189813E-2"/>
        </c:manualLayout>
      </c:layout>
      <c:overlay val="0"/>
    </c:title>
    <c:autoTitleDeleted val="0"/>
    <c:plotArea>
      <c:layout>
        <c:manualLayout>
          <c:layoutTarget val="inner"/>
          <c:xMode val="edge"/>
          <c:yMode val="edge"/>
          <c:x val="5.8536704651508148E-2"/>
          <c:y val="0.19090669630887583"/>
          <c:w val="0.87999250490394032"/>
          <c:h val="0.61331916114867602"/>
        </c:manualLayout>
      </c:layout>
      <c:barChart>
        <c:barDir val="col"/>
        <c:grouping val="clustered"/>
        <c:varyColors val="0"/>
        <c:ser>
          <c:idx val="0"/>
          <c:order val="0"/>
          <c:tx>
            <c:strRef>
              <c:f>'III.1.7.Proy. afil.Vs pobl.'!$B$4</c:f>
              <c:strCache>
                <c:ptCount val="1"/>
                <c:pt idx="0">
                  <c:v>Población Total</c:v>
                </c:pt>
              </c:strCache>
            </c:strRef>
          </c:tx>
          <c:invertIfNegative val="0"/>
          <c:dPt>
            <c:idx val="0"/>
            <c:invertIfNegative val="0"/>
            <c:bubble3D val="0"/>
            <c:spPr>
              <a:solidFill>
                <a:srgbClr val="0070C0"/>
              </a:solidFill>
            </c:spPr>
            <c:extLst>
              <c:ext xmlns:c16="http://schemas.microsoft.com/office/drawing/2014/chart" uri="{C3380CC4-5D6E-409C-BE32-E72D297353CC}">
                <c16:uniqueId val="{00000001-7A57-4113-B8B3-A9A205210A9F}"/>
              </c:ext>
            </c:extLst>
          </c:dPt>
          <c:dPt>
            <c:idx val="1"/>
            <c:invertIfNegative val="0"/>
            <c:bubble3D val="0"/>
            <c:spPr>
              <a:solidFill>
                <a:srgbClr val="0070C0"/>
              </a:solidFill>
            </c:spPr>
            <c:extLst>
              <c:ext xmlns:c16="http://schemas.microsoft.com/office/drawing/2014/chart" uri="{C3380CC4-5D6E-409C-BE32-E72D297353CC}">
                <c16:uniqueId val="{00000003-7A57-4113-B8B3-A9A205210A9F}"/>
              </c:ext>
            </c:extLst>
          </c:dPt>
          <c:dPt>
            <c:idx val="2"/>
            <c:invertIfNegative val="0"/>
            <c:bubble3D val="0"/>
            <c:spPr>
              <a:solidFill>
                <a:srgbClr val="0070C0"/>
              </a:solidFill>
            </c:spPr>
            <c:extLst>
              <c:ext xmlns:c16="http://schemas.microsoft.com/office/drawing/2014/chart" uri="{C3380CC4-5D6E-409C-BE32-E72D297353CC}">
                <c16:uniqueId val="{00000005-7A57-4113-B8B3-A9A205210A9F}"/>
              </c:ext>
            </c:extLst>
          </c:dPt>
          <c:dPt>
            <c:idx val="3"/>
            <c:invertIfNegative val="0"/>
            <c:bubble3D val="0"/>
            <c:spPr>
              <a:solidFill>
                <a:srgbClr val="0070C0"/>
              </a:solidFill>
            </c:spPr>
            <c:extLst>
              <c:ext xmlns:c16="http://schemas.microsoft.com/office/drawing/2014/chart" uri="{C3380CC4-5D6E-409C-BE32-E72D297353CC}">
                <c16:uniqueId val="{00000007-7A57-4113-B8B3-A9A205210A9F}"/>
              </c:ext>
            </c:extLst>
          </c:dPt>
          <c:dPt>
            <c:idx val="4"/>
            <c:invertIfNegative val="0"/>
            <c:bubble3D val="0"/>
            <c:spPr>
              <a:solidFill>
                <a:srgbClr val="0070C0"/>
              </a:solidFill>
            </c:spPr>
            <c:extLst>
              <c:ext xmlns:c16="http://schemas.microsoft.com/office/drawing/2014/chart" uri="{C3380CC4-5D6E-409C-BE32-E72D297353CC}">
                <c16:uniqueId val="{00000009-7A57-4113-B8B3-A9A205210A9F}"/>
              </c:ext>
            </c:extLst>
          </c:dPt>
          <c:dPt>
            <c:idx val="5"/>
            <c:invertIfNegative val="0"/>
            <c:bubble3D val="0"/>
            <c:spPr>
              <a:solidFill>
                <a:srgbClr val="0070C0"/>
              </a:solidFill>
            </c:spPr>
            <c:extLst>
              <c:ext xmlns:c16="http://schemas.microsoft.com/office/drawing/2014/chart" uri="{C3380CC4-5D6E-409C-BE32-E72D297353CC}">
                <c16:uniqueId val="{0000000B-7A57-4113-B8B3-A9A205210A9F}"/>
              </c:ext>
            </c:extLst>
          </c:dPt>
          <c:dPt>
            <c:idx val="6"/>
            <c:invertIfNegative val="0"/>
            <c:bubble3D val="0"/>
            <c:spPr>
              <a:solidFill>
                <a:srgbClr val="0070C0"/>
              </a:solidFill>
            </c:spPr>
            <c:extLst>
              <c:ext xmlns:c16="http://schemas.microsoft.com/office/drawing/2014/chart" uri="{C3380CC4-5D6E-409C-BE32-E72D297353CC}">
                <c16:uniqueId val="{0000000D-7A57-4113-B8B3-A9A205210A9F}"/>
              </c:ext>
            </c:extLst>
          </c:dPt>
          <c:dPt>
            <c:idx val="7"/>
            <c:invertIfNegative val="0"/>
            <c:bubble3D val="0"/>
            <c:spPr>
              <a:solidFill>
                <a:srgbClr val="0070C0"/>
              </a:solidFill>
            </c:spPr>
            <c:extLst>
              <c:ext xmlns:c16="http://schemas.microsoft.com/office/drawing/2014/chart" uri="{C3380CC4-5D6E-409C-BE32-E72D297353CC}">
                <c16:uniqueId val="{0000000F-7A57-4113-B8B3-A9A205210A9F}"/>
              </c:ext>
            </c:extLst>
          </c:dPt>
          <c:dPt>
            <c:idx val="8"/>
            <c:invertIfNegative val="0"/>
            <c:bubble3D val="0"/>
            <c:spPr>
              <a:solidFill>
                <a:srgbClr val="0070C0"/>
              </a:solidFill>
            </c:spPr>
            <c:extLst>
              <c:ext xmlns:c16="http://schemas.microsoft.com/office/drawing/2014/chart" uri="{C3380CC4-5D6E-409C-BE32-E72D297353CC}">
                <c16:uniqueId val="{00000011-7A57-4113-B8B3-A9A205210A9F}"/>
              </c:ext>
            </c:extLst>
          </c:dPt>
          <c:dPt>
            <c:idx val="9"/>
            <c:invertIfNegative val="0"/>
            <c:bubble3D val="0"/>
            <c:spPr>
              <a:solidFill>
                <a:srgbClr val="0070C0"/>
              </a:solidFill>
            </c:spPr>
            <c:extLst>
              <c:ext xmlns:c16="http://schemas.microsoft.com/office/drawing/2014/chart" uri="{C3380CC4-5D6E-409C-BE32-E72D297353CC}">
                <c16:uniqueId val="{00000013-7A57-4113-B8B3-A9A205210A9F}"/>
              </c:ext>
            </c:extLst>
          </c:dPt>
          <c:dPt>
            <c:idx val="10"/>
            <c:invertIfNegative val="0"/>
            <c:bubble3D val="0"/>
            <c:spPr>
              <a:solidFill>
                <a:srgbClr val="0070C0"/>
              </a:solidFill>
            </c:spPr>
            <c:extLst>
              <c:ext xmlns:c16="http://schemas.microsoft.com/office/drawing/2014/chart" uri="{C3380CC4-5D6E-409C-BE32-E72D297353CC}">
                <c16:uniqueId val="{00000015-7A57-4113-B8B3-A9A205210A9F}"/>
              </c:ext>
            </c:extLst>
          </c:dPt>
          <c:dPt>
            <c:idx val="11"/>
            <c:invertIfNegative val="0"/>
            <c:bubble3D val="0"/>
            <c:spPr>
              <a:solidFill>
                <a:srgbClr val="0070C0"/>
              </a:solidFill>
            </c:spPr>
            <c:extLst>
              <c:ext xmlns:c16="http://schemas.microsoft.com/office/drawing/2014/chart" uri="{C3380CC4-5D6E-409C-BE32-E72D297353CC}">
                <c16:uniqueId val="{00000017-7A57-4113-B8B3-A9A205210A9F}"/>
              </c:ext>
            </c:extLst>
          </c:dPt>
          <c:dPt>
            <c:idx val="12"/>
            <c:invertIfNegative val="0"/>
            <c:bubble3D val="0"/>
            <c:spPr>
              <a:solidFill>
                <a:srgbClr val="0070C0"/>
              </a:solidFill>
            </c:spPr>
            <c:extLst>
              <c:ext xmlns:c16="http://schemas.microsoft.com/office/drawing/2014/chart" uri="{C3380CC4-5D6E-409C-BE32-E72D297353CC}">
                <c16:uniqueId val="{00000019-7A57-4113-B8B3-A9A205210A9F}"/>
              </c:ext>
            </c:extLst>
          </c:dPt>
          <c:dPt>
            <c:idx val="13"/>
            <c:invertIfNegative val="0"/>
            <c:bubble3D val="0"/>
            <c:spPr>
              <a:solidFill>
                <a:srgbClr val="0070C0"/>
              </a:solidFill>
            </c:spPr>
            <c:extLst>
              <c:ext xmlns:c16="http://schemas.microsoft.com/office/drawing/2014/chart" uri="{C3380CC4-5D6E-409C-BE32-E72D297353CC}">
                <c16:uniqueId val="{0000001B-7A57-4113-B8B3-A9A205210A9F}"/>
              </c:ext>
            </c:extLst>
          </c:dPt>
          <c:dPt>
            <c:idx val="14"/>
            <c:invertIfNegative val="0"/>
            <c:bubble3D val="0"/>
            <c:spPr>
              <a:solidFill>
                <a:schemeClr val="accent5">
                  <a:lumMod val="75000"/>
                </a:schemeClr>
              </a:solidFill>
            </c:spPr>
            <c:extLst>
              <c:ext xmlns:c16="http://schemas.microsoft.com/office/drawing/2014/chart" uri="{C3380CC4-5D6E-409C-BE32-E72D297353CC}">
                <c16:uniqueId val="{0000001D-7A57-4113-B8B3-A9A205210A9F}"/>
              </c:ext>
            </c:extLst>
          </c:dPt>
          <c:dPt>
            <c:idx val="15"/>
            <c:invertIfNegative val="0"/>
            <c:bubble3D val="0"/>
            <c:spPr>
              <a:solidFill>
                <a:schemeClr val="accent5">
                  <a:lumMod val="75000"/>
                </a:schemeClr>
              </a:solidFill>
            </c:spPr>
            <c:extLst>
              <c:ext xmlns:c16="http://schemas.microsoft.com/office/drawing/2014/chart" uri="{C3380CC4-5D6E-409C-BE32-E72D297353CC}">
                <c16:uniqueId val="{0000001F-7A57-4113-B8B3-A9A205210A9F}"/>
              </c:ext>
            </c:extLst>
          </c:dPt>
          <c:dPt>
            <c:idx val="16"/>
            <c:invertIfNegative val="0"/>
            <c:bubble3D val="0"/>
            <c:spPr>
              <a:solidFill>
                <a:schemeClr val="accent5">
                  <a:lumMod val="75000"/>
                </a:schemeClr>
              </a:solidFill>
            </c:spPr>
            <c:extLst>
              <c:ext xmlns:c16="http://schemas.microsoft.com/office/drawing/2014/chart" uri="{C3380CC4-5D6E-409C-BE32-E72D297353CC}">
                <c16:uniqueId val="{00000021-7A57-4113-B8B3-A9A205210A9F}"/>
              </c:ext>
            </c:extLst>
          </c:dPt>
          <c:dPt>
            <c:idx val="17"/>
            <c:invertIfNegative val="0"/>
            <c:bubble3D val="0"/>
            <c:spPr>
              <a:solidFill>
                <a:schemeClr val="accent5">
                  <a:lumMod val="75000"/>
                </a:schemeClr>
              </a:solidFill>
            </c:spPr>
            <c:extLst>
              <c:ext xmlns:c16="http://schemas.microsoft.com/office/drawing/2014/chart" uri="{C3380CC4-5D6E-409C-BE32-E72D297353CC}">
                <c16:uniqueId val="{00000023-7A57-4113-B8B3-A9A205210A9F}"/>
              </c:ext>
            </c:extLst>
          </c:dPt>
          <c:dPt>
            <c:idx val="18"/>
            <c:invertIfNegative val="0"/>
            <c:bubble3D val="0"/>
            <c:spPr>
              <a:solidFill>
                <a:schemeClr val="accent5">
                  <a:lumMod val="75000"/>
                </a:schemeClr>
              </a:solidFill>
            </c:spPr>
            <c:extLst>
              <c:ext xmlns:c16="http://schemas.microsoft.com/office/drawing/2014/chart" uri="{C3380CC4-5D6E-409C-BE32-E72D297353CC}">
                <c16:uniqueId val="{00000025-7A57-4113-B8B3-A9A205210A9F}"/>
              </c:ext>
            </c:extLst>
          </c:dPt>
          <c:dLbls>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pobl.'!$B$5:$B$23</c:f>
              <c:numCache>
                <c:formatCode>#,##0</c:formatCode>
                <c:ptCount val="19"/>
                <c:pt idx="0">
                  <c:v>9020226.0000000037</c:v>
                </c:pt>
                <c:pt idx="1">
                  <c:v>9123786.5</c:v>
                </c:pt>
                <c:pt idx="2">
                  <c:v>9226223</c:v>
                </c:pt>
                <c:pt idx="3">
                  <c:v>9327818</c:v>
                </c:pt>
                <c:pt idx="4">
                  <c:v>9428533.4999999963</c:v>
                </c:pt>
                <c:pt idx="5">
                  <c:v>9529297.5000000037</c:v>
                </c:pt>
                <c:pt idx="6">
                  <c:v>9630258.5</c:v>
                </c:pt>
                <c:pt idx="7">
                  <c:v>9730638.5</c:v>
                </c:pt>
                <c:pt idx="8">
                  <c:v>9830624</c:v>
                </c:pt>
                <c:pt idx="9">
                  <c:v>9930374</c:v>
                </c:pt>
                <c:pt idx="10">
                  <c:v>10028011.499999996</c:v>
                </c:pt>
                <c:pt idx="11">
                  <c:v>10123139</c:v>
                </c:pt>
                <c:pt idx="12">
                  <c:v>10217441</c:v>
                </c:pt>
                <c:pt idx="13">
                  <c:v>10310702.5</c:v>
                </c:pt>
                <c:pt idx="14">
                  <c:v>10402759</c:v>
                </c:pt>
                <c:pt idx="15">
                  <c:v>10492689</c:v>
                </c:pt>
                <c:pt idx="16">
                  <c:v>10580623</c:v>
                </c:pt>
                <c:pt idx="17">
                  <c:v>10667525</c:v>
                </c:pt>
                <c:pt idx="18">
                  <c:v>10753004</c:v>
                </c:pt>
              </c:numCache>
            </c:numRef>
          </c:val>
          <c:extLst>
            <c:ext xmlns:c16="http://schemas.microsoft.com/office/drawing/2014/chart" uri="{C3380CC4-5D6E-409C-BE32-E72D297353CC}">
              <c16:uniqueId val="{00000026-7A57-4113-B8B3-A9A205210A9F}"/>
            </c:ext>
          </c:extLst>
        </c:ser>
        <c:ser>
          <c:idx val="2"/>
          <c:order val="1"/>
          <c:tx>
            <c:strRef>
              <c:f>'III.1.7.Proy. afil.Vs pobl.'!$D$4</c:f>
              <c:strCache>
                <c:ptCount val="1"/>
                <c:pt idx="0">
                  <c:v>% Afiliación SFS / Pob.Total</c:v>
                </c:pt>
              </c:strCache>
            </c:strRef>
          </c:tx>
          <c:invertIfNegative val="0"/>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pobl.'!$D$5:$D$20</c:f>
              <c:numCache>
                <c:formatCode>0%</c:formatCode>
                <c:ptCount val="16"/>
                <c:pt idx="0">
                  <c:v>2.8089540106866491E-2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0.66690908760924361</c:v>
                </c:pt>
                <c:pt idx="11">
                  <c:v>0.68963431204491021</c:v>
                </c:pt>
                <c:pt idx="12">
                  <c:v>0.73638751620880416</c:v>
                </c:pt>
                <c:pt idx="13">
                  <c:v>0.76309368833015989</c:v>
                </c:pt>
                <c:pt idx="14">
                  <c:v>0.78092590629082148</c:v>
                </c:pt>
                <c:pt idx="15">
                  <c:v>0.82378370082254426</c:v>
                </c:pt>
              </c:numCache>
            </c:numRef>
          </c:val>
          <c:extLst>
            <c:ext xmlns:c16="http://schemas.microsoft.com/office/drawing/2014/chart" uri="{C3380CC4-5D6E-409C-BE32-E72D297353CC}">
              <c16:uniqueId val="{00000027-7A57-4113-B8B3-A9A205210A9F}"/>
            </c:ext>
          </c:extLst>
        </c:ser>
        <c:dLbls>
          <c:showLegendKey val="0"/>
          <c:showVal val="0"/>
          <c:showCatName val="0"/>
          <c:showSerName val="0"/>
          <c:showPercent val="0"/>
          <c:showBubbleSize val="0"/>
        </c:dLbls>
        <c:gapWidth val="29"/>
        <c:overlap val="82"/>
        <c:axId val="402264272"/>
        <c:axId val="402264664"/>
      </c:barChart>
      <c:lineChart>
        <c:grouping val="standard"/>
        <c:varyColors val="0"/>
        <c:ser>
          <c:idx val="3"/>
          <c:order val="2"/>
          <c:tx>
            <c:strRef>
              <c:f>'III.1.7.Proy. afil.Vs pobl.'!$D$4</c:f>
              <c:strCache>
                <c:ptCount val="1"/>
                <c:pt idx="0">
                  <c:v>% Afiliación SFS / Pob.Total</c:v>
                </c:pt>
              </c:strCache>
            </c:strRef>
          </c:tx>
          <c:spPr>
            <a:ln>
              <a:solidFill>
                <a:schemeClr val="accent6">
                  <a:lumMod val="50000"/>
                </a:schemeClr>
              </a:solidFill>
              <a:prstDash val="solid"/>
            </a:ln>
          </c:spPr>
          <c:marker>
            <c:symbol val="circle"/>
            <c:size val="6"/>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olid"/>
              </a:ln>
            </c:spPr>
          </c:marker>
          <c:dPt>
            <c:idx val="0"/>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9-7A57-4113-B8B3-A9A205210A9F}"/>
              </c:ext>
            </c:extLst>
          </c:dPt>
          <c:dPt>
            <c:idx val="1"/>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B-7A57-4113-B8B3-A9A205210A9F}"/>
              </c:ext>
            </c:extLst>
          </c:dPt>
          <c:dPt>
            <c:idx val="2"/>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D-7A57-4113-B8B3-A9A205210A9F}"/>
              </c:ext>
            </c:extLst>
          </c:dPt>
          <c:dPt>
            <c:idx val="3"/>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F-7A57-4113-B8B3-A9A205210A9F}"/>
              </c:ext>
            </c:extLst>
          </c:dPt>
          <c:dPt>
            <c:idx val="4"/>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1-7A57-4113-B8B3-A9A205210A9F}"/>
              </c:ext>
            </c:extLst>
          </c:dPt>
          <c:dPt>
            <c:idx val="5"/>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3-7A57-4113-B8B3-A9A205210A9F}"/>
              </c:ext>
            </c:extLst>
          </c:dPt>
          <c:dPt>
            <c:idx val="6"/>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5-7A57-4113-B8B3-A9A205210A9F}"/>
              </c:ext>
            </c:extLst>
          </c:dPt>
          <c:dPt>
            <c:idx val="7"/>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7-7A57-4113-B8B3-A9A205210A9F}"/>
              </c:ext>
            </c:extLst>
          </c:dPt>
          <c:dPt>
            <c:idx val="8"/>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9-7A57-4113-B8B3-A9A205210A9F}"/>
              </c:ext>
            </c:extLst>
          </c:dPt>
          <c:dPt>
            <c:idx val="9"/>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B-7A57-4113-B8B3-A9A205210A9F}"/>
              </c:ext>
            </c:extLst>
          </c:dPt>
          <c:dPt>
            <c:idx val="10"/>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3D-7A57-4113-B8B3-A9A205210A9F}"/>
              </c:ext>
            </c:extLst>
          </c:dPt>
          <c:dPt>
            <c:idx val="11"/>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3F-7A57-4113-B8B3-A9A205210A9F}"/>
              </c:ext>
            </c:extLst>
          </c:dPt>
          <c:dPt>
            <c:idx val="12"/>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41-7A57-4113-B8B3-A9A205210A9F}"/>
              </c:ext>
            </c:extLst>
          </c:dPt>
          <c:dPt>
            <c:idx val="13"/>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43-7A57-4113-B8B3-A9A205210A9F}"/>
              </c:ext>
            </c:extLst>
          </c:dPt>
          <c:dPt>
            <c:idx val="14"/>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5-7A57-4113-B8B3-A9A205210A9F}"/>
              </c:ext>
            </c:extLst>
          </c:dPt>
          <c:dPt>
            <c:idx val="15"/>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7-7A57-4113-B8B3-A9A205210A9F}"/>
              </c:ext>
            </c:extLst>
          </c:dPt>
          <c:dPt>
            <c:idx val="16"/>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9-7A57-4113-B8B3-A9A205210A9F}"/>
              </c:ext>
            </c:extLst>
          </c:dPt>
          <c:dPt>
            <c:idx val="17"/>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B-7A57-4113-B8B3-A9A205210A9F}"/>
              </c:ext>
            </c:extLst>
          </c:dPt>
          <c:dPt>
            <c:idx val="18"/>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D-7A57-4113-B8B3-A9A205210A9F}"/>
              </c:ext>
            </c:extLst>
          </c:dPt>
          <c:dLbls>
            <c:dLbl>
              <c:idx val="16"/>
              <c:delete val="1"/>
              <c:extLst>
                <c:ext xmlns:c15="http://schemas.microsoft.com/office/drawing/2012/chart" uri="{CE6537A1-D6FC-4f65-9D91-7224C49458BB}"/>
                <c:ext xmlns:c16="http://schemas.microsoft.com/office/drawing/2014/chart" uri="{C3380CC4-5D6E-409C-BE32-E72D297353CC}">
                  <c16:uniqueId val="{00000049-7A57-4113-B8B3-A9A205210A9F}"/>
                </c:ext>
              </c:extLst>
            </c:dLbl>
            <c:spPr>
              <a:noFill/>
              <a:ln>
                <a:noFill/>
              </a:ln>
              <a:effectLst/>
            </c:spPr>
            <c:txPr>
              <a:bodyPr/>
              <a:lstStyle/>
              <a:p>
                <a:pPr>
                  <a:defRPr sz="1800" b="1">
                    <a:solidFill>
                      <a:schemeClr val="tx1"/>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pobl.'!$D$5:$D$23</c:f>
              <c:numCache>
                <c:formatCode>0%</c:formatCode>
                <c:ptCount val="19"/>
                <c:pt idx="0">
                  <c:v>2.8089540106866491E-2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0.66690908760924361</c:v>
                </c:pt>
                <c:pt idx="11">
                  <c:v>0.68963431204491021</c:v>
                </c:pt>
                <c:pt idx="12">
                  <c:v>0.73638751620880416</c:v>
                </c:pt>
                <c:pt idx="13">
                  <c:v>0.76309368833015989</c:v>
                </c:pt>
                <c:pt idx="14">
                  <c:v>0.78092590629082148</c:v>
                </c:pt>
                <c:pt idx="15">
                  <c:v>0.82378370082254426</c:v>
                </c:pt>
                <c:pt idx="16">
                  <c:v>0.86922134653734484</c:v>
                </c:pt>
                <c:pt idx="17">
                  <c:v>0.91731729590742916</c:v>
                </c:pt>
                <c:pt idx="18">
                  <c:v>0.97372702085079121</c:v>
                </c:pt>
              </c:numCache>
            </c:numRef>
          </c:val>
          <c:smooth val="0"/>
          <c:extLst>
            <c:ext xmlns:c16="http://schemas.microsoft.com/office/drawing/2014/chart" uri="{C3380CC4-5D6E-409C-BE32-E72D297353CC}">
              <c16:uniqueId val="{0000004E-7A57-4113-B8B3-A9A205210A9F}"/>
            </c:ext>
          </c:extLst>
        </c:ser>
        <c:dLbls>
          <c:showLegendKey val="0"/>
          <c:showVal val="0"/>
          <c:showCatName val="0"/>
          <c:showSerName val="0"/>
          <c:showPercent val="0"/>
          <c:showBubbleSize val="0"/>
        </c:dLbls>
        <c:marker val="1"/>
        <c:smooth val="0"/>
        <c:axId val="402265448"/>
        <c:axId val="402265056"/>
      </c:lineChart>
      <c:catAx>
        <c:axId val="402264272"/>
        <c:scaling>
          <c:orientation val="minMax"/>
        </c:scaling>
        <c:delete val="0"/>
        <c:axPos val="b"/>
        <c:numFmt formatCode="General" sourceLinked="0"/>
        <c:majorTickMark val="out"/>
        <c:minorTickMark val="none"/>
        <c:tickLblPos val="nextTo"/>
        <c:txPr>
          <a:bodyPr rot="-2700000" vert="horz"/>
          <a:lstStyle/>
          <a:p>
            <a:pPr>
              <a:defRPr sz="1600"/>
            </a:pPr>
            <a:endParaRPr lang="en-US"/>
          </a:p>
        </c:txPr>
        <c:crossAx val="402264664"/>
        <c:crosses val="autoZero"/>
        <c:auto val="1"/>
        <c:lblAlgn val="ctr"/>
        <c:lblOffset val="100"/>
        <c:noMultiLvlLbl val="0"/>
      </c:catAx>
      <c:valAx>
        <c:axId val="402264664"/>
        <c:scaling>
          <c:orientation val="minMax"/>
        </c:scaling>
        <c:delete val="0"/>
        <c:axPos val="l"/>
        <c:numFmt formatCode="#,##0" sourceLinked="1"/>
        <c:majorTickMark val="out"/>
        <c:minorTickMark val="none"/>
        <c:tickLblPos val="nextTo"/>
        <c:crossAx val="402264272"/>
        <c:crosses val="autoZero"/>
        <c:crossBetween val="between"/>
      </c:valAx>
      <c:valAx>
        <c:axId val="402265056"/>
        <c:scaling>
          <c:orientation val="minMax"/>
          <c:max val="1.1500000000000001"/>
        </c:scaling>
        <c:delete val="0"/>
        <c:axPos val="r"/>
        <c:numFmt formatCode="0%" sourceLinked="1"/>
        <c:majorTickMark val="out"/>
        <c:minorTickMark val="none"/>
        <c:tickLblPos val="nextTo"/>
        <c:txPr>
          <a:bodyPr/>
          <a:lstStyle/>
          <a:p>
            <a:pPr>
              <a:defRPr>
                <a:solidFill>
                  <a:schemeClr val="bg1"/>
                </a:solidFill>
              </a:defRPr>
            </a:pPr>
            <a:endParaRPr lang="en-US"/>
          </a:p>
        </c:txPr>
        <c:crossAx val="402265448"/>
        <c:crosses val="max"/>
        <c:crossBetween val="between"/>
        <c:majorUnit val="0.2"/>
      </c:valAx>
      <c:catAx>
        <c:axId val="402265448"/>
        <c:scaling>
          <c:orientation val="minMax"/>
        </c:scaling>
        <c:delete val="1"/>
        <c:axPos val="b"/>
        <c:numFmt formatCode="@" sourceLinked="1"/>
        <c:majorTickMark val="out"/>
        <c:minorTickMark val="none"/>
        <c:tickLblPos val="nextTo"/>
        <c:crossAx val="402265056"/>
        <c:crosses val="autoZero"/>
        <c:auto val="1"/>
        <c:lblAlgn val="ctr"/>
        <c:lblOffset val="100"/>
        <c:noMultiLvlLbl val="0"/>
      </c:catAx>
    </c:plotArea>
    <c:legend>
      <c:legendPos val="r"/>
      <c:layout>
        <c:manualLayout>
          <c:xMode val="edge"/>
          <c:yMode val="edge"/>
          <c:x val="0.26237135175702442"/>
          <c:y val="6.2187899618680591E-2"/>
          <c:w val="0.48686606745947425"/>
          <c:h val="5.2234447327298116E-2"/>
        </c:manualLayout>
      </c:layout>
      <c:overlay val="0"/>
      <c:txPr>
        <a:bodyPr/>
        <a:lstStyle/>
        <a:p>
          <a:pPr>
            <a:defRPr sz="1600"/>
          </a:pPr>
          <a:endParaRPr lang="en-US"/>
        </a:p>
      </c:txPr>
    </c:legend>
    <c:plotVisOnly val="1"/>
    <c:dispBlanksAs val="gap"/>
    <c:showDLblsOverMax val="0"/>
  </c:chart>
  <c:spPr>
    <a:ln>
      <a:solidFill>
        <a:schemeClr val="bg1"/>
      </a:solidFill>
    </a:ln>
  </c:spPr>
  <c:printSettings>
    <c:headerFooter/>
    <c:pageMargins b="0.75" l="0.7" r="0.7" t="0.75"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s-DO" sz="2800"/>
              <a:t>Afiliación Anual por</a:t>
            </a:r>
            <a:r>
              <a:rPr lang="es-DO" sz="2800" baseline="0"/>
              <a:t> Tipo</a:t>
            </a:r>
            <a:r>
              <a:rPr lang="es-DO" sz="2800"/>
              <a:t> al SFS del RC</a:t>
            </a:r>
          </a:p>
        </c:rich>
      </c:tx>
      <c:layout>
        <c:manualLayout>
          <c:xMode val="edge"/>
          <c:yMode val="edge"/>
          <c:x val="0.3949723912704694"/>
          <c:y val="1.492602273159737E-2"/>
        </c:manualLayout>
      </c:layout>
      <c:overlay val="0"/>
    </c:title>
    <c:autoTitleDeleted val="0"/>
    <c:plotArea>
      <c:layout>
        <c:manualLayout>
          <c:layoutTarget val="inner"/>
          <c:xMode val="edge"/>
          <c:yMode val="edge"/>
          <c:x val="3.3298925869560424E-2"/>
          <c:y val="0.24329717757343361"/>
          <c:w val="0.9364124043318115"/>
          <c:h val="0.58972701239666581"/>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6DF-4FE9-B148-CBD52F78CE64}"/>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6DF-4FE9-B148-CBD52F78CE64}"/>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6DF-4FE9-B148-CBD52F78CE64}"/>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6DF-4FE9-B148-CBD52F78CE64}"/>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6DF-4FE9-B148-CBD52F78CE64}"/>
                </c:ext>
              </c:extLst>
            </c:dLbl>
            <c:dLbl>
              <c:idx val="12"/>
              <c:layout>
                <c:manualLayout>
                  <c:x val="2.8107833334447318E-3"/>
                  <c:y val="-6.752608766715232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F38-45E0-B881-C5FD7FEA3187}"/>
                </c:ext>
              </c:extLst>
            </c:dLbl>
            <c:spPr>
              <a:noFill/>
              <a:ln>
                <a:noFill/>
              </a:ln>
              <a:effectLst/>
            </c:spPr>
            <c:txPr>
              <a:bodyPr rot="-5400000" vert="horz"/>
              <a:lstStyle/>
              <a:p>
                <a:pPr>
                  <a:defRPr sz="24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'!$A$3:$A$16</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Dic.2019</c:v>
                </c:pt>
                <c:pt idx="13">
                  <c:v>May.2020</c:v>
                </c:pt>
              </c:strCache>
            </c:strRef>
          </c:cat>
          <c:val>
            <c:numRef>
              <c:f>'III.2.2. Afil. SFS RC Anual '!$C$3:$C$16</c:f>
              <c:numCache>
                <c:formatCode>#,##0</c:formatCode>
                <c:ptCount val="14"/>
                <c:pt idx="0">
                  <c:v>557270</c:v>
                </c:pt>
                <c:pt idx="1">
                  <c:v>726113</c:v>
                </c:pt>
                <c:pt idx="2">
                  <c:v>1008697</c:v>
                </c:pt>
                <c:pt idx="3">
                  <c:v>1211222</c:v>
                </c:pt>
                <c:pt idx="4">
                  <c:v>1329078</c:v>
                </c:pt>
                <c:pt idx="5">
                  <c:v>1445581</c:v>
                </c:pt>
                <c:pt idx="6">
                  <c:v>1561485</c:v>
                </c:pt>
                <c:pt idx="7">
                  <c:v>1718613</c:v>
                </c:pt>
                <c:pt idx="8">
                  <c:v>1826204</c:v>
                </c:pt>
                <c:pt idx="9">
                  <c:v>1971618</c:v>
                </c:pt>
                <c:pt idx="10">
                  <c:v>2136515</c:v>
                </c:pt>
                <c:pt idx="11">
                  <c:v>2294628</c:v>
                </c:pt>
                <c:pt idx="12">
                  <c:v>2337255</c:v>
                </c:pt>
                <c:pt idx="13">
                  <c:v>2251880</c:v>
                </c:pt>
              </c:numCache>
            </c:numRef>
          </c:val>
          <c:extLst>
            <c:ext xmlns:c16="http://schemas.microsoft.com/office/drawing/2014/chart" uri="{C3380CC4-5D6E-409C-BE32-E72D297353CC}">
              <c16:uniqueId val="{00000005-36DF-4FE9-B148-CBD52F78CE64}"/>
            </c:ext>
          </c:extLst>
        </c:ser>
        <c:ser>
          <c:idx val="0"/>
          <c:order val="1"/>
          <c:tx>
            <c:strRef>
              <c:f>'III.2.2. Afil. SFS RC Anual '!$B$2</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6DF-4FE9-B148-CBD52F78CE64}"/>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6DF-4FE9-B148-CBD52F78CE64}"/>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6DF-4FE9-B148-CBD52F78CE64}"/>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6DF-4FE9-B148-CBD52F78CE64}"/>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6DF-4FE9-B148-CBD52F78CE64}"/>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6DF-4FE9-B148-CBD52F78CE64}"/>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6DF-4FE9-B148-CBD52F78CE64}"/>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6DF-4FE9-B148-CBD52F78CE64}"/>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6DF-4FE9-B148-CBD52F78CE64}"/>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6DF-4FE9-B148-CBD52F78CE64}"/>
                </c:ext>
              </c:extLst>
            </c:dLbl>
            <c:dLbl>
              <c:idx val="10"/>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6DF-4FE9-B148-CBD52F78CE64}"/>
                </c:ext>
              </c:extLst>
            </c:dLbl>
            <c:dLbl>
              <c:idx val="11"/>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285-4C47-A755-29266A36C15D}"/>
                </c:ext>
              </c:extLst>
            </c:dLbl>
            <c:dLbl>
              <c:idx val="12"/>
              <c:layout>
                <c:manualLayout>
                  <c:x val="7.2829134865309555E-3"/>
                  <c:y val="1.29107971675134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1E-4222-809D-563E2ED1E34B}"/>
                </c:ext>
              </c:extLst>
            </c:dLbl>
            <c:spPr>
              <a:noFill/>
              <a:ln>
                <a:noFill/>
              </a:ln>
              <a:effectLst/>
            </c:spPr>
            <c:txPr>
              <a:bodyPr rot="-5400000" vert="horz"/>
              <a:lstStyle/>
              <a:p>
                <a:pPr>
                  <a:defRPr sz="24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'!$A$3:$A$16</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Dic.2019</c:v>
                </c:pt>
                <c:pt idx="13">
                  <c:v>May.2020</c:v>
                </c:pt>
              </c:strCache>
            </c:strRef>
          </c:cat>
          <c:val>
            <c:numRef>
              <c:f>'III.2.2. Afil. SFS RC Anual '!$B$3:$B$16</c:f>
              <c:numCache>
                <c:formatCode>#,##0</c:formatCode>
                <c:ptCount val="14"/>
                <c:pt idx="0">
                  <c:v>919911</c:v>
                </c:pt>
                <c:pt idx="1">
                  <c:v>966146</c:v>
                </c:pt>
                <c:pt idx="2">
                  <c:v>1079602</c:v>
                </c:pt>
                <c:pt idx="3">
                  <c:v>1152861</c:v>
                </c:pt>
                <c:pt idx="4">
                  <c:v>1188345</c:v>
                </c:pt>
                <c:pt idx="5">
                  <c:v>1242830</c:v>
                </c:pt>
                <c:pt idx="6">
                  <c:v>1297821</c:v>
                </c:pt>
                <c:pt idx="7">
                  <c:v>1422986</c:v>
                </c:pt>
                <c:pt idx="8">
                  <c:v>1513634</c:v>
                </c:pt>
                <c:pt idx="9">
                  <c:v>1619670</c:v>
                </c:pt>
                <c:pt idx="10">
                  <c:v>1766077</c:v>
                </c:pt>
                <c:pt idx="11">
                  <c:v>1859359</c:v>
                </c:pt>
                <c:pt idx="12">
                  <c:v>1891406</c:v>
                </c:pt>
                <c:pt idx="13">
                  <c:v>1781475</c:v>
                </c:pt>
              </c:numCache>
            </c:numRef>
          </c:val>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txPr>
          <a:bodyPr/>
          <a:lstStyle/>
          <a:p>
            <a:pPr>
              <a:defRPr sz="2400"/>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plotArea>
    <c:legend>
      <c:legendPos val="t"/>
      <c:layout>
        <c:manualLayout>
          <c:xMode val="edge"/>
          <c:yMode val="edge"/>
          <c:x val="0.29516941264694857"/>
          <c:y val="6.1700382875114028E-2"/>
          <c:w val="0.4015756035192431"/>
          <c:h val="3.9769380101759802E-2"/>
        </c:manualLayout>
      </c:layout>
      <c:overlay val="0"/>
      <c:txPr>
        <a:bodyPr/>
        <a:lstStyle/>
        <a:p>
          <a:pPr>
            <a:defRPr sz="2400"/>
          </a:pPr>
          <a:endParaRPr lang="en-US"/>
        </a:p>
      </c:txPr>
    </c:legend>
    <c:plotVisOnly val="1"/>
    <c:dispBlanksAs val="gap"/>
    <c:showDLblsOverMax val="0"/>
  </c:chart>
  <c:spPr>
    <a:solidFill>
      <a:sysClr val="window" lastClr="FFFFFF"/>
    </a:solidFill>
    <a:ln>
      <a:noFill/>
    </a:ln>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Afiliación Mensual por Tipo</a:t>
            </a:r>
          </a:p>
        </c:rich>
      </c:tx>
      <c:layout/>
      <c:overlay val="0"/>
      <c:spPr>
        <a:ln>
          <a:noFill/>
        </a:ln>
      </c:spPr>
    </c:title>
    <c:autoTitleDeleted val="0"/>
    <c:plotArea>
      <c:layout>
        <c:manualLayout>
          <c:layoutTarget val="inner"/>
          <c:xMode val="edge"/>
          <c:yMode val="edge"/>
          <c:x val="5.379317585301837E-2"/>
          <c:y val="0.27945274881112908"/>
          <c:w val="0.9039314121251647"/>
          <c:h val="0.57283633238164666"/>
        </c:manualLayout>
      </c:layout>
      <c:barChart>
        <c:barDir val="col"/>
        <c:grouping val="clustered"/>
        <c:varyColors val="0"/>
        <c:ser>
          <c:idx val="0"/>
          <c:order val="0"/>
          <c:tx>
            <c:strRef>
              <c:f>'III.2.3. Afil. SFS RC Mensual'!$B$3</c:f>
              <c:strCache>
                <c:ptCount val="1"/>
                <c:pt idx="0">
                  <c:v>Afiliados Titulares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May.19</c:v>
                </c:pt>
                <c:pt idx="1">
                  <c:v>Jun.19</c:v>
                </c:pt>
                <c:pt idx="2">
                  <c:v>Jul.19</c:v>
                </c:pt>
                <c:pt idx="3">
                  <c:v>Ago.19</c:v>
                </c:pt>
                <c:pt idx="4">
                  <c:v>Sep.19</c:v>
                </c:pt>
                <c:pt idx="5">
                  <c:v>Oct.19</c:v>
                </c:pt>
                <c:pt idx="6">
                  <c:v>Nov.19</c:v>
                </c:pt>
                <c:pt idx="7">
                  <c:v>Dic.19</c:v>
                </c:pt>
                <c:pt idx="8">
                  <c:v>Ene_20</c:v>
                </c:pt>
                <c:pt idx="9">
                  <c:v>Feb_20</c:v>
                </c:pt>
                <c:pt idx="10">
                  <c:v>Mar_20</c:v>
                </c:pt>
                <c:pt idx="11">
                  <c:v>Abr_20</c:v>
                </c:pt>
                <c:pt idx="12">
                  <c:v>May_20</c:v>
                </c:pt>
              </c:strCache>
            </c:strRef>
          </c:cat>
          <c:val>
            <c:numRef>
              <c:f>'III.2.3. Afil. SFS RC Mensual'!$B$4:$B$16</c:f>
              <c:numCache>
                <c:formatCode>#,##0</c:formatCode>
                <c:ptCount val="13"/>
                <c:pt idx="0">
                  <c:v>1891881</c:v>
                </c:pt>
                <c:pt idx="1">
                  <c:v>1891881</c:v>
                </c:pt>
                <c:pt idx="2">
                  <c:v>1906262</c:v>
                </c:pt>
                <c:pt idx="3">
                  <c:v>1914421</c:v>
                </c:pt>
                <c:pt idx="4">
                  <c:v>1918591</c:v>
                </c:pt>
                <c:pt idx="5">
                  <c:v>1923332</c:v>
                </c:pt>
                <c:pt idx="6">
                  <c:v>1891406</c:v>
                </c:pt>
                <c:pt idx="7">
                  <c:v>1891406</c:v>
                </c:pt>
                <c:pt idx="8">
                  <c:v>1909128</c:v>
                </c:pt>
                <c:pt idx="9">
                  <c:v>1908506</c:v>
                </c:pt>
                <c:pt idx="10">
                  <c:v>1918112</c:v>
                </c:pt>
                <c:pt idx="11">
                  <c:v>1777226</c:v>
                </c:pt>
                <c:pt idx="12">
                  <c:v>1781475</c:v>
                </c:pt>
              </c:numCache>
            </c:numRef>
          </c:val>
          <c:extLst>
            <c:ext xmlns:c16="http://schemas.microsoft.com/office/drawing/2014/chart" uri="{C3380CC4-5D6E-409C-BE32-E72D297353CC}">
              <c16:uniqueId val="{00000000-995F-411A-A71E-587E43575D37}"/>
            </c:ext>
          </c:extLst>
        </c:ser>
        <c:ser>
          <c:idx val="1"/>
          <c:order val="1"/>
          <c:tx>
            <c:strRef>
              <c:f>'III.2.3. Afil. SFS RC Mensual'!$C$3</c:f>
              <c:strCache>
                <c:ptCount val="1"/>
                <c:pt idx="0">
                  <c:v>Dependientes  Totales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May.19</c:v>
                </c:pt>
                <c:pt idx="1">
                  <c:v>Jun.19</c:v>
                </c:pt>
                <c:pt idx="2">
                  <c:v>Jul.19</c:v>
                </c:pt>
                <c:pt idx="3">
                  <c:v>Ago.19</c:v>
                </c:pt>
                <c:pt idx="4">
                  <c:v>Sep.19</c:v>
                </c:pt>
                <c:pt idx="5">
                  <c:v>Oct.19</c:v>
                </c:pt>
                <c:pt idx="6">
                  <c:v>Nov.19</c:v>
                </c:pt>
                <c:pt idx="7">
                  <c:v>Dic.19</c:v>
                </c:pt>
                <c:pt idx="8">
                  <c:v>Ene_20</c:v>
                </c:pt>
                <c:pt idx="9">
                  <c:v>Feb_20</c:v>
                </c:pt>
                <c:pt idx="10">
                  <c:v>Mar_20</c:v>
                </c:pt>
                <c:pt idx="11">
                  <c:v>Abr_20</c:v>
                </c:pt>
                <c:pt idx="12">
                  <c:v>May_20</c:v>
                </c:pt>
              </c:strCache>
            </c:strRef>
          </c:cat>
          <c:val>
            <c:numRef>
              <c:f>'III.2.3. Afil. SFS RC Mensual'!$C$4:$C$16</c:f>
              <c:numCache>
                <c:formatCode>#,##0</c:formatCode>
                <c:ptCount val="13"/>
                <c:pt idx="0">
                  <c:v>2325470</c:v>
                </c:pt>
                <c:pt idx="1">
                  <c:v>2331091</c:v>
                </c:pt>
                <c:pt idx="2">
                  <c:v>2340617</c:v>
                </c:pt>
                <c:pt idx="3">
                  <c:v>2349246</c:v>
                </c:pt>
                <c:pt idx="4">
                  <c:v>2360559</c:v>
                </c:pt>
                <c:pt idx="5">
                  <c:v>2362905</c:v>
                </c:pt>
                <c:pt idx="6">
                  <c:v>2337255</c:v>
                </c:pt>
                <c:pt idx="7">
                  <c:v>2337255</c:v>
                </c:pt>
                <c:pt idx="8">
                  <c:v>2357264</c:v>
                </c:pt>
                <c:pt idx="9">
                  <c:v>2360503</c:v>
                </c:pt>
                <c:pt idx="10">
                  <c:v>2337255</c:v>
                </c:pt>
                <c:pt idx="11">
                  <c:v>2337255</c:v>
                </c:pt>
                <c:pt idx="12">
                  <c:v>2251880</c:v>
                </c:pt>
              </c:numCache>
            </c:numRef>
          </c:val>
          <c:extLst>
            <c:ext xmlns:c16="http://schemas.microsoft.com/office/drawing/2014/chart" uri="{C3380CC4-5D6E-409C-BE32-E72D297353CC}">
              <c16:uniqueId val="{00000001-995F-411A-A71E-587E43575D37}"/>
            </c:ext>
          </c:extLst>
        </c:ser>
        <c:dLbls>
          <c:showLegendKey val="0"/>
          <c:showVal val="0"/>
          <c:showCatName val="0"/>
          <c:showSerName val="0"/>
          <c:showPercent val="0"/>
          <c:showBubbleSize val="0"/>
        </c:dLbls>
        <c:gapWidth val="17"/>
        <c:axId val="403977408"/>
        <c:axId val="403977800"/>
      </c:barChart>
      <c:lineChart>
        <c:grouping val="standard"/>
        <c:varyColors val="0"/>
        <c:ser>
          <c:idx val="2"/>
          <c:order val="2"/>
          <c:tx>
            <c:strRef>
              <c:f>'III.2.3. Afil. SFS RC Mensual'!$G$3</c:f>
              <c:strCache>
                <c:ptCount val="1"/>
                <c:pt idx="0">
                  <c:v>Indice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dLbl>
              <c:idx val="0"/>
              <c:layout>
                <c:manualLayout>
                  <c:x val="-1.7171104470496423E-2"/>
                  <c:y val="-3.4151434532469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95F-411A-A71E-587E43575D37}"/>
                </c:ext>
              </c:extLst>
            </c:dLbl>
            <c:dLbl>
              <c:idx val="1"/>
              <c:layout>
                <c:manualLayout>
                  <c:x val="-1.5894214017958454E-2"/>
                  <c:y val="-3.0192410154477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95F-411A-A71E-587E43575D37}"/>
                </c:ext>
              </c:extLst>
            </c:dLbl>
            <c:dLbl>
              <c:idx val="2"/>
              <c:layout>
                <c:manualLayout>
                  <c:x val="-1.3278046905578423E-2"/>
                  <c:y val="-3.58139818945566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95F-411A-A71E-587E43575D37}"/>
                </c:ext>
              </c:extLst>
            </c:dLbl>
            <c:dLbl>
              <c:idx val="3"/>
              <c:layout>
                <c:manualLayout>
                  <c:x val="-1.3413265764879145E-2"/>
                  <c:y val="-3.94469133598766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95F-411A-A71E-587E43575D37}"/>
                </c:ext>
              </c:extLst>
            </c:dLbl>
            <c:dLbl>
              <c:idx val="4"/>
              <c:layout>
                <c:manualLayout>
                  <c:x val="-1.9061768232059358E-2"/>
                  <c:y val="-3.4730319915182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95F-411A-A71E-587E43575D37}"/>
                </c:ext>
              </c:extLst>
            </c:dLbl>
            <c:dLbl>
              <c:idx val="5"/>
              <c:layout>
                <c:manualLayout>
                  <c:x val="-2.0302913151001783E-2"/>
                  <c:y val="-3.23032170913246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95F-411A-A71E-587E43575D37}"/>
                </c:ext>
              </c:extLst>
            </c:dLbl>
            <c:dLbl>
              <c:idx val="6"/>
              <c:layout>
                <c:manualLayout>
                  <c:x val="-1.9082965583450347E-2"/>
                  <c:y val="-3.29937758889472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95F-411A-A71E-587E43575D37}"/>
                </c:ext>
              </c:extLst>
            </c:dLbl>
            <c:dLbl>
              <c:idx val="7"/>
              <c:layout>
                <c:manualLayout>
                  <c:x val="-1.9054669119093662E-2"/>
                  <c:y val="-2.874514063674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95F-411A-A71E-587E43575D37}"/>
                </c:ext>
              </c:extLst>
            </c:dLbl>
            <c:dLbl>
              <c:idx val="8"/>
              <c:layout>
                <c:manualLayout>
                  <c:x val="-2.2222223333194516E-2"/>
                  <c:y val="-2.70316937224292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95F-411A-A71E-587E43575D37}"/>
                </c:ext>
              </c:extLst>
            </c:dLbl>
            <c:dLbl>
              <c:idx val="9"/>
              <c:layout>
                <c:manualLayout>
                  <c:x val="-2.1622648250101243E-2"/>
                  <c:y val="-3.1593036960760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95F-411A-A71E-587E43575D37}"/>
                </c:ext>
              </c:extLst>
            </c:dLbl>
            <c:dLbl>
              <c:idx val="10"/>
              <c:layout>
                <c:manualLayout>
                  <c:x val="-2.159435178574437E-2"/>
                  <c:y val="-3.64204454737733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95F-411A-A71E-587E43575D37}"/>
                </c:ext>
              </c:extLst>
            </c:dLbl>
            <c:dLbl>
              <c:idx val="11"/>
              <c:layout>
                <c:manualLayout>
                  <c:x val="-1.7791926898734097E-2"/>
                  <c:y val="-3.58415600910609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95F-411A-A71E-587E43575D37}"/>
                </c:ext>
              </c:extLst>
            </c:dLbl>
            <c:dLbl>
              <c:idx val="12"/>
              <c:layout>
                <c:manualLayout>
                  <c:x val="-1.7770729547343059E-2"/>
                  <c:y val="-3.42855323278840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95F-411A-A71E-587E43575D37}"/>
                </c:ext>
              </c:extLst>
            </c:dLbl>
            <c:spPr>
              <a:noFill/>
              <a:ln>
                <a:noFill/>
              </a:ln>
              <a:effectLst/>
            </c:spPr>
            <c:txPr>
              <a:bodyPr/>
              <a:lstStyle/>
              <a:p>
                <a:pPr>
                  <a:defRPr sz="160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Mensual'!$A$4:$A$7</c:f>
              <c:strCache>
                <c:ptCount val="4"/>
                <c:pt idx="0">
                  <c:v>May.19</c:v>
                </c:pt>
                <c:pt idx="1">
                  <c:v>Jun.19</c:v>
                </c:pt>
                <c:pt idx="2">
                  <c:v>Jul.19</c:v>
                </c:pt>
                <c:pt idx="3">
                  <c:v>Ago.19</c:v>
                </c:pt>
              </c:strCache>
            </c:strRef>
          </c:cat>
          <c:val>
            <c:numRef>
              <c:f>'III.2.3. Afil. SFS RC Mensual'!$G$4:$G$16</c:f>
              <c:numCache>
                <c:formatCode>0.00</c:formatCode>
                <c:ptCount val="13"/>
                <c:pt idx="0">
                  <c:v>1.2291840765883266</c:v>
                </c:pt>
                <c:pt idx="1">
                  <c:v>1.2321551936934723</c:v>
                </c:pt>
                <c:pt idx="2">
                  <c:v>1.2278569262777099</c:v>
                </c:pt>
                <c:pt idx="3">
                  <c:v>1.2271313363152618</c:v>
                </c:pt>
                <c:pt idx="4">
                  <c:v>1.2303607178392895</c:v>
                </c:pt>
                <c:pt idx="5">
                  <c:v>1.2285476454403088</c:v>
                </c:pt>
                <c:pt idx="6">
                  <c:v>1.2357235834083216</c:v>
                </c:pt>
                <c:pt idx="7">
                  <c:v>1.2357235834083216</c:v>
                </c:pt>
                <c:pt idx="8">
                  <c:v>1.2347333442283597</c:v>
                </c:pt>
                <c:pt idx="9">
                  <c:v>1.2368328944210811</c:v>
                </c:pt>
                <c:pt idx="10">
                  <c:v>1.2185185223803408</c:v>
                </c:pt>
                <c:pt idx="11">
                  <c:v>1.3151141160437672</c:v>
                </c:pt>
                <c:pt idx="12">
                  <c:v>1.2640536633969042</c:v>
                </c:pt>
              </c:numCache>
            </c:numRef>
          </c:val>
          <c:smooth val="0"/>
          <c:extLst>
            <c:ext xmlns:c16="http://schemas.microsoft.com/office/drawing/2014/chart" uri="{C3380CC4-5D6E-409C-BE32-E72D297353CC}">
              <c16:uniqueId val="{0000000F-995F-411A-A71E-587E43575D37}"/>
            </c:ext>
          </c:extLst>
        </c:ser>
        <c:dLbls>
          <c:showLegendKey val="0"/>
          <c:showVal val="0"/>
          <c:showCatName val="0"/>
          <c:showSerName val="0"/>
          <c:showPercent val="0"/>
          <c:showBubbleSize val="0"/>
        </c:dLbls>
        <c:marker val="1"/>
        <c:smooth val="0"/>
        <c:axId val="403978584"/>
        <c:axId val="403978192"/>
      </c:lineChart>
      <c:catAx>
        <c:axId val="403977408"/>
        <c:scaling>
          <c:orientation val="minMax"/>
        </c:scaling>
        <c:delete val="0"/>
        <c:axPos val="b"/>
        <c:numFmt formatCode="General" sourceLinked="1"/>
        <c:majorTickMark val="none"/>
        <c:minorTickMark val="none"/>
        <c:tickLblPos val="nextTo"/>
        <c:txPr>
          <a:bodyPr/>
          <a:lstStyle/>
          <a:p>
            <a:pPr>
              <a:defRPr sz="1600"/>
            </a:pPr>
            <a:endParaRPr lang="en-US"/>
          </a:p>
        </c:txPr>
        <c:crossAx val="403977800"/>
        <c:crosses val="autoZero"/>
        <c:auto val="1"/>
        <c:lblAlgn val="ctr"/>
        <c:lblOffset val="100"/>
        <c:noMultiLvlLbl val="0"/>
      </c:catAx>
      <c:valAx>
        <c:axId val="403977800"/>
        <c:scaling>
          <c:orientation val="minMax"/>
        </c:scaling>
        <c:delete val="0"/>
        <c:axPos val="l"/>
        <c:numFmt formatCode="#,##0" sourceLinked="1"/>
        <c:majorTickMark val="none"/>
        <c:minorTickMark val="none"/>
        <c:tickLblPos val="nextTo"/>
        <c:spPr>
          <a:ln w="9525">
            <a:noFill/>
          </a:ln>
        </c:spPr>
        <c:crossAx val="403977408"/>
        <c:crosses val="autoZero"/>
        <c:crossBetween val="between"/>
      </c:valAx>
      <c:valAx>
        <c:axId val="403978192"/>
        <c:scaling>
          <c:orientation val="minMax"/>
        </c:scaling>
        <c:delete val="0"/>
        <c:axPos val="r"/>
        <c:numFmt formatCode="0.00" sourceLinked="1"/>
        <c:majorTickMark val="out"/>
        <c:minorTickMark val="none"/>
        <c:tickLblPos val="nextTo"/>
        <c:crossAx val="403978584"/>
        <c:crosses val="max"/>
        <c:crossBetween val="between"/>
      </c:valAx>
      <c:catAx>
        <c:axId val="403978584"/>
        <c:scaling>
          <c:orientation val="minMax"/>
        </c:scaling>
        <c:delete val="1"/>
        <c:axPos val="b"/>
        <c:numFmt formatCode="General" sourceLinked="1"/>
        <c:majorTickMark val="out"/>
        <c:minorTickMark val="none"/>
        <c:tickLblPos val="nextTo"/>
        <c:crossAx val="403978192"/>
        <c:crosses val="autoZero"/>
        <c:auto val="1"/>
        <c:lblAlgn val="ctr"/>
        <c:lblOffset val="100"/>
        <c:noMultiLvlLbl val="0"/>
      </c:catAx>
    </c:plotArea>
    <c:legend>
      <c:legendPos val="t"/>
      <c:layout>
        <c:manualLayout>
          <c:xMode val="edge"/>
          <c:yMode val="edge"/>
          <c:x val="0.20519447834271279"/>
          <c:y val="6.8855516798562486E-2"/>
          <c:w val="0.57158552783923933"/>
          <c:h val="3.7466734890858104E-2"/>
        </c:manualLayout>
      </c:layout>
      <c:overlay val="0"/>
      <c:txPr>
        <a:bodyPr/>
        <a:lstStyle/>
        <a:p>
          <a:pPr>
            <a:defRPr sz="2000"/>
          </a:pPr>
          <a:endParaRPr lang="en-US"/>
        </a:p>
      </c:txPr>
    </c:legend>
    <c:plotVisOnly val="1"/>
    <c:dispBlanksAs val="gap"/>
    <c:showDLblsOverMax val="0"/>
  </c:chart>
  <c:spPr>
    <a:ln>
      <a:noFill/>
    </a:ln>
    <a:scene3d>
      <a:camera prst="orthographicFront"/>
      <a:lightRig rig="threePt" dir="t">
        <a:rot lat="0" lon="0" rev="1800000"/>
      </a:lightRig>
    </a:scene3d>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38224690460677002"/>
          <c:y val="2.606805742810539E-2"/>
        </c:manualLayout>
      </c:layout>
      <c:overlay val="0"/>
    </c:title>
    <c:autoTitleDeleted val="0"/>
    <c:plotArea>
      <c:layout>
        <c:manualLayout>
          <c:layoutTarget val="inner"/>
          <c:xMode val="edge"/>
          <c:yMode val="edge"/>
          <c:x val="4.3683276432631687E-2"/>
          <c:y val="0.18802842882659301"/>
          <c:w val="0.90583997036762698"/>
          <c:h val="0.68480645897607706"/>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DA2-46F7-82D3-1F1492EEF7A9}"/>
                </c:ext>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DA2-46F7-82D3-1F1492EEF7A9}"/>
                </c:ext>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DA2-46F7-82D3-1F1492EEF7A9}"/>
                </c:ext>
              </c:extLst>
            </c:dLbl>
            <c:dLbl>
              <c:idx val="7"/>
              <c:layout>
                <c:manualLayout>
                  <c:x val="-5.7142857142857143E-3"/>
                  <c:y val="4.75033705885686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5D1-42FD-8476-F7F4DD4CF935}"/>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Anual'!$A$4:$A$17</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May.2020</c:v>
                </c:pt>
              </c:strCache>
            </c:strRef>
          </c:cat>
          <c:val>
            <c:numRef>
              <c:f>'III.2.4.Cob.Afil. SFS RC Anual'!$B$4:$B$17</c:f>
              <c:numCache>
                <c:formatCode>#,##0</c:formatCode>
                <c:ptCount val="14"/>
                <c:pt idx="0">
                  <c:v>1005990</c:v>
                </c:pt>
                <c:pt idx="1">
                  <c:v>992746</c:v>
                </c:pt>
                <c:pt idx="2">
                  <c:v>1084705</c:v>
                </c:pt>
                <c:pt idx="3">
                  <c:v>1183463</c:v>
                </c:pt>
                <c:pt idx="4">
                  <c:v>1224959</c:v>
                </c:pt>
                <c:pt idx="5">
                  <c:v>1270865</c:v>
                </c:pt>
                <c:pt idx="6">
                  <c:v>1353109</c:v>
                </c:pt>
                <c:pt idx="7">
                  <c:v>1451773</c:v>
                </c:pt>
                <c:pt idx="8">
                  <c:v>1544927</c:v>
                </c:pt>
                <c:pt idx="9">
                  <c:v>1668163</c:v>
                </c:pt>
                <c:pt idx="10">
                  <c:v>1819118</c:v>
                </c:pt>
                <c:pt idx="11">
                  <c:v>1896154</c:v>
                </c:pt>
                <c:pt idx="12">
                  <c:v>1927961</c:v>
                </c:pt>
                <c:pt idx="13">
                  <c:v>1474143</c:v>
                </c:pt>
              </c:numCache>
            </c:numRef>
          </c:val>
          <c:extLst>
            <c:ext xmlns:c16="http://schemas.microsoft.com/office/drawing/2014/chart" uri="{C3380CC4-5D6E-409C-BE32-E72D297353CC}">
              <c16:uniqueId val="{00000003-FDA2-46F7-82D3-1F1492EEF7A9}"/>
            </c:ext>
          </c:extLst>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DA2-46F7-82D3-1F1492EEF7A9}"/>
                </c:ext>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DA2-46F7-82D3-1F1492EEF7A9}"/>
                </c:ext>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DA2-46F7-82D3-1F1492EEF7A9}"/>
                </c:ext>
              </c:extLst>
            </c:dLbl>
            <c:spPr>
              <a:noFill/>
              <a:ln>
                <a:noFill/>
              </a:ln>
              <a:effectLst/>
            </c:spPr>
            <c:txPr>
              <a:bodyPr rot="-5400000" vert="horz"/>
              <a:lstStyle/>
              <a:p>
                <a:pPr>
                  <a:defRPr sz="2000" b="1">
                    <a:solidFill>
                      <a:schemeClr val="accent1">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Anual'!$A$4:$A$17</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May.2020</c:v>
                </c:pt>
              </c:strCache>
            </c:strRef>
          </c:cat>
          <c:val>
            <c:numRef>
              <c:f>'III.2.4.Cob.Afil. SFS RC Anual'!$C$4:$C$17</c:f>
              <c:numCache>
                <c:formatCode>#,##0</c:formatCode>
                <c:ptCount val="14"/>
                <c:pt idx="0">
                  <c:v>593477</c:v>
                </c:pt>
                <c:pt idx="1">
                  <c:v>736925</c:v>
                </c:pt>
                <c:pt idx="2">
                  <c:v>1011527</c:v>
                </c:pt>
                <c:pt idx="3">
                  <c:v>1234529</c:v>
                </c:pt>
                <c:pt idx="4">
                  <c:v>1361984</c:v>
                </c:pt>
                <c:pt idx="5">
                  <c:v>1476870</c:v>
                </c:pt>
                <c:pt idx="6">
                  <c:v>1612217</c:v>
                </c:pt>
                <c:pt idx="7">
                  <c:v>1773174</c:v>
                </c:pt>
                <c:pt idx="8">
                  <c:v>1862134</c:v>
                </c:pt>
                <c:pt idx="9">
                  <c:v>2031653</c:v>
                </c:pt>
                <c:pt idx="10">
                  <c:v>2201181</c:v>
                </c:pt>
                <c:pt idx="11">
                  <c:v>2344315</c:v>
                </c:pt>
                <c:pt idx="12">
                  <c:v>2382384</c:v>
                </c:pt>
                <c:pt idx="13">
                  <c:v>1907538</c:v>
                </c:pt>
              </c:numCache>
            </c:numRef>
          </c:val>
          <c:extLst>
            <c:ext xmlns:c16="http://schemas.microsoft.com/office/drawing/2014/chart" uri="{C3380CC4-5D6E-409C-BE32-E72D297353CC}">
              <c16:uniqueId val="{00000007-FDA2-46F7-82D3-1F1492EEF7A9}"/>
            </c:ext>
          </c:extLst>
        </c:ser>
        <c:dLbls>
          <c:showLegendKey val="0"/>
          <c:showVal val="0"/>
          <c:showCatName val="0"/>
          <c:showSerName val="0"/>
          <c:showPercent val="0"/>
          <c:showBubbleSize val="0"/>
        </c:dLbls>
        <c:gapWidth val="54"/>
        <c:overlap val="-6"/>
        <c:axId val="403978976"/>
        <c:axId val="403979368"/>
      </c:barChart>
      <c:lineChart>
        <c:grouping val="standard"/>
        <c:varyColors val="0"/>
        <c:ser>
          <c:idx val="2"/>
          <c:order val="2"/>
          <c:tx>
            <c:strRef>
              <c:f>'III.2.4.Cob.Afil. SFS RC Anual'!$G$3</c:f>
              <c:strCache>
                <c:ptCount val="1"/>
                <c:pt idx="0">
                  <c:v>Indice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dLbl>
              <c:idx val="6"/>
              <c:layout>
                <c:manualLayout>
                  <c:x val="-2.0766704161979847E-2"/>
                  <c:y val="-3.76790563810773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27-4633-ABC1-1A0992A7B954}"/>
                </c:ext>
              </c:extLst>
            </c:dLbl>
            <c:dLbl>
              <c:idx val="7"/>
              <c:layout>
                <c:manualLayout>
                  <c:x val="-8.7032120984876886E-3"/>
                  <c:y val="-3.41163035869346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5D1-42FD-8476-F7F4DD4CF935}"/>
                </c:ext>
              </c:extLst>
            </c:dLbl>
            <c:dLbl>
              <c:idx val="8"/>
              <c:layout>
                <c:manualLayout>
                  <c:x val="-1.0767754030746157E-2"/>
                  <c:y val="-3.809302768343080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DA2-46F7-82D3-1F1492EEF7A9}"/>
                </c:ext>
              </c:extLst>
            </c:dLbl>
            <c:dLbl>
              <c:idx val="9"/>
              <c:layout>
                <c:manualLayout>
                  <c:x val="-5.5286089238846077E-3"/>
                  <c:y val="-3.76790563810772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27-4633-ABC1-1A0992A7B954}"/>
                </c:ext>
              </c:extLst>
            </c:dLbl>
            <c:dLbl>
              <c:idx val="10"/>
              <c:layout>
                <c:manualLayout>
                  <c:x val="-8.7032120984877823E-3"/>
                  <c:y val="-3.64914721163631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27-4633-ABC1-1A0992A7B954}"/>
                </c:ext>
              </c:extLst>
            </c:dLbl>
            <c:dLbl>
              <c:idx val="11"/>
              <c:layout>
                <c:manualLayout>
                  <c:x val="-9.3381327334083244E-3"/>
                  <c:y val="-3.53038878516489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927-4633-ABC1-1A0992A7B954}"/>
                </c:ext>
              </c:extLst>
            </c:dLbl>
            <c:spPr>
              <a:noFill/>
              <a:ln>
                <a:noFill/>
              </a:ln>
              <a:effectLst/>
            </c:spPr>
            <c:txPr>
              <a:bodyPr rot="-5400000" vert="horz"/>
              <a:lstStyle/>
              <a:p>
                <a:pPr>
                  <a:defRPr sz="2000">
                    <a:solidFill>
                      <a:sysClr val="windowText" lastClr="0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Anual'!$A$4:$A$17</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May.2020</c:v>
                </c:pt>
              </c:strCache>
            </c:strRef>
          </c:cat>
          <c:val>
            <c:numRef>
              <c:f>'III.2.4.Cob.Afil. SFS RC Anual'!$G$4:$G$17</c:f>
              <c:numCache>
                <c:formatCode>0.00</c:formatCode>
                <c:ptCount val="14"/>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1.2053216753930769</c:v>
                </c:pt>
                <c:pt idx="9">
                  <c:v>1.2178983708426574</c:v>
                </c:pt>
                <c:pt idx="10">
                  <c:v>1.2100265073513647</c:v>
                </c:pt>
                <c:pt idx="11">
                  <c:v>1.2363526380241268</c:v>
                </c:pt>
                <c:pt idx="12">
                  <c:v>1.2357013445811404</c:v>
                </c:pt>
                <c:pt idx="13">
                  <c:v>1.2939979364281484</c:v>
                </c:pt>
              </c:numCache>
            </c:numRef>
          </c:val>
          <c:smooth val="0"/>
          <c:extLst>
            <c:ext xmlns:c16="http://schemas.microsoft.com/office/drawing/2014/chart" uri="{C3380CC4-5D6E-409C-BE32-E72D297353CC}">
              <c16:uniqueId val="{00000009-FDA2-46F7-82D3-1F1492EEF7A9}"/>
            </c:ext>
          </c:extLst>
        </c:ser>
        <c:dLbls>
          <c:showLegendKey val="0"/>
          <c:showVal val="0"/>
          <c:showCatName val="0"/>
          <c:showSerName val="0"/>
          <c:showPercent val="0"/>
          <c:showBubbleSize val="0"/>
        </c:dLbls>
        <c:marker val="1"/>
        <c:smooth val="0"/>
        <c:axId val="403980152"/>
        <c:axId val="403979760"/>
      </c:lineChart>
      <c:catAx>
        <c:axId val="403978976"/>
        <c:scaling>
          <c:orientation val="minMax"/>
        </c:scaling>
        <c:delete val="0"/>
        <c:axPos val="b"/>
        <c:numFmt formatCode="General" sourceLinked="0"/>
        <c:majorTickMark val="none"/>
        <c:minorTickMark val="none"/>
        <c:tickLblPos val="nextTo"/>
        <c:txPr>
          <a:bodyPr/>
          <a:lstStyle/>
          <a:p>
            <a:pPr>
              <a:defRPr sz="1600"/>
            </a:pPr>
            <a:endParaRPr lang="en-US"/>
          </a:p>
        </c:txPr>
        <c:crossAx val="403979368"/>
        <c:crosses val="autoZero"/>
        <c:auto val="1"/>
        <c:lblAlgn val="ctr"/>
        <c:lblOffset val="100"/>
        <c:noMultiLvlLbl val="0"/>
      </c:catAx>
      <c:valAx>
        <c:axId val="403979368"/>
        <c:scaling>
          <c:orientation val="minMax"/>
        </c:scaling>
        <c:delete val="0"/>
        <c:axPos val="l"/>
        <c:numFmt formatCode="#,##0" sourceLinked="1"/>
        <c:majorTickMark val="none"/>
        <c:minorTickMark val="none"/>
        <c:tickLblPos val="nextTo"/>
        <c:crossAx val="403978976"/>
        <c:crosses val="autoZero"/>
        <c:crossBetween val="between"/>
      </c:valAx>
      <c:valAx>
        <c:axId val="403979760"/>
        <c:scaling>
          <c:orientation val="minMax"/>
          <c:max val="2"/>
        </c:scaling>
        <c:delete val="0"/>
        <c:axPos val="r"/>
        <c:numFmt formatCode="0.00" sourceLinked="1"/>
        <c:majorTickMark val="out"/>
        <c:minorTickMark val="none"/>
        <c:tickLblPos val="nextTo"/>
        <c:txPr>
          <a:bodyPr/>
          <a:lstStyle/>
          <a:p>
            <a:pPr>
              <a:defRPr sz="1200"/>
            </a:pPr>
            <a:endParaRPr lang="en-US"/>
          </a:p>
        </c:txPr>
        <c:crossAx val="403980152"/>
        <c:crosses val="max"/>
        <c:crossBetween val="between"/>
      </c:valAx>
      <c:catAx>
        <c:axId val="403980152"/>
        <c:scaling>
          <c:orientation val="minMax"/>
        </c:scaling>
        <c:delete val="1"/>
        <c:axPos val="b"/>
        <c:numFmt formatCode="General" sourceLinked="1"/>
        <c:majorTickMark val="out"/>
        <c:minorTickMark val="none"/>
        <c:tickLblPos val="nextTo"/>
        <c:crossAx val="403979760"/>
        <c:crosses val="autoZero"/>
        <c:auto val="1"/>
        <c:lblAlgn val="ctr"/>
        <c:lblOffset val="100"/>
        <c:noMultiLvlLbl val="0"/>
      </c:catAx>
    </c:plotArea>
    <c:legend>
      <c:legendPos val="t"/>
      <c:layout>
        <c:manualLayout>
          <c:xMode val="edge"/>
          <c:yMode val="edge"/>
          <c:x val="0.12510853659661642"/>
          <c:y val="7.1336559436895472E-2"/>
          <c:w val="0.75671537716083193"/>
          <c:h val="3.452575586914861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Cobertura Afiliación Mensual por Tipo</a:t>
            </a:r>
          </a:p>
        </c:rich>
      </c:tx>
      <c:layout>
        <c:manualLayout>
          <c:xMode val="edge"/>
          <c:yMode val="edge"/>
          <c:x val="0.42207179932373529"/>
          <c:y val="1.2417097264174849E-2"/>
        </c:manualLayout>
      </c:layout>
      <c:overlay val="0"/>
      <c:spPr>
        <a:ln>
          <a:noFill/>
        </a:ln>
      </c:spPr>
    </c:title>
    <c:autoTitleDeleted val="0"/>
    <c:plotArea>
      <c:layout>
        <c:manualLayout>
          <c:layoutTarget val="inner"/>
          <c:xMode val="edge"/>
          <c:yMode val="edge"/>
          <c:x val="5.9970072877865391E-2"/>
          <c:y val="0.20234801936068403"/>
          <c:w val="0.88956070376192808"/>
          <c:h val="0.67230924519282886"/>
        </c:manualLayout>
      </c:layout>
      <c:barChart>
        <c:barDir val="col"/>
        <c:grouping val="clustered"/>
        <c:varyColors val="0"/>
        <c:ser>
          <c:idx val="0"/>
          <c:order val="0"/>
          <c:tx>
            <c:strRef>
              <c:f>' III.2.5.Cob.Afil.SFSRC Mens'!$B$3</c:f>
              <c:strCache>
                <c:ptCount val="1"/>
                <c:pt idx="0">
                  <c:v>Cobertura de Afiliación de Titulares del SFS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May.19</c:v>
                </c:pt>
                <c:pt idx="1">
                  <c:v>Jun.19</c:v>
                </c:pt>
                <c:pt idx="2">
                  <c:v>Jul.19</c:v>
                </c:pt>
                <c:pt idx="3">
                  <c:v>Ago.19</c:v>
                </c:pt>
                <c:pt idx="4">
                  <c:v>Sep.19</c:v>
                </c:pt>
                <c:pt idx="5">
                  <c:v>Oct.19</c:v>
                </c:pt>
                <c:pt idx="6">
                  <c:v>Nov.19</c:v>
                </c:pt>
                <c:pt idx="7">
                  <c:v>Dic.19</c:v>
                </c:pt>
                <c:pt idx="8">
                  <c:v>Ene.20</c:v>
                </c:pt>
                <c:pt idx="9">
                  <c:v>Feb.20</c:v>
                </c:pt>
                <c:pt idx="10">
                  <c:v>Mar.20</c:v>
                </c:pt>
                <c:pt idx="11">
                  <c:v>Abr.20</c:v>
                </c:pt>
                <c:pt idx="12">
                  <c:v>May.20</c:v>
                </c:pt>
              </c:strCache>
            </c:strRef>
          </c:cat>
          <c:val>
            <c:numRef>
              <c:f>' III.2.5.Cob.Afil.SFSRC Mens'!$B$4:$B$16</c:f>
              <c:numCache>
                <c:formatCode>#,##0</c:formatCode>
                <c:ptCount val="13"/>
                <c:pt idx="0">
                  <c:v>1933628</c:v>
                </c:pt>
                <c:pt idx="1">
                  <c:v>1949328</c:v>
                </c:pt>
                <c:pt idx="2">
                  <c:v>1958069</c:v>
                </c:pt>
                <c:pt idx="3">
                  <c:v>1964134</c:v>
                </c:pt>
                <c:pt idx="4">
                  <c:v>1956329</c:v>
                </c:pt>
                <c:pt idx="5">
                  <c:v>1962968</c:v>
                </c:pt>
                <c:pt idx="6">
                  <c:v>1966313</c:v>
                </c:pt>
                <c:pt idx="7">
                  <c:v>1927961</c:v>
                </c:pt>
                <c:pt idx="8">
                  <c:v>1967656</c:v>
                </c:pt>
                <c:pt idx="9">
                  <c:v>1943410</c:v>
                </c:pt>
                <c:pt idx="10">
                  <c:v>1960510</c:v>
                </c:pt>
                <c:pt idx="11">
                  <c:v>1532502</c:v>
                </c:pt>
                <c:pt idx="12">
                  <c:v>1474143</c:v>
                </c:pt>
              </c:numCache>
            </c:numRef>
          </c:val>
          <c:extLst>
            <c:ext xmlns:c16="http://schemas.microsoft.com/office/drawing/2014/chart" uri="{C3380CC4-5D6E-409C-BE32-E72D297353CC}">
              <c16:uniqueId val="{00000000-472A-4968-BF71-DE0C98767573}"/>
            </c:ext>
          </c:extLst>
        </c:ser>
        <c:ser>
          <c:idx val="1"/>
          <c:order val="1"/>
          <c:tx>
            <c:strRef>
              <c:f>' III.2.5.Cob.Afil.SFSRC Mens'!$C$3</c:f>
              <c:strCache>
                <c:ptCount val="1"/>
                <c:pt idx="0">
                  <c:v>Cobertura de Afiliación de Depend. Totales del SFS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May.19</c:v>
                </c:pt>
                <c:pt idx="1">
                  <c:v>Jun.19</c:v>
                </c:pt>
                <c:pt idx="2">
                  <c:v>Jul.19</c:v>
                </c:pt>
                <c:pt idx="3">
                  <c:v>Ago.19</c:v>
                </c:pt>
                <c:pt idx="4">
                  <c:v>Sep.19</c:v>
                </c:pt>
                <c:pt idx="5">
                  <c:v>Oct.19</c:v>
                </c:pt>
                <c:pt idx="6">
                  <c:v>Nov.19</c:v>
                </c:pt>
                <c:pt idx="7">
                  <c:v>Dic.19</c:v>
                </c:pt>
                <c:pt idx="8">
                  <c:v>Ene.20</c:v>
                </c:pt>
                <c:pt idx="9">
                  <c:v>Feb.20</c:v>
                </c:pt>
                <c:pt idx="10">
                  <c:v>Mar.20</c:v>
                </c:pt>
                <c:pt idx="11">
                  <c:v>Abr.20</c:v>
                </c:pt>
                <c:pt idx="12">
                  <c:v>May.20</c:v>
                </c:pt>
              </c:strCache>
            </c:strRef>
          </c:cat>
          <c:val>
            <c:numRef>
              <c:f>' III.2.5.Cob.Afil.SFSRC Mens'!$C$4:$C$16</c:f>
              <c:numCache>
                <c:formatCode>#,##0</c:formatCode>
                <c:ptCount val="13"/>
                <c:pt idx="0">
                  <c:v>2371041</c:v>
                </c:pt>
                <c:pt idx="1">
                  <c:v>2378837</c:v>
                </c:pt>
                <c:pt idx="2">
                  <c:v>2390557</c:v>
                </c:pt>
                <c:pt idx="3">
                  <c:v>2405577</c:v>
                </c:pt>
                <c:pt idx="4">
                  <c:v>2406434</c:v>
                </c:pt>
                <c:pt idx="5">
                  <c:v>2405044</c:v>
                </c:pt>
                <c:pt idx="6">
                  <c:v>2425973</c:v>
                </c:pt>
                <c:pt idx="7">
                  <c:v>2382384</c:v>
                </c:pt>
                <c:pt idx="8">
                  <c:v>2423665</c:v>
                </c:pt>
                <c:pt idx="9">
                  <c:v>2403238</c:v>
                </c:pt>
                <c:pt idx="10">
                  <c:v>2424407</c:v>
                </c:pt>
                <c:pt idx="11">
                  <c:v>1952094</c:v>
                </c:pt>
                <c:pt idx="12">
                  <c:v>1907538</c:v>
                </c:pt>
              </c:numCache>
            </c:numRef>
          </c:val>
          <c:extLst>
            <c:ext xmlns:c16="http://schemas.microsoft.com/office/drawing/2014/chart" uri="{C3380CC4-5D6E-409C-BE32-E72D297353CC}">
              <c16:uniqueId val="{00000001-472A-4968-BF71-DE0C98767573}"/>
            </c:ext>
          </c:extLst>
        </c:ser>
        <c:dLbls>
          <c:showLegendKey val="0"/>
          <c:showVal val="0"/>
          <c:showCatName val="0"/>
          <c:showSerName val="0"/>
          <c:showPercent val="0"/>
          <c:showBubbleSize val="0"/>
        </c:dLbls>
        <c:gapWidth val="30"/>
        <c:overlap val="-5"/>
        <c:axId val="403980544"/>
        <c:axId val="403922248"/>
      </c:barChart>
      <c:lineChart>
        <c:grouping val="standard"/>
        <c:varyColors val="0"/>
        <c:ser>
          <c:idx val="2"/>
          <c:order val="2"/>
          <c:tx>
            <c:strRef>
              <c:f>' III.2.5.Cob.Afil.SFSRC Mens'!$G$3</c:f>
              <c:strCache>
                <c:ptCount val="1"/>
                <c:pt idx="0">
                  <c:v>Índice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spPr>
              <a:noFill/>
              <a:ln>
                <a:noFill/>
              </a:ln>
              <a:effectLst/>
            </c:spPr>
            <c:txPr>
              <a:bodyPr/>
              <a:lstStyle/>
              <a:p>
                <a:pPr>
                  <a:defRPr sz="12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May.19</c:v>
                </c:pt>
                <c:pt idx="1">
                  <c:v>Jun.19</c:v>
                </c:pt>
                <c:pt idx="2">
                  <c:v>Jul.19</c:v>
                </c:pt>
                <c:pt idx="3">
                  <c:v>Ago.19</c:v>
                </c:pt>
                <c:pt idx="4">
                  <c:v>Sep.19</c:v>
                </c:pt>
                <c:pt idx="5">
                  <c:v>Oct.19</c:v>
                </c:pt>
                <c:pt idx="6">
                  <c:v>Nov.19</c:v>
                </c:pt>
                <c:pt idx="7">
                  <c:v>Dic.19</c:v>
                </c:pt>
                <c:pt idx="8">
                  <c:v>Ene.20</c:v>
                </c:pt>
                <c:pt idx="9">
                  <c:v>Feb.20</c:v>
                </c:pt>
                <c:pt idx="10">
                  <c:v>Mar.20</c:v>
                </c:pt>
                <c:pt idx="11">
                  <c:v>Abr.20</c:v>
                </c:pt>
                <c:pt idx="12">
                  <c:v>May.20</c:v>
                </c:pt>
              </c:strCache>
            </c:strRef>
          </c:cat>
          <c:val>
            <c:numRef>
              <c:f>' III.2.5.Cob.Afil.SFSRC Mens'!$G$4:$G$16</c:f>
              <c:numCache>
                <c:formatCode>0.00</c:formatCode>
                <c:ptCount val="13"/>
                <c:pt idx="0">
                  <c:v>1.2262136253715814</c:v>
                </c:pt>
                <c:pt idx="1">
                  <c:v>1.2203369571462577</c:v>
                </c:pt>
                <c:pt idx="2">
                  <c:v>1.220874749561941</c:v>
                </c:pt>
                <c:pt idx="3">
                  <c:v>1.2247519772072577</c:v>
                </c:pt>
                <c:pt idx="4">
                  <c:v>1.2300763317417469</c:v>
                </c:pt>
                <c:pt idx="5">
                  <c:v>1.2252079504097877</c:v>
                </c:pt>
                <c:pt idx="6">
                  <c:v>1.2337674622504149</c:v>
                </c:pt>
                <c:pt idx="7">
                  <c:v>1.2357013445811404</c:v>
                </c:pt>
                <c:pt idx="8">
                  <c:v>1.2317523998097228</c:v>
                </c:pt>
                <c:pt idx="9">
                  <c:v>1.2366088473353538</c:v>
                </c:pt>
                <c:pt idx="10">
                  <c:v>1.2366205732181932</c:v>
                </c:pt>
                <c:pt idx="11">
                  <c:v>1.2737954012458059</c:v>
                </c:pt>
                <c:pt idx="12">
                  <c:v>1.2939979364281484</c:v>
                </c:pt>
              </c:numCache>
            </c:numRef>
          </c:val>
          <c:smooth val="0"/>
          <c:extLst>
            <c:ext xmlns:c16="http://schemas.microsoft.com/office/drawing/2014/chart" uri="{C3380CC4-5D6E-409C-BE32-E72D297353CC}">
              <c16:uniqueId val="{00000002-472A-4968-BF71-DE0C98767573}"/>
            </c:ext>
          </c:extLst>
        </c:ser>
        <c:dLbls>
          <c:showLegendKey val="0"/>
          <c:showVal val="0"/>
          <c:showCatName val="0"/>
          <c:showSerName val="0"/>
          <c:showPercent val="0"/>
          <c:showBubbleSize val="0"/>
        </c:dLbls>
        <c:marker val="1"/>
        <c:smooth val="0"/>
        <c:axId val="403923032"/>
        <c:axId val="403922640"/>
      </c:lineChart>
      <c:catAx>
        <c:axId val="403980544"/>
        <c:scaling>
          <c:orientation val="minMax"/>
        </c:scaling>
        <c:delete val="0"/>
        <c:axPos val="b"/>
        <c:numFmt formatCode="General" sourceLinked="1"/>
        <c:majorTickMark val="none"/>
        <c:minorTickMark val="none"/>
        <c:tickLblPos val="nextTo"/>
        <c:txPr>
          <a:bodyPr/>
          <a:lstStyle/>
          <a:p>
            <a:pPr>
              <a:defRPr sz="2000"/>
            </a:pPr>
            <a:endParaRPr lang="en-US"/>
          </a:p>
        </c:txPr>
        <c:crossAx val="403922248"/>
        <c:crosses val="autoZero"/>
        <c:auto val="1"/>
        <c:lblAlgn val="ctr"/>
        <c:lblOffset val="100"/>
        <c:noMultiLvlLbl val="1"/>
      </c:catAx>
      <c:valAx>
        <c:axId val="403922248"/>
        <c:scaling>
          <c:orientation val="minMax"/>
        </c:scaling>
        <c:delete val="0"/>
        <c:axPos val="l"/>
        <c:numFmt formatCode="#,##0" sourceLinked="1"/>
        <c:majorTickMark val="none"/>
        <c:minorTickMark val="none"/>
        <c:tickLblPos val="nextTo"/>
        <c:spPr>
          <a:ln w="9525">
            <a:noFill/>
          </a:ln>
        </c:spPr>
        <c:crossAx val="403980544"/>
        <c:crosses val="autoZero"/>
        <c:crossBetween val="between"/>
      </c:valAx>
      <c:valAx>
        <c:axId val="403922640"/>
        <c:scaling>
          <c:orientation val="minMax"/>
          <c:max val="1.4"/>
        </c:scaling>
        <c:delete val="0"/>
        <c:axPos val="r"/>
        <c:numFmt formatCode="0.00" sourceLinked="1"/>
        <c:majorTickMark val="out"/>
        <c:minorTickMark val="none"/>
        <c:tickLblPos val="nextTo"/>
        <c:crossAx val="403923032"/>
        <c:crosses val="max"/>
        <c:crossBetween val="between"/>
      </c:valAx>
      <c:catAx>
        <c:axId val="403923032"/>
        <c:scaling>
          <c:orientation val="minMax"/>
        </c:scaling>
        <c:delete val="1"/>
        <c:axPos val="b"/>
        <c:numFmt formatCode="General" sourceLinked="1"/>
        <c:majorTickMark val="out"/>
        <c:minorTickMark val="none"/>
        <c:tickLblPos val="nextTo"/>
        <c:crossAx val="403922640"/>
        <c:crosses val="autoZero"/>
        <c:auto val="1"/>
        <c:lblAlgn val="ctr"/>
        <c:lblOffset val="100"/>
        <c:noMultiLvlLbl val="1"/>
      </c:catAx>
    </c:plotArea>
    <c:legend>
      <c:legendPos val="t"/>
      <c:layout>
        <c:manualLayout>
          <c:xMode val="edge"/>
          <c:yMode val="edge"/>
          <c:x val="8.9291685646732191E-2"/>
          <c:y val="5.6772135165914714E-2"/>
          <c:w val="0.84298511138872934"/>
          <c:h val="4.90259460487064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Afiliados al  Seguro Familiar de  Salud del Régimen Contributivo por Sexo y Tipo de Afiliación</a:t>
            </a:r>
          </a:p>
        </c:rich>
      </c:tx>
      <c:layout>
        <c:manualLayout>
          <c:xMode val="edge"/>
          <c:yMode val="edge"/>
          <c:x val="0.17189294105998076"/>
          <c:y val="3.1882310771390469E-2"/>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3.6984410828851989E-2"/>
          <c:y val="0.13577663883136637"/>
          <c:w val="0.92467868105721518"/>
          <c:h val="0.73422624625200794"/>
        </c:manualLayout>
      </c:layout>
      <c:bar3DChart>
        <c:barDir val="col"/>
        <c:grouping val="stacked"/>
        <c:varyColors val="0"/>
        <c:ser>
          <c:idx val="22"/>
          <c:order val="22"/>
          <c:tx>
            <c:strRef>
              <c:f>'III.2.6.Afil. SFS RC X sex.tipo'!$A$5</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EE4-4C54-B9A4-43A64E0066E5}"/>
                </c:ext>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8-AEE4-4C54-B9A4-43A64E0066E5}"/>
                </c:ext>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1A-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Cache>
                <c:formatCode>#,##0</c:formatCode>
                <c:ptCount val="6"/>
                <c:pt idx="0">
                  <c:v>531330</c:v>
                </c:pt>
                <c:pt idx="1">
                  <c:v>259903</c:v>
                </c:pt>
                <c:pt idx="2">
                  <c:v>1282</c:v>
                </c:pt>
                <c:pt idx="3">
                  <c:v>388581</c:v>
                </c:pt>
                <c:pt idx="4">
                  <c:v>293112</c:v>
                </c:pt>
                <c:pt idx="5">
                  <c:v>2973</c:v>
                </c:pt>
              </c:numCache>
            </c:numRef>
          </c:val>
          <c:extLst>
            <c:ext xmlns:c16="http://schemas.microsoft.com/office/drawing/2014/chart" uri="{C3380CC4-5D6E-409C-BE32-E72D297353CC}">
              <c16:uniqueId val="{0000001B-AEE4-4C54-B9A4-43A64E0066E5}"/>
            </c:ext>
          </c:extLst>
        </c:ser>
        <c:ser>
          <c:idx val="23"/>
          <c:order val="23"/>
          <c:tx>
            <c:strRef>
              <c:f>'III.2.6.Afil. SFS RC X sex.tipo'!$A$6</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E-AEE4-4C54-B9A4-43A64E0066E5}"/>
                </c:ext>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0-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Cache>
                <c:formatCode>#,##0</c:formatCode>
                <c:ptCount val="6"/>
                <c:pt idx="0">
                  <c:v>554588</c:v>
                </c:pt>
                <c:pt idx="1">
                  <c:v>330370</c:v>
                </c:pt>
                <c:pt idx="2">
                  <c:v>5444</c:v>
                </c:pt>
                <c:pt idx="3">
                  <c:v>411558</c:v>
                </c:pt>
                <c:pt idx="4">
                  <c:v>376958</c:v>
                </c:pt>
                <c:pt idx="5">
                  <c:v>13341</c:v>
                </c:pt>
              </c:numCache>
            </c:numRef>
          </c:val>
          <c:extLst>
            <c:ext xmlns:c16="http://schemas.microsoft.com/office/drawing/2014/chart" uri="{C3380CC4-5D6E-409C-BE32-E72D297353CC}">
              <c16:uniqueId val="{00000021-AEE4-4C54-B9A4-43A64E0066E5}"/>
            </c:ext>
          </c:extLst>
        </c:ser>
        <c:ser>
          <c:idx val="24"/>
          <c:order val="24"/>
          <c:tx>
            <c:strRef>
              <c:f>'III.2.6.Afil. SFS RC X sex.tipo'!$A$7</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4-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6-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Cache>
                <c:formatCode>#,##0</c:formatCode>
                <c:ptCount val="6"/>
                <c:pt idx="0">
                  <c:v>621549</c:v>
                </c:pt>
                <c:pt idx="1">
                  <c:v>444129</c:v>
                </c:pt>
                <c:pt idx="2">
                  <c:v>13199</c:v>
                </c:pt>
                <c:pt idx="3">
                  <c:v>458053</c:v>
                </c:pt>
                <c:pt idx="4">
                  <c:v>518280</c:v>
                </c:pt>
                <c:pt idx="5">
                  <c:v>33089</c:v>
                </c:pt>
              </c:numCache>
            </c:numRef>
          </c:val>
          <c:extLst>
            <c:ext xmlns:c16="http://schemas.microsoft.com/office/drawing/2014/chart" uri="{C3380CC4-5D6E-409C-BE32-E72D297353CC}">
              <c16:uniqueId val="{00000027-AEE4-4C54-B9A4-43A64E0066E5}"/>
            </c:ext>
          </c:extLst>
        </c:ser>
        <c:ser>
          <c:idx val="25"/>
          <c:order val="25"/>
          <c:tx>
            <c:strRef>
              <c:f>'III.2.6.Afil. SFS RC X sex.tipo'!$A$8</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A-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C-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Cache>
                <c:formatCode>#,##0</c:formatCode>
                <c:ptCount val="6"/>
                <c:pt idx="0">
                  <c:v>666490</c:v>
                </c:pt>
                <c:pt idx="1">
                  <c:v>523408</c:v>
                </c:pt>
                <c:pt idx="2">
                  <c:v>20284</c:v>
                </c:pt>
                <c:pt idx="3">
                  <c:v>486371</c:v>
                </c:pt>
                <c:pt idx="4">
                  <c:v>617395</c:v>
                </c:pt>
                <c:pt idx="5">
                  <c:v>50135</c:v>
                </c:pt>
              </c:numCache>
            </c:numRef>
          </c:val>
          <c:extLst>
            <c:ext xmlns:c16="http://schemas.microsoft.com/office/drawing/2014/chart" uri="{C3380CC4-5D6E-409C-BE32-E72D297353CC}">
              <c16:uniqueId val="{0000002D-AEE4-4C54-B9A4-43A64E0066E5}"/>
            </c:ext>
          </c:extLst>
        </c:ser>
        <c:ser>
          <c:idx val="26"/>
          <c:order val="26"/>
          <c:tx>
            <c:strRef>
              <c:f>'III.2.6.Afil. SFS RC X sex.tipo'!$A$9</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EE4-4C54-B9A4-43A64E0066E5}"/>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0-AEE4-4C54-B9A4-43A64E0066E5}"/>
                </c:ext>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32-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Cache>
                <c:formatCode>#,##0</c:formatCode>
                <c:ptCount val="6"/>
                <c:pt idx="0">
                  <c:v>688507</c:v>
                </c:pt>
                <c:pt idx="1">
                  <c:v>563079</c:v>
                </c:pt>
                <c:pt idx="2">
                  <c:v>27872</c:v>
                </c:pt>
                <c:pt idx="3">
                  <c:v>499838</c:v>
                </c:pt>
                <c:pt idx="4">
                  <c:v>670940</c:v>
                </c:pt>
                <c:pt idx="5">
                  <c:v>67187</c:v>
                </c:pt>
              </c:numCache>
            </c:numRef>
          </c:val>
          <c:extLst>
            <c:ext xmlns:c16="http://schemas.microsoft.com/office/drawing/2014/chart" uri="{C3380CC4-5D6E-409C-BE32-E72D297353CC}">
              <c16:uniqueId val="{00000033-AEE4-4C54-B9A4-43A64E0066E5}"/>
            </c:ext>
          </c:extLst>
        </c:ser>
        <c:ser>
          <c:idx val="27"/>
          <c:order val="27"/>
          <c:tx>
            <c:strRef>
              <c:f>'III.2.6.Afil. SFS RC X sex.tipo'!$A$10</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AEE4-4C54-B9A4-43A64E0066E5}"/>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6-AEE4-4C54-B9A4-43A64E0066E5}"/>
                </c:ext>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Cache>
                <c:formatCode>#,##0</c:formatCode>
                <c:ptCount val="6"/>
                <c:pt idx="0">
                  <c:v>719477</c:v>
                </c:pt>
                <c:pt idx="1">
                  <c:v>607781</c:v>
                </c:pt>
                <c:pt idx="2">
                  <c:v>33530</c:v>
                </c:pt>
                <c:pt idx="3">
                  <c:v>523353</c:v>
                </c:pt>
                <c:pt idx="4">
                  <c:v>724697</c:v>
                </c:pt>
                <c:pt idx="5">
                  <c:v>79573</c:v>
                </c:pt>
              </c:numCache>
            </c:numRef>
          </c:val>
          <c:extLst>
            <c:ext xmlns:c16="http://schemas.microsoft.com/office/drawing/2014/chart" uri="{C3380CC4-5D6E-409C-BE32-E72D297353CC}">
              <c16:uniqueId val="{00000039-AEE4-4C54-B9A4-43A64E0066E5}"/>
            </c:ext>
          </c:extLst>
        </c:ser>
        <c:ser>
          <c:idx val="28"/>
          <c:order val="28"/>
          <c:tx>
            <c:strRef>
              <c:f>'III.2.6.Afil. SFS RC X sex.tipo'!$A$11</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AEE4-4C54-B9A4-43A64E0066E5}"/>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C-AEE4-4C54-B9A4-43A64E0066E5}"/>
                </c:ext>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AEE4-4C54-B9A4-43A64E0066E5}"/>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Cache>
                <c:formatCode>#,##0</c:formatCode>
                <c:ptCount val="6"/>
                <c:pt idx="0">
                  <c:v>761550</c:v>
                </c:pt>
                <c:pt idx="1">
                  <c:v>660882</c:v>
                </c:pt>
                <c:pt idx="2">
                  <c:v>39966</c:v>
                </c:pt>
                <c:pt idx="3">
                  <c:v>557229</c:v>
                </c:pt>
                <c:pt idx="4">
                  <c:v>788545</c:v>
                </c:pt>
                <c:pt idx="5">
                  <c:v>92804</c:v>
                </c:pt>
              </c:numCache>
            </c:numRef>
          </c:val>
          <c:extLst>
            <c:ext xmlns:c16="http://schemas.microsoft.com/office/drawing/2014/chart" uri="{C3380CC4-5D6E-409C-BE32-E72D297353CC}">
              <c16:uniqueId val="{00000040-AEE4-4C54-B9A4-43A64E0066E5}"/>
            </c:ext>
          </c:extLst>
        </c:ser>
        <c:ser>
          <c:idx val="29"/>
          <c:order val="29"/>
          <c:tx>
            <c:strRef>
              <c:f>'III.2.6.Afil. SFS RC X sex.tipo'!$A$12</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AEE4-4C54-B9A4-43A64E0066E5}"/>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43-AEE4-4C54-B9A4-43A64E0066E5}"/>
                </c:ext>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AEE4-4C54-B9A4-43A64E0066E5}"/>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5-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Cache>
                <c:formatCode>#,##0</c:formatCode>
                <c:ptCount val="6"/>
                <c:pt idx="0">
                  <c:v>816912</c:v>
                </c:pt>
                <c:pt idx="1">
                  <c:v>715603</c:v>
                </c:pt>
                <c:pt idx="2">
                  <c:v>45810</c:v>
                </c:pt>
                <c:pt idx="3">
                  <c:v>606074</c:v>
                </c:pt>
                <c:pt idx="4">
                  <c:v>852938</c:v>
                </c:pt>
                <c:pt idx="5">
                  <c:v>104262</c:v>
                </c:pt>
              </c:numCache>
            </c:numRef>
          </c:val>
          <c:extLst>
            <c:ext xmlns:c16="http://schemas.microsoft.com/office/drawing/2014/chart" uri="{C3380CC4-5D6E-409C-BE32-E72D297353CC}">
              <c16:uniqueId val="{00000047-AEE4-4C54-B9A4-43A64E0066E5}"/>
            </c:ext>
          </c:extLst>
        </c:ser>
        <c:ser>
          <c:idx val="30"/>
          <c:order val="30"/>
          <c:tx>
            <c:strRef>
              <c:f>'III.2.6.Afil. SFS RC X sex.tipo'!$A$18</c:f>
              <c:strCache>
                <c:ptCount val="1"/>
                <c:pt idx="0">
                  <c:v>May.20</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8-AEE4-4C54-B9A4-43A64E0066E5}"/>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AEE4-4C54-B9A4-43A64E0066E5}"/>
                </c:ext>
              </c:extLst>
            </c:dLbl>
            <c:dLbl>
              <c:idx val="2"/>
              <c:layout>
                <c:manualLayout>
                  <c:x val="4.0206401502098088E-3"/>
                  <c:y val="-4.3425877965067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A-AEE4-4C54-B9A4-43A64E0066E5}"/>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AEE4-4C54-B9A4-43A64E0066E5}"/>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C-AEE4-4C54-B9A4-43A64E0066E5}"/>
                </c:ext>
              </c:extLst>
            </c:dLbl>
            <c:dLbl>
              <c:idx val="5"/>
              <c:layout>
                <c:manualLayout>
                  <c:x val="-5.6804597185754393E-3"/>
                  <c:y val="-3.64652053252955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D-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sex.tipo'!$B$18:$D$18,'III.2.6.Afil. SFS RC X sex.tipo'!$F$18:$H$18)</c:f>
              <c:numCache>
                <c:formatCode>#,##0</c:formatCode>
                <c:ptCount val="6"/>
                <c:pt idx="0">
                  <c:v>1018366</c:v>
                </c:pt>
                <c:pt idx="1">
                  <c:v>926553</c:v>
                </c:pt>
                <c:pt idx="2">
                  <c:v>70386</c:v>
                </c:pt>
                <c:pt idx="3">
                  <c:v>763109</c:v>
                </c:pt>
                <c:pt idx="4">
                  <c:v>1103792</c:v>
                </c:pt>
                <c:pt idx="5">
                  <c:v>151149</c:v>
                </c:pt>
              </c:numCache>
            </c:numRef>
          </c:val>
          <c:extLst>
            <c:ext xmlns:c16="http://schemas.microsoft.com/office/drawing/2014/chart" uri="{C3380CC4-5D6E-409C-BE32-E72D297353CC}">
              <c16:uniqueId val="{0000004E-AEE4-4C54-B9A4-43A64E0066E5}"/>
            </c:ext>
          </c:extLst>
        </c:ser>
        <c:dLbls>
          <c:showLegendKey val="0"/>
          <c:showVal val="0"/>
          <c:showCatName val="0"/>
          <c:showSerName val="0"/>
          <c:showPercent val="0"/>
          <c:showBubbleSize val="0"/>
        </c:dLbls>
        <c:gapWidth val="75"/>
        <c:shape val="cylinder"/>
        <c:axId val="403923816"/>
        <c:axId val="403924208"/>
        <c:axId val="0"/>
        <c:extLst>
          <c:ext xmlns:c15="http://schemas.microsoft.com/office/drawing/2012/chart" uri="{02D57815-91ED-43cb-92C2-25804820EDAC}">
            <c15:filteredBarSeries>
              <c15:ser>
                <c:idx val="0"/>
                <c:order val="0"/>
                <c:tx>
                  <c:strRef>
                    <c:extLst>
                      <c:ext uri="{02D57815-91ED-43cb-92C2-25804820EDAC}">
                        <c15:formulaRef>
                          <c15:sqref>'III.2.6.Afil. SFS RC X sex.tipo'!#REF!</c15:sqref>
                        </c15:formulaRef>
                      </c:ext>
                    </c:extLst>
                    <c:strCache>
                      <c:ptCount val="1"/>
                      <c:pt idx="0">
                        <c:v>#REF!</c:v>
                      </c:pt>
                    </c:strCache>
                  </c:strRef>
                </c:tx>
                <c:invertIfNegative val="0"/>
                <c:cat>
                  <c:multiLvlStrRef>
                    <c:extLst>
                      <c:ex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c:ext uri="{02D57815-91ED-43cb-92C2-25804820EDAC}">
                        <c15:formulaRef>
                          <c15:sqref>('III.2.6.Afil. SFS RC X sex.tipo'!#REF!,'III.2.6.Afil. SFS RC X sex.tipo'!#REF!)</c15:sqref>
                        </c15:formulaRef>
                      </c:ext>
                    </c:extLst>
                    <c:numCache>
                      <c:formatCode>General</c:formatCode>
                      <c:ptCount val="1"/>
                      <c:pt idx="0">
                        <c:v>1</c:v>
                      </c:pt>
                    </c:numCache>
                  </c:numRef>
                </c:val>
                <c:shape val="box"/>
                <c:extLst>
                  <c:ext xmlns:c16="http://schemas.microsoft.com/office/drawing/2014/chart" uri="{C3380CC4-5D6E-409C-BE32-E72D297353CC}">
                    <c16:uniqueId val="{00000000-AEE4-4C54-B9A4-43A64E0066E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1-AEE4-4C54-B9A4-43A64E0066E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2-AEE4-4C54-B9A4-43A64E0066E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3-AEE4-4C54-B9A4-43A64E0066E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4-AEE4-4C54-B9A4-43A64E0066E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5-AEE4-4C54-B9A4-43A64E0066E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6-AEE4-4C54-B9A4-43A64E0066E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7-AEE4-4C54-B9A4-43A64E0066E5}"/>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8-AEE4-4C54-B9A4-43A64E0066E5}"/>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9-AEE4-4C54-B9A4-43A64E0066E5}"/>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A-AEE4-4C54-B9A4-43A64E0066E5}"/>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B-AEE4-4C54-B9A4-43A64E0066E5}"/>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C-AEE4-4C54-B9A4-43A64E0066E5}"/>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D-AEE4-4C54-B9A4-43A64E0066E5}"/>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E-AEE4-4C54-B9A4-43A64E0066E5}"/>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F-AEE4-4C54-B9A4-43A64E0066E5}"/>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0-AEE4-4C54-B9A4-43A64E0066E5}"/>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1-AEE4-4C54-B9A4-43A64E0066E5}"/>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2-AEE4-4C54-B9A4-43A64E0066E5}"/>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3-AEE4-4C54-B9A4-43A64E0066E5}"/>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4-AEE4-4C54-B9A4-43A64E0066E5}"/>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5-AEE4-4C54-B9A4-43A64E0066E5}"/>
                  </c:ext>
                </c:extLst>
              </c15:ser>
            </c15:filteredBarSeries>
          </c:ext>
        </c:extLst>
      </c:bar3DChart>
      <c:catAx>
        <c:axId val="403923816"/>
        <c:scaling>
          <c:orientation val="minMax"/>
        </c:scaling>
        <c:delete val="0"/>
        <c:axPos val="b"/>
        <c:numFmt formatCode="General" sourceLinked="0"/>
        <c:majorTickMark val="none"/>
        <c:minorTickMark val="none"/>
        <c:tickLblPos val="nextTo"/>
        <c:txPr>
          <a:bodyPr/>
          <a:lstStyle/>
          <a:p>
            <a:pPr>
              <a:defRPr sz="1600" b="1"/>
            </a:pPr>
            <a:endParaRPr lang="en-US"/>
          </a:p>
        </c:txPr>
        <c:crossAx val="403924208"/>
        <c:crosses val="autoZero"/>
        <c:auto val="1"/>
        <c:lblAlgn val="ctr"/>
        <c:lblOffset val="100"/>
        <c:noMultiLvlLbl val="0"/>
      </c:catAx>
      <c:valAx>
        <c:axId val="403924208"/>
        <c:scaling>
          <c:orientation val="minMax"/>
        </c:scaling>
        <c:delete val="1"/>
        <c:axPos val="l"/>
        <c:numFmt formatCode="#,##0" sourceLinked="1"/>
        <c:majorTickMark val="none"/>
        <c:minorTickMark val="none"/>
        <c:tickLblPos val="nextTo"/>
        <c:crossAx val="403923816"/>
        <c:crosses val="autoZero"/>
        <c:crossBetween val="between"/>
      </c:valAx>
    </c:plotArea>
    <c:legend>
      <c:legendPos val="t"/>
      <c:layout>
        <c:manualLayout>
          <c:xMode val="edge"/>
          <c:yMode val="edge"/>
          <c:x val="0.118014553993722"/>
          <c:y val="8.5760470056163801E-2"/>
          <c:w val="0.71138534637486817"/>
          <c:h val="3.9039881688142666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 del Seguro Familiar de Salud del Régimen Subsidiado por Tipo</a:t>
            </a:r>
          </a:p>
        </c:rich>
      </c:tx>
      <c:layout>
        <c:manualLayout>
          <c:xMode val="edge"/>
          <c:yMode val="edge"/>
          <c:x val="0.29543945066341681"/>
          <c:y val="2.11278060200021E-2"/>
        </c:manualLayout>
      </c:layout>
      <c:overlay val="0"/>
    </c:title>
    <c:autoTitleDeleted val="0"/>
    <c:plotArea>
      <c:layout>
        <c:manualLayout>
          <c:layoutTarget val="inner"/>
          <c:xMode val="edge"/>
          <c:yMode val="edge"/>
          <c:x val="6.0367622989856477E-2"/>
          <c:y val="0.177545562783545"/>
          <c:w val="0.89883040375389911"/>
          <c:h val="0.6959891674533345"/>
        </c:manualLayout>
      </c:layout>
      <c:barChart>
        <c:barDir val="col"/>
        <c:grouping val="clustered"/>
        <c:varyColors val="0"/>
        <c:ser>
          <c:idx val="1"/>
          <c:order val="0"/>
          <c:tx>
            <c:strRef>
              <c:f>'III.3.2. Afil anual SFS RS '!$D$3</c:f>
              <c:strCache>
                <c:ptCount val="1"/>
                <c:pt idx="0">
                  <c:v>Afiliados Dependientes </c:v>
                </c:pt>
              </c:strCache>
            </c:strRef>
          </c:tx>
          <c:spPr>
            <a:solidFill>
              <a:srgbClr val="0070C0"/>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64-4DFD-8645-6954BC6BDE8D}"/>
                </c:ext>
              </c:extLst>
            </c:dLbl>
            <c:dLbl>
              <c:idx val="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64-4DFD-8645-6954BC6BDE8D}"/>
                </c:ext>
              </c:extLst>
            </c:dLbl>
            <c:dLbl>
              <c:idx val="2"/>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864-4DFD-8645-6954BC6BDE8D}"/>
                </c:ext>
              </c:extLst>
            </c:dLbl>
            <c:dLbl>
              <c:idx val="3"/>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864-4DFD-8645-6954BC6BDE8D}"/>
                </c:ext>
              </c:extLst>
            </c:dLbl>
            <c:dLbl>
              <c:idx val="4"/>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864-4DFD-8645-6954BC6BDE8D}"/>
                </c:ext>
              </c:extLst>
            </c:dLbl>
            <c:dLbl>
              <c:idx val="5"/>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864-4DFD-8645-6954BC6BDE8D}"/>
                </c:ext>
              </c:extLst>
            </c:dLbl>
            <c:dLbl>
              <c:idx val="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864-4DFD-8645-6954BC6BDE8D}"/>
                </c:ext>
              </c:extLst>
            </c:dLbl>
            <c:dLbl>
              <c:idx val="7"/>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864-4DFD-8645-6954BC6BDE8D}"/>
                </c:ext>
              </c:extLst>
            </c:dLbl>
            <c:dLbl>
              <c:idx val="8"/>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64-4DFD-8645-6954BC6BDE8D}"/>
                </c:ext>
              </c:extLst>
            </c:dLbl>
            <c:dLbl>
              <c:idx val="9"/>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64-4DFD-8645-6954BC6BDE8D}"/>
                </c:ext>
              </c:extLst>
            </c:dLbl>
            <c:dLbl>
              <c:idx val="10"/>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64-4DFD-8645-6954BC6BDE8D}"/>
                </c:ext>
              </c:extLst>
            </c:dLbl>
            <c:spPr>
              <a:noFill/>
              <a:ln>
                <a:noFill/>
              </a:ln>
              <a:effectLst/>
            </c:spPr>
            <c:txPr>
              <a:bodyPr rot="-5400000" vert="horz"/>
              <a:lstStyle/>
              <a:p>
                <a:pPr>
                  <a:defRPr sz="20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May. 2020</c:v>
                </c:pt>
              </c:strCache>
            </c:strRef>
          </c:cat>
          <c:val>
            <c:numRef>
              <c:f>'III.3.2. Afil anual SFS RS '!$D$4:$D$19</c:f>
              <c:numCache>
                <c:formatCode>_(* #,##0_);_(* \(#,##0\);_(* "-"??_);_(@_)</c:formatCode>
                <c:ptCount val="16"/>
                <c:pt idx="0">
                  <c:v>147182</c:v>
                </c:pt>
                <c:pt idx="1">
                  <c:v>255339</c:v>
                </c:pt>
                <c:pt idx="2">
                  <c:v>608289</c:v>
                </c:pt>
                <c:pt idx="3">
                  <c:v>734949</c:v>
                </c:pt>
                <c:pt idx="4">
                  <c:v>782176</c:v>
                </c:pt>
                <c:pt idx="5">
                  <c:v>1110536</c:v>
                </c:pt>
                <c:pt idx="6">
                  <c:v>1119652</c:v>
                </c:pt>
                <c:pt idx="7">
                  <c:v>1125311</c:v>
                </c:pt>
                <c:pt idx="8">
                  <c:v>1183528</c:v>
                </c:pt>
                <c:pt idx="9">
                  <c:v>1220432</c:v>
                </c:pt>
                <c:pt idx="10">
                  <c:v>1152700</c:v>
                </c:pt>
                <c:pt idx="11">
                  <c:v>1178111</c:v>
                </c:pt>
                <c:pt idx="12">
                  <c:v>1118476</c:v>
                </c:pt>
                <c:pt idx="13">
                  <c:v>1069752</c:v>
                </c:pt>
                <c:pt idx="14">
                  <c:v>1044102</c:v>
                </c:pt>
                <c:pt idx="15">
                  <c:v>990015</c:v>
                </c:pt>
              </c:numCache>
            </c:numRef>
          </c:val>
          <c:extLst>
            <c:ext xmlns:c16="http://schemas.microsoft.com/office/drawing/2014/chart" uri="{C3380CC4-5D6E-409C-BE32-E72D297353CC}">
              <c16:uniqueId val="{0000000B-B864-4DFD-8645-6954BC6BDE8D}"/>
            </c:ext>
          </c:extLst>
        </c:ser>
        <c:ser>
          <c:idx val="0"/>
          <c:order val="1"/>
          <c:tx>
            <c:strRef>
              <c:f>'III.3.2. Afil anual SFS RS '!$C$3</c:f>
              <c:strCache>
                <c:ptCount val="1"/>
                <c:pt idx="0">
                  <c:v>Afiliados Titulares </c:v>
                </c:pt>
              </c:strCache>
            </c:strRef>
          </c:tx>
          <c:spPr>
            <a:solidFill>
              <a:schemeClr val="accent3">
                <a:lumMod val="75000"/>
              </a:schemeClr>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64-4DFD-8645-6954BC6BDE8D}"/>
                </c:ext>
              </c:extLst>
            </c:dLbl>
            <c:dLbl>
              <c:idx val="1"/>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64-4DFD-8645-6954BC6BDE8D}"/>
                </c:ext>
              </c:extLst>
            </c:dLbl>
            <c:dLbl>
              <c:idx val="2"/>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64-4DFD-8645-6954BC6BDE8D}"/>
                </c:ext>
              </c:extLst>
            </c:dLbl>
            <c:dLbl>
              <c:idx val="3"/>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64-4DFD-8645-6954BC6BDE8D}"/>
                </c:ext>
              </c:extLst>
            </c:dLbl>
            <c:dLbl>
              <c:idx val="4"/>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864-4DFD-8645-6954BC6BDE8D}"/>
                </c:ext>
              </c:extLst>
            </c:dLbl>
            <c:dLbl>
              <c:idx val="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864-4DFD-8645-6954BC6BDE8D}"/>
                </c:ext>
              </c:extLst>
            </c:dLbl>
            <c:dLbl>
              <c:idx val="6"/>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864-4DFD-8645-6954BC6BDE8D}"/>
                </c:ext>
              </c:extLst>
            </c:dLbl>
            <c:dLbl>
              <c:idx val="7"/>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864-4DFD-8645-6954BC6BDE8D}"/>
                </c:ext>
              </c:extLst>
            </c:dLbl>
            <c:dLbl>
              <c:idx val="8"/>
              <c:layout>
                <c:manualLayout>
                  <c:x val="-8.0144790202063893E-17"/>
                  <c:y val="3.54000771593709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864-4DFD-8645-6954BC6BDE8D}"/>
                </c:ext>
              </c:extLst>
            </c:dLbl>
            <c:dLbl>
              <c:idx val="9"/>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864-4DFD-8645-6954BC6BDE8D}"/>
                </c:ext>
              </c:extLst>
            </c:dLbl>
            <c:dLbl>
              <c:idx val="1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864-4DFD-8645-6954BC6BDE8D}"/>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May. 2020</c:v>
                </c:pt>
              </c:strCache>
            </c:strRef>
          </c:cat>
          <c:val>
            <c:numRef>
              <c:f>'III.3.2. Afil anual SFS RS '!$C$4:$C$19</c:f>
              <c:numCache>
                <c:formatCode>_(* #,##0_);_(* \(#,##0\);_(* "-"??_);_(@_)</c:formatCode>
                <c:ptCount val="16"/>
                <c:pt idx="0">
                  <c:v>106192</c:v>
                </c:pt>
                <c:pt idx="1">
                  <c:v>258701</c:v>
                </c:pt>
                <c:pt idx="2">
                  <c:v>473647</c:v>
                </c:pt>
                <c:pt idx="3">
                  <c:v>489949</c:v>
                </c:pt>
                <c:pt idx="4">
                  <c:v>622049</c:v>
                </c:pt>
                <c:pt idx="5">
                  <c:v>903250</c:v>
                </c:pt>
                <c:pt idx="6">
                  <c:v>883775</c:v>
                </c:pt>
                <c:pt idx="7">
                  <c:v>1178040</c:v>
                </c:pt>
                <c:pt idx="8">
                  <c:v>1568225</c:v>
                </c:pt>
                <c:pt idx="9">
                  <c:v>1795214</c:v>
                </c:pt>
                <c:pt idx="10">
                  <c:v>2164705</c:v>
                </c:pt>
                <c:pt idx="11">
                  <c:v>2168957</c:v>
                </c:pt>
                <c:pt idx="12">
                  <c:v>2428212</c:v>
                </c:pt>
                <c:pt idx="13">
                  <c:v>2550398</c:v>
                </c:pt>
                <c:pt idx="14">
                  <c:v>2667056</c:v>
                </c:pt>
                <c:pt idx="15">
                  <c:v>2752701</c:v>
                </c:pt>
              </c:numCache>
            </c:numRef>
          </c:val>
          <c:extLst>
            <c:ext xmlns:c16="http://schemas.microsoft.com/office/drawing/2014/chart" uri="{C3380CC4-5D6E-409C-BE32-E72D297353CC}">
              <c16:uniqueId val="{00000017-B864-4DFD-8645-6954BC6BDE8D}"/>
            </c:ext>
          </c:extLst>
        </c:ser>
        <c:dLbls>
          <c:showLegendKey val="0"/>
          <c:showVal val="0"/>
          <c:showCatName val="0"/>
          <c:showSerName val="0"/>
          <c:showPercent val="0"/>
          <c:showBubbleSize val="0"/>
        </c:dLbls>
        <c:gapWidth val="42"/>
        <c:overlap val="30"/>
        <c:axId val="403924992"/>
        <c:axId val="403925384"/>
      </c:barChart>
      <c:lineChart>
        <c:grouping val="standard"/>
        <c:varyColors val="0"/>
        <c:ser>
          <c:idx val="2"/>
          <c:order val="2"/>
          <c:tx>
            <c:strRef>
              <c:f>'III.3.2. Afil anual SFS RS '!$H$3</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2.5735912758783272E-2"/>
                  <c:y val="-4.17434033815854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864-4DFD-8645-6954BC6BDE8D}"/>
                </c:ext>
              </c:extLst>
            </c:dLbl>
            <c:dLbl>
              <c:idx val="1"/>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864-4DFD-8645-6954BC6BDE8D}"/>
                </c:ext>
              </c:extLst>
            </c:dLbl>
            <c:dLbl>
              <c:idx val="2"/>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864-4DFD-8645-6954BC6BDE8D}"/>
                </c:ext>
              </c:extLst>
            </c:dLbl>
            <c:dLbl>
              <c:idx val="3"/>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864-4DFD-8645-6954BC6BDE8D}"/>
                </c:ext>
              </c:extLst>
            </c:dLbl>
            <c:dLbl>
              <c:idx val="4"/>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864-4DFD-8645-6954BC6BDE8D}"/>
                </c:ext>
              </c:extLst>
            </c:dLbl>
            <c:dLbl>
              <c:idx val="5"/>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B864-4DFD-8645-6954BC6BDE8D}"/>
                </c:ext>
              </c:extLst>
            </c:dLbl>
            <c:dLbl>
              <c:idx val="6"/>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B864-4DFD-8645-6954BC6BDE8D}"/>
                </c:ext>
              </c:extLst>
            </c:dLbl>
            <c:dLbl>
              <c:idx val="7"/>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864-4DFD-8645-6954BC6BDE8D}"/>
                </c:ext>
              </c:extLst>
            </c:dLbl>
            <c:dLbl>
              <c:idx val="8"/>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864-4DFD-8645-6954BC6BDE8D}"/>
                </c:ext>
              </c:extLst>
            </c:dLbl>
            <c:dLbl>
              <c:idx val="9"/>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864-4DFD-8645-6954BC6BDE8D}"/>
                </c:ext>
              </c:extLst>
            </c:dLbl>
            <c:dLbl>
              <c:idx val="10"/>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864-4DFD-8645-6954BC6BDE8D}"/>
                </c:ext>
              </c:extLst>
            </c:dLbl>
            <c:spPr>
              <a:noFill/>
              <a:ln>
                <a:noFill/>
              </a:ln>
              <a:effectLst/>
            </c:spPr>
            <c:txPr>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May. 2020</c:v>
                </c:pt>
              </c:strCache>
            </c:strRef>
          </c:cat>
          <c:val>
            <c:numRef>
              <c:f>'III.3.2. Afil anual SFS RS '!$H$4:$H$19</c:f>
              <c:numCache>
                <c:formatCode>_(* #,##0.00_);_(* \(#,##0.00\);_(* "-"??_);_(@_)</c:formatCode>
                <c:ptCount val="16"/>
                <c:pt idx="0">
                  <c:v>1.3859989453066144</c:v>
                </c:pt>
                <c:pt idx="1">
                  <c:v>0.9870043022640036</c:v>
                </c:pt>
                <c:pt idx="2">
                  <c:v>1.2842665529392143</c:v>
                </c:pt>
                <c:pt idx="3">
                  <c:v>1.5000520462333835</c:v>
                </c:pt>
                <c:pt idx="4">
                  <c:v>1.2574186277929873</c:v>
                </c:pt>
                <c:pt idx="5">
                  <c:v>1.229489067257127</c:v>
                </c:pt>
                <c:pt idx="6">
                  <c:v>1.2668971174789962</c:v>
                </c:pt>
                <c:pt idx="7">
                  <c:v>0.95524005976027981</c:v>
                </c:pt>
                <c:pt idx="8">
                  <c:v>0.75469272585247649</c:v>
                </c:pt>
                <c:pt idx="9">
                  <c:v>0.67982535786819842</c:v>
                </c:pt>
                <c:pt idx="10">
                  <c:v>0.53249749965930693</c:v>
                </c:pt>
                <c:pt idx="11">
                  <c:v>0.54316936665872118</c:v>
                </c:pt>
                <c:pt idx="12">
                  <c:v>0.46061711250912196</c:v>
                </c:pt>
                <c:pt idx="13">
                  <c:v>0.41944512189862132</c:v>
                </c:pt>
                <c:pt idx="14">
                  <c:v>0.39148109376031098</c:v>
                </c:pt>
                <c:pt idx="15">
                  <c:v>0.35965221068325254</c:v>
                </c:pt>
              </c:numCache>
            </c:numRef>
          </c:val>
          <c:smooth val="0"/>
          <c:extLst>
            <c:ext xmlns:c16="http://schemas.microsoft.com/office/drawing/2014/chart" uri="{C3380CC4-5D6E-409C-BE32-E72D297353CC}">
              <c16:uniqueId val="{00000023-B864-4DFD-8645-6954BC6BDE8D}"/>
            </c:ext>
          </c:extLst>
        </c:ser>
        <c:dLbls>
          <c:showLegendKey val="0"/>
          <c:showVal val="0"/>
          <c:showCatName val="0"/>
          <c:showSerName val="0"/>
          <c:showPercent val="0"/>
          <c:showBubbleSize val="0"/>
        </c:dLbls>
        <c:marker val="1"/>
        <c:smooth val="0"/>
        <c:axId val="403130400"/>
        <c:axId val="403925776"/>
      </c:lineChart>
      <c:catAx>
        <c:axId val="403924992"/>
        <c:scaling>
          <c:orientation val="minMax"/>
        </c:scaling>
        <c:delete val="0"/>
        <c:axPos val="b"/>
        <c:numFmt formatCode="General" sourceLinked="0"/>
        <c:majorTickMark val="none"/>
        <c:minorTickMark val="none"/>
        <c:tickLblPos val="nextTo"/>
        <c:txPr>
          <a:bodyPr/>
          <a:lstStyle/>
          <a:p>
            <a:pPr>
              <a:defRPr sz="1600"/>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crossAx val="403924992"/>
        <c:crosses val="autoZero"/>
        <c:crossBetween val="between"/>
        <c:dispUnits>
          <c:builtInUnit val="thousands"/>
          <c:dispUnitsLbl>
            <c:layout>
              <c:manualLayout>
                <c:xMode val="edge"/>
                <c:yMode val="edge"/>
                <c:x val="9.6001424705163003E-3"/>
                <c:y val="0.46081408289197023"/>
              </c:manualLayout>
            </c:layout>
            <c:txPr>
              <a:bodyPr/>
              <a:lstStyle/>
              <a:p>
                <a:pPr>
                  <a:defRPr sz="1800"/>
                </a:pPr>
                <a:endParaRPr lang="en-US"/>
              </a:p>
            </c:txPr>
          </c:dispUnitsLbl>
        </c:dispUnits>
      </c:valAx>
      <c:valAx>
        <c:axId val="403925776"/>
        <c:scaling>
          <c:orientation val="minMax"/>
          <c:max val="2"/>
        </c:scaling>
        <c:delete val="0"/>
        <c:axPos val="r"/>
        <c:numFmt formatCode="_(* #,##0.00_);_(* \(#,##0.00\);_(* &quot;-&quot;??_);_(@_)" sourceLinked="1"/>
        <c:majorTickMark val="out"/>
        <c:minorTickMark val="none"/>
        <c:tickLblPos val="nextTo"/>
        <c:crossAx val="403130400"/>
        <c:crosses val="max"/>
        <c:crossBetween val="between"/>
      </c:valAx>
      <c:catAx>
        <c:axId val="403130400"/>
        <c:scaling>
          <c:orientation val="minMax"/>
        </c:scaling>
        <c:delete val="1"/>
        <c:axPos val="b"/>
        <c:numFmt formatCode="General" sourceLinked="1"/>
        <c:majorTickMark val="out"/>
        <c:minorTickMark val="none"/>
        <c:tickLblPos val="nextTo"/>
        <c:crossAx val="403925776"/>
        <c:crosses val="autoZero"/>
        <c:auto val="1"/>
        <c:lblAlgn val="ctr"/>
        <c:lblOffset val="100"/>
        <c:noMultiLvlLbl val="0"/>
      </c:catAx>
    </c:plotArea>
    <c:legend>
      <c:legendPos val="t"/>
      <c:layout>
        <c:manualLayout>
          <c:xMode val="edge"/>
          <c:yMode val="edge"/>
          <c:x val="0.32844473142069269"/>
          <c:y val="6.6782698622145351E-2"/>
          <c:w val="0.36305122675841156"/>
          <c:h val="3.211181957646367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Afiliación Mensual al Seguro Familiar de Salud del Régimen Subsidiado por Tipo</a:t>
            </a:r>
          </a:p>
        </c:rich>
      </c:tx>
      <c:layout>
        <c:manualLayout>
          <c:xMode val="edge"/>
          <c:yMode val="edge"/>
          <c:x val="0.25082666889891775"/>
          <c:y val="2.3832761511190653E-2"/>
        </c:manualLayout>
      </c:layout>
      <c:overlay val="0"/>
    </c:title>
    <c:autoTitleDeleted val="0"/>
    <c:plotArea>
      <c:layout>
        <c:manualLayout>
          <c:layoutTarget val="inner"/>
          <c:xMode val="edge"/>
          <c:yMode val="edge"/>
          <c:x val="5.8848755777498665E-2"/>
          <c:y val="0.20728732140423142"/>
          <c:w val="0.89263197475966971"/>
          <c:h val="0.64991804871597281"/>
        </c:manualLayout>
      </c:layout>
      <c:barChart>
        <c:barDir val="col"/>
        <c:grouping val="clustered"/>
        <c:varyColors val="0"/>
        <c:ser>
          <c:idx val="0"/>
          <c:order val="0"/>
          <c:tx>
            <c:strRef>
              <c:f>' III.3.3.Afil.mensual SFS RS '!$B$3</c:f>
              <c:strCache>
                <c:ptCount val="1"/>
                <c:pt idx="0">
                  <c:v>Afiliados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A774-4F16-B696-7BB2825ECB97}"/>
              </c:ext>
            </c:extLst>
          </c:dPt>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May.19</c:v>
                </c:pt>
                <c:pt idx="1">
                  <c:v>Jun.19</c:v>
                </c:pt>
                <c:pt idx="2">
                  <c:v>Jul.19</c:v>
                </c:pt>
                <c:pt idx="3">
                  <c:v>Ago.19</c:v>
                </c:pt>
                <c:pt idx="4">
                  <c:v>Sep.19</c:v>
                </c:pt>
                <c:pt idx="5">
                  <c:v>Oct.19</c:v>
                </c:pt>
                <c:pt idx="6">
                  <c:v>Nov.19</c:v>
                </c:pt>
                <c:pt idx="7">
                  <c:v>Dic.19</c:v>
                </c:pt>
                <c:pt idx="8">
                  <c:v>Ene.20</c:v>
                </c:pt>
                <c:pt idx="9">
                  <c:v>Feb.20</c:v>
                </c:pt>
                <c:pt idx="10">
                  <c:v>Mar.20</c:v>
                </c:pt>
                <c:pt idx="11">
                  <c:v>Abr.20</c:v>
                </c:pt>
                <c:pt idx="12">
                  <c:v>May.20</c:v>
                </c:pt>
              </c:strCache>
            </c:strRef>
          </c:cat>
          <c:val>
            <c:numRef>
              <c:f>' III.3.3.Afil.mensual SFS RS '!$B$4:$B$16</c:f>
              <c:numCache>
                <c:formatCode>_(* #,##0_);_(* \(#,##0\);_(* "-"??_);_(@_)</c:formatCode>
                <c:ptCount val="13"/>
                <c:pt idx="0">
                  <c:v>2576968</c:v>
                </c:pt>
                <c:pt idx="1">
                  <c:v>2577749</c:v>
                </c:pt>
                <c:pt idx="2">
                  <c:v>2611783</c:v>
                </c:pt>
                <c:pt idx="3">
                  <c:v>2615933</c:v>
                </c:pt>
                <c:pt idx="4">
                  <c:v>2643943</c:v>
                </c:pt>
                <c:pt idx="5">
                  <c:v>2651295</c:v>
                </c:pt>
                <c:pt idx="6">
                  <c:v>2667056</c:v>
                </c:pt>
                <c:pt idx="7">
                  <c:v>2726543</c:v>
                </c:pt>
                <c:pt idx="8">
                  <c:v>2732947</c:v>
                </c:pt>
                <c:pt idx="9">
                  <c:v>2742961</c:v>
                </c:pt>
                <c:pt idx="10">
                  <c:v>2751320</c:v>
                </c:pt>
                <c:pt idx="11">
                  <c:v>2755201</c:v>
                </c:pt>
                <c:pt idx="12">
                  <c:v>2752701</c:v>
                </c:pt>
              </c:numCache>
            </c:numRef>
          </c:val>
          <c:extLst>
            <c:ext xmlns:c16="http://schemas.microsoft.com/office/drawing/2014/chart" uri="{C3380CC4-5D6E-409C-BE32-E72D297353CC}">
              <c16:uniqueId val="{00000002-A774-4F16-B696-7BB2825ECB97}"/>
            </c:ext>
          </c:extLst>
        </c:ser>
        <c:ser>
          <c:idx val="1"/>
          <c:order val="1"/>
          <c:tx>
            <c:strRef>
              <c:f>' III.3.3.Afil.mensual SFS RS '!$C$3</c:f>
              <c:strCache>
                <c:ptCount val="1"/>
                <c:pt idx="0">
                  <c:v>Afiliados Dependientes </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May.19</c:v>
                </c:pt>
                <c:pt idx="1">
                  <c:v>Jun.19</c:v>
                </c:pt>
                <c:pt idx="2">
                  <c:v>Jul.19</c:v>
                </c:pt>
                <c:pt idx="3">
                  <c:v>Ago.19</c:v>
                </c:pt>
                <c:pt idx="4">
                  <c:v>Sep.19</c:v>
                </c:pt>
                <c:pt idx="5">
                  <c:v>Oct.19</c:v>
                </c:pt>
                <c:pt idx="6">
                  <c:v>Nov.19</c:v>
                </c:pt>
                <c:pt idx="7">
                  <c:v>Dic.19</c:v>
                </c:pt>
                <c:pt idx="8">
                  <c:v>Ene.20</c:v>
                </c:pt>
                <c:pt idx="9">
                  <c:v>Feb.20</c:v>
                </c:pt>
                <c:pt idx="10">
                  <c:v>Mar.20</c:v>
                </c:pt>
                <c:pt idx="11">
                  <c:v>Abr.20</c:v>
                </c:pt>
                <c:pt idx="12">
                  <c:v>May.20</c:v>
                </c:pt>
              </c:strCache>
            </c:strRef>
          </c:cat>
          <c:val>
            <c:numRef>
              <c:f>' III.3.3.Afil.mensual SFS RS '!$C$4:$C$16</c:f>
              <c:numCache>
                <c:formatCode>_(* #,##0_);_(* \(#,##0\);_(* "-"??_);_(@_)</c:formatCode>
                <c:ptCount val="13"/>
                <c:pt idx="0">
                  <c:v>1042403</c:v>
                </c:pt>
                <c:pt idx="1">
                  <c:v>1031135</c:v>
                </c:pt>
                <c:pt idx="2">
                  <c:v>1024748</c:v>
                </c:pt>
                <c:pt idx="3">
                  <c:v>1018375</c:v>
                </c:pt>
                <c:pt idx="4">
                  <c:v>1014273</c:v>
                </c:pt>
                <c:pt idx="5">
                  <c:v>1008371</c:v>
                </c:pt>
                <c:pt idx="6">
                  <c:v>1004102</c:v>
                </c:pt>
                <c:pt idx="7">
                  <c:v>999719</c:v>
                </c:pt>
                <c:pt idx="8">
                  <c:v>992375</c:v>
                </c:pt>
                <c:pt idx="9">
                  <c:v>988517</c:v>
                </c:pt>
                <c:pt idx="10">
                  <c:v>986619</c:v>
                </c:pt>
                <c:pt idx="11">
                  <c:v>986802</c:v>
                </c:pt>
                <c:pt idx="12">
                  <c:v>990015</c:v>
                </c:pt>
              </c:numCache>
            </c:numRef>
          </c:val>
          <c:extLst>
            <c:ext xmlns:c16="http://schemas.microsoft.com/office/drawing/2014/chart" uri="{C3380CC4-5D6E-409C-BE32-E72D297353CC}">
              <c16:uniqueId val="{00000003-A774-4F16-B696-7BB2825ECB97}"/>
            </c:ext>
          </c:extLst>
        </c:ser>
        <c:dLbls>
          <c:showLegendKey val="0"/>
          <c:showVal val="0"/>
          <c:showCatName val="0"/>
          <c:showSerName val="0"/>
          <c:showPercent val="0"/>
          <c:showBubbleSize val="0"/>
        </c:dLbls>
        <c:gapWidth val="13"/>
        <c:axId val="403131184"/>
        <c:axId val="403131576"/>
      </c:barChart>
      <c:lineChart>
        <c:grouping val="standard"/>
        <c:varyColors val="0"/>
        <c:ser>
          <c:idx val="2"/>
          <c:order val="2"/>
          <c:tx>
            <c:strRef>
              <c:f>' III.3.3.Afil.mensual SFS RS '!$E$3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2.279655581736692E-2"/>
                  <c:y val="-4.2307601633058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774-4F16-B696-7BB2825ECB97}"/>
                </c:ext>
              </c:extLst>
            </c:dLbl>
            <c:dLbl>
              <c:idx val="1"/>
              <c:layout>
                <c:manualLayout>
                  <c:x val="-2.8495694771708647E-2"/>
                  <c:y val="-3.90531707382074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774-4F16-B696-7BB2825ECB97}"/>
                </c:ext>
              </c:extLst>
            </c:dLbl>
            <c:dLbl>
              <c:idx val="2"/>
              <c:layout>
                <c:manualLayout>
                  <c:x val="-2.5076211399103612E-2"/>
                  <c:y val="-4.55620325279086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774-4F16-B696-7BB2825ECB97}"/>
                </c:ext>
              </c:extLst>
            </c:dLbl>
            <c:dLbl>
              <c:idx val="3"/>
              <c:layout>
                <c:manualLayout>
                  <c:x val="-2.5076211399103612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774-4F16-B696-7BB2825ECB97}"/>
                </c:ext>
              </c:extLst>
            </c:dLbl>
            <c:dLbl>
              <c:idx val="4"/>
              <c:layout>
                <c:manualLayout>
                  <c:x val="-2.8495694771708647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774-4F16-B696-7BB2825ECB97}"/>
                </c:ext>
              </c:extLst>
            </c:dLbl>
            <c:dLbl>
              <c:idx val="5"/>
              <c:layout>
                <c:manualLayout>
                  <c:x val="-2.9635522562576993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774-4F16-B696-7BB2825ECB97}"/>
                </c:ext>
              </c:extLst>
            </c:dLbl>
            <c:dLbl>
              <c:idx val="6"/>
              <c:layout>
                <c:manualLayout>
                  <c:x val="-2.7355866980840301E-2"/>
                  <c:y val="-5.2070894317609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774-4F16-B696-7BB2825ECB97}"/>
                </c:ext>
              </c:extLst>
            </c:dLbl>
            <c:dLbl>
              <c:idx val="7"/>
              <c:layout>
                <c:manualLayout>
                  <c:x val="-2.8495694771708647E-2"/>
                  <c:y val="-5.8579756107311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774-4F16-B696-7BB2825ECB97}"/>
                </c:ext>
              </c:extLst>
            </c:dLbl>
            <c:dLbl>
              <c:idx val="8"/>
              <c:layout>
                <c:manualLayout>
                  <c:x val="-2.963552256257691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774-4F16-B696-7BB2825ECB97}"/>
                </c:ext>
              </c:extLst>
            </c:dLbl>
            <c:dLbl>
              <c:idx val="9"/>
              <c:layout>
                <c:manualLayout>
                  <c:x val="-2.9635522562576993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774-4F16-B696-7BB2825ECB97}"/>
                </c:ext>
              </c:extLst>
            </c:dLbl>
            <c:dLbl>
              <c:idx val="10"/>
              <c:layout>
                <c:manualLayout>
                  <c:x val="-2.8495694771708647E-2"/>
                  <c:y val="-4.88164634227592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774-4F16-B696-7BB2825ECB97}"/>
                </c:ext>
              </c:extLst>
            </c:dLbl>
            <c:dLbl>
              <c:idx val="11"/>
              <c:layout>
                <c:manualLayout>
                  <c:x val="-2.3936383608235266E-2"/>
                  <c:y val="-4.55620325279086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774-4F16-B696-7BB2825ECB97}"/>
                </c:ext>
              </c:extLst>
            </c:dLbl>
            <c:dLbl>
              <c:idx val="12"/>
              <c:layout>
                <c:manualLayout>
                  <c:x val="-2.7355866980840301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774-4F16-B696-7BB2825ECB9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May.19</c:v>
                </c:pt>
                <c:pt idx="1">
                  <c:v>Jun.19</c:v>
                </c:pt>
                <c:pt idx="2">
                  <c:v>Jul.19</c:v>
                </c:pt>
                <c:pt idx="3">
                  <c:v>Ago.19</c:v>
                </c:pt>
                <c:pt idx="4">
                  <c:v>Sep.19</c:v>
                </c:pt>
                <c:pt idx="5">
                  <c:v>Oct.19</c:v>
                </c:pt>
                <c:pt idx="6">
                  <c:v>Nov.19</c:v>
                </c:pt>
                <c:pt idx="7">
                  <c:v>Dic.19</c:v>
                </c:pt>
                <c:pt idx="8">
                  <c:v>Ene.20</c:v>
                </c:pt>
                <c:pt idx="9">
                  <c:v>Feb.20</c:v>
                </c:pt>
                <c:pt idx="10">
                  <c:v>Mar.20</c:v>
                </c:pt>
                <c:pt idx="11">
                  <c:v>Abr.20</c:v>
                </c:pt>
                <c:pt idx="12">
                  <c:v>May.20</c:v>
                </c:pt>
              </c:strCache>
            </c:strRef>
          </c:cat>
          <c:val>
            <c:numRef>
              <c:f>' III.3.3.Afil.mensual SFS RS '!$E$4:$E$16</c:f>
              <c:numCache>
                <c:formatCode>0.00</c:formatCode>
                <c:ptCount val="13"/>
                <c:pt idx="0">
                  <c:v>0.40450754530129984</c:v>
                </c:pt>
                <c:pt idx="1">
                  <c:v>0.4000137329119321</c:v>
                </c:pt>
                <c:pt idx="2">
                  <c:v>0.39235572021105886</c:v>
                </c:pt>
                <c:pt idx="3">
                  <c:v>0.38929705003912562</c:v>
                </c:pt>
                <c:pt idx="4">
                  <c:v>0.38362135643620154</c:v>
                </c:pt>
                <c:pt idx="5">
                  <c:v>0.38033149838097985</c:v>
                </c:pt>
                <c:pt idx="6">
                  <c:v>0.37648328344061766</c:v>
                </c:pt>
                <c:pt idx="7">
                  <c:v>0.36666173979284389</c:v>
                </c:pt>
                <c:pt idx="8">
                  <c:v>0.36311534764486836</c:v>
                </c:pt>
                <c:pt idx="9">
                  <c:v>0.36038317715782325</c:v>
                </c:pt>
                <c:pt idx="10">
                  <c:v>0.35859841821380284</c:v>
                </c:pt>
                <c:pt idx="11">
                  <c:v>0.35815971321148621</c:v>
                </c:pt>
                <c:pt idx="12">
                  <c:v>0.35965221068325254</c:v>
                </c:pt>
              </c:numCache>
            </c:numRef>
          </c:val>
          <c:smooth val="0"/>
          <c:extLst>
            <c:ext xmlns:c16="http://schemas.microsoft.com/office/drawing/2014/chart" uri="{C3380CC4-5D6E-409C-BE32-E72D297353CC}">
              <c16:uniqueId val="{00000011-A774-4F16-B696-7BB2825ECB97}"/>
            </c:ext>
          </c:extLst>
        </c:ser>
        <c:dLbls>
          <c:showLegendKey val="0"/>
          <c:showVal val="0"/>
          <c:showCatName val="0"/>
          <c:showSerName val="0"/>
          <c:showPercent val="0"/>
          <c:showBubbleSize val="0"/>
        </c:dLbls>
        <c:marker val="1"/>
        <c:smooth val="0"/>
        <c:axId val="403132360"/>
        <c:axId val="403131968"/>
      </c:lineChart>
      <c:catAx>
        <c:axId val="403131184"/>
        <c:scaling>
          <c:orientation val="minMax"/>
        </c:scaling>
        <c:delete val="0"/>
        <c:axPos val="b"/>
        <c:numFmt formatCode="General" sourceLinked="0"/>
        <c:majorTickMark val="none"/>
        <c:minorTickMark val="none"/>
        <c:tickLblPos val="nextTo"/>
        <c:txPr>
          <a:bodyPr/>
          <a:lstStyle/>
          <a:p>
            <a:pPr>
              <a:defRPr sz="1100"/>
            </a:pPr>
            <a:endParaRPr lang="en-US"/>
          </a:p>
        </c:txPr>
        <c:crossAx val="403131576"/>
        <c:crosses val="autoZero"/>
        <c:auto val="1"/>
        <c:lblAlgn val="ctr"/>
        <c:lblOffset val="100"/>
        <c:noMultiLvlLbl val="0"/>
      </c:catAx>
      <c:valAx>
        <c:axId val="403131576"/>
        <c:scaling>
          <c:orientation val="minMax"/>
        </c:scaling>
        <c:delete val="0"/>
        <c:axPos val="l"/>
        <c:numFmt formatCode="_(* #,##0_);_(* \(#,##0\);_(* &quot;-&quot;??_);_(@_)" sourceLinked="1"/>
        <c:majorTickMark val="none"/>
        <c:minorTickMark val="none"/>
        <c:tickLblPos val="nextTo"/>
        <c:crossAx val="403131184"/>
        <c:crosses val="autoZero"/>
        <c:crossBetween val="between"/>
        <c:dispUnits>
          <c:builtInUnit val="thousands"/>
          <c:dispUnitsLbl>
            <c:layout>
              <c:manualLayout>
                <c:xMode val="edge"/>
                <c:yMode val="edge"/>
                <c:x val="1.0828647374547067E-3"/>
                <c:y val="0.47195036563477277"/>
              </c:manualLayout>
            </c:layout>
          </c:dispUnitsLbl>
        </c:dispUnits>
      </c:valAx>
      <c:valAx>
        <c:axId val="403131968"/>
        <c:scaling>
          <c:orientation val="minMax"/>
          <c:max val="2"/>
        </c:scaling>
        <c:delete val="0"/>
        <c:axPos val="r"/>
        <c:numFmt formatCode="0.00" sourceLinked="1"/>
        <c:majorTickMark val="out"/>
        <c:minorTickMark val="none"/>
        <c:tickLblPos val="nextTo"/>
        <c:crossAx val="403132360"/>
        <c:crosses val="max"/>
        <c:crossBetween val="between"/>
      </c:valAx>
      <c:catAx>
        <c:axId val="403132360"/>
        <c:scaling>
          <c:orientation val="minMax"/>
        </c:scaling>
        <c:delete val="1"/>
        <c:axPos val="b"/>
        <c:numFmt formatCode="General" sourceLinked="1"/>
        <c:majorTickMark val="out"/>
        <c:minorTickMark val="none"/>
        <c:tickLblPos val="nextTo"/>
        <c:crossAx val="403131968"/>
        <c:crosses val="autoZero"/>
        <c:auto val="1"/>
        <c:lblAlgn val="ctr"/>
        <c:lblOffset val="100"/>
        <c:noMultiLvlLbl val="0"/>
      </c:catAx>
    </c:plotArea>
    <c:legend>
      <c:legendPos val="t"/>
      <c:layout>
        <c:manualLayout>
          <c:xMode val="edge"/>
          <c:yMode val="edge"/>
          <c:x val="0.28496528623429401"/>
          <c:y val="7.5263236919956289E-2"/>
          <c:w val="0.41265140749243007"/>
          <c:h val="4.5519911367861814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al Seguro Familiar de Salud del Régimen Subsidiado por Tipo</a:t>
            </a:r>
          </a:p>
        </c:rich>
      </c:tx>
      <c:layout>
        <c:manualLayout>
          <c:xMode val="edge"/>
          <c:yMode val="edge"/>
          <c:x val="0.25988727034120734"/>
          <c:y val="3.0848847993098734E-2"/>
        </c:manualLayout>
      </c:layout>
      <c:overlay val="0"/>
    </c:title>
    <c:autoTitleDeleted val="0"/>
    <c:plotArea>
      <c:layout>
        <c:manualLayout>
          <c:layoutTarget val="inner"/>
          <c:xMode val="edge"/>
          <c:yMode val="edge"/>
          <c:x val="5.3680032172904443E-2"/>
          <c:y val="0.17935057823583131"/>
          <c:w val="0.89210447761715517"/>
          <c:h val="0.68061995209132842"/>
        </c:manualLayout>
      </c:layout>
      <c:barChart>
        <c:barDir val="col"/>
        <c:grouping val="clustered"/>
        <c:varyColors val="0"/>
        <c:ser>
          <c:idx val="0"/>
          <c:order val="0"/>
          <c:tx>
            <c:strRef>
              <c:f>'III.3.4.Cob.Afil anual SFS RS'!$B$3</c:f>
              <c:strCache>
                <c:ptCount val="1"/>
                <c:pt idx="0">
                  <c:v>Cobertura de Afiliación por Titulares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B7-4A76-8820-A67DC99D5926}"/>
                </c:ext>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B7-4A76-8820-A67DC99D5926}"/>
                </c:ext>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B7-4A76-8820-A67DC99D5926}"/>
                </c:ext>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B7-4A76-8820-A67DC99D5926}"/>
                </c:ext>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B7-4A76-8820-A67DC99D5926}"/>
                </c:ext>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B7-4A76-8820-A67DC99D5926}"/>
                </c:ext>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B7-4A76-8820-A67DC99D5926}"/>
                </c:ext>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B7-4A76-8820-A67DC99D5926}"/>
                </c:ext>
              </c:extLst>
            </c:dLbl>
            <c:spPr>
              <a:noFill/>
              <a:ln>
                <a:noFill/>
              </a:ln>
              <a:effectLst/>
            </c:spPr>
            <c:txPr>
              <a:bodyPr rot="-5400000" vert="horz" wrap="square" lIns="38100" tIns="19050" rIns="38100" bIns="19050" anchor="ctr">
                <a:spAutoFit/>
              </a:bodyPr>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May.2020</c:v>
                </c:pt>
              </c:strCache>
            </c:strRef>
          </c:cat>
          <c:val>
            <c:numRef>
              <c:f>'III.3.4.Cob.Afil anual SFS RS'!$B$4:$B$19</c:f>
              <c:numCache>
                <c:formatCode>_(* #,##0_);_(* \(#,##0\);_(* "-"??_);_(@_)</c:formatCode>
                <c:ptCount val="16"/>
                <c:pt idx="0">
                  <c:v>0</c:v>
                </c:pt>
                <c:pt idx="1">
                  <c:v>254831</c:v>
                </c:pt>
                <c:pt idx="2">
                  <c:v>473647</c:v>
                </c:pt>
                <c:pt idx="3">
                  <c:v>489949</c:v>
                </c:pt>
                <c:pt idx="4">
                  <c:v>575190</c:v>
                </c:pt>
                <c:pt idx="5">
                  <c:v>880620</c:v>
                </c:pt>
                <c:pt idx="6">
                  <c:v>885431</c:v>
                </c:pt>
                <c:pt idx="7">
                  <c:v>1170009</c:v>
                </c:pt>
                <c:pt idx="8">
                  <c:v>1467184</c:v>
                </c:pt>
                <c:pt idx="9">
                  <c:v>1795214</c:v>
                </c:pt>
                <c:pt idx="10">
                  <c:v>1993874</c:v>
                </c:pt>
                <c:pt idx="11">
                  <c:v>2169140</c:v>
                </c:pt>
                <c:pt idx="12">
                  <c:v>2426895</c:v>
                </c:pt>
                <c:pt idx="13">
                  <c:v>2511288</c:v>
                </c:pt>
                <c:pt idx="14">
                  <c:v>2667056</c:v>
                </c:pt>
                <c:pt idx="15">
                  <c:v>2755201</c:v>
                </c:pt>
              </c:numCache>
            </c:numRef>
          </c:val>
          <c:extLst>
            <c:ext xmlns:c16="http://schemas.microsoft.com/office/drawing/2014/chart" uri="{C3380CC4-5D6E-409C-BE32-E72D297353CC}">
              <c16:uniqueId val="{00000008-87B7-4A76-8820-A67DC99D5926}"/>
            </c:ext>
          </c:extLst>
        </c:ser>
        <c:ser>
          <c:idx val="1"/>
          <c:order val="1"/>
          <c:tx>
            <c:strRef>
              <c:f>'III.3.4.Cob.Afil anual SFS RS'!$C$3</c:f>
              <c:strCache>
                <c:ptCount val="1"/>
                <c:pt idx="0">
                  <c:v>Cobertura de Afiliación por Dependientes</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7B7-4A76-8820-A67DC99D5926}"/>
                </c:ext>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7B7-4A76-8820-A67DC99D5926}"/>
                </c:ext>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7B7-4A76-8820-A67DC99D5926}"/>
                </c:ext>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7B7-4A76-8820-A67DC99D5926}"/>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7B7-4A76-8820-A67DC99D5926}"/>
                </c:ext>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7B7-4A76-8820-A67DC99D5926}"/>
                </c:ext>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7B7-4A76-8820-A67DC99D5926}"/>
                </c:ext>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7B7-4A76-8820-A67DC99D5926}"/>
                </c:ext>
              </c:extLst>
            </c:dLbl>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May.2020</c:v>
                </c:pt>
              </c:strCache>
            </c:strRef>
          </c:cat>
          <c:val>
            <c:numRef>
              <c:f>'III.3.4.Cob.Afil anual SFS RS'!$C$4:$C$19</c:f>
              <c:numCache>
                <c:formatCode>_(* #,##0_);_(* \(#,##0\);_(* "-"??_);_(@_)</c:formatCode>
                <c:ptCount val="16"/>
                <c:pt idx="0">
                  <c:v>0</c:v>
                </c:pt>
                <c:pt idx="1">
                  <c:v>258585</c:v>
                </c:pt>
                <c:pt idx="2">
                  <c:v>608289</c:v>
                </c:pt>
                <c:pt idx="3">
                  <c:v>734694</c:v>
                </c:pt>
                <c:pt idx="4">
                  <c:v>770976</c:v>
                </c:pt>
                <c:pt idx="5">
                  <c:v>967213</c:v>
                </c:pt>
                <c:pt idx="6">
                  <c:v>1110904</c:v>
                </c:pt>
                <c:pt idx="7">
                  <c:v>1124347</c:v>
                </c:pt>
                <c:pt idx="8">
                  <c:v>1179715</c:v>
                </c:pt>
                <c:pt idx="9">
                  <c:v>1220432</c:v>
                </c:pt>
                <c:pt idx="10">
                  <c:v>1116683</c:v>
                </c:pt>
                <c:pt idx="11">
                  <c:v>1184426</c:v>
                </c:pt>
                <c:pt idx="12">
                  <c:v>1118488</c:v>
                </c:pt>
                <c:pt idx="13">
                  <c:v>1079761</c:v>
                </c:pt>
                <c:pt idx="14">
                  <c:v>1004102</c:v>
                </c:pt>
                <c:pt idx="15">
                  <c:v>986802</c:v>
                </c:pt>
              </c:numCache>
            </c:numRef>
          </c:val>
          <c:extLst>
            <c:ext xmlns:c16="http://schemas.microsoft.com/office/drawing/2014/chart" uri="{C3380CC4-5D6E-409C-BE32-E72D297353CC}">
              <c16:uniqueId val="{00000011-87B7-4A76-8820-A67DC99D5926}"/>
            </c:ext>
          </c:extLst>
        </c:ser>
        <c:dLbls>
          <c:showLegendKey val="0"/>
          <c:showVal val="0"/>
          <c:showCatName val="0"/>
          <c:showSerName val="0"/>
          <c:showPercent val="0"/>
          <c:showBubbleSize val="0"/>
        </c:dLbls>
        <c:gapWidth val="23"/>
        <c:axId val="403133536"/>
        <c:axId val="403133928"/>
      </c:barChart>
      <c:lineChart>
        <c:grouping val="standard"/>
        <c:varyColors val="0"/>
        <c:ser>
          <c:idx val="2"/>
          <c:order val="2"/>
          <c:tx>
            <c:strRef>
              <c:f>'III.3.4.Cob.Afil anual SFS RS'!$E$3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7B7-4A76-8820-A67DC99D5926}"/>
                </c:ext>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87B7-4A76-8820-A67DC99D5926}"/>
                </c:ext>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87B7-4A76-8820-A67DC99D5926}"/>
                </c:ext>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87B7-4A76-8820-A67DC99D5926}"/>
                </c:ext>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7B7-4A76-8820-A67DC99D5926}"/>
                </c:ext>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7B7-4A76-8820-A67DC99D5926}"/>
                </c:ext>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87B7-4A76-8820-A67DC99D5926}"/>
                </c:ext>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7B7-4A76-8820-A67DC99D5926}"/>
                </c:ext>
              </c:extLst>
            </c:dLbl>
            <c:spPr>
              <a:noFill/>
              <a:ln>
                <a:noFill/>
              </a:ln>
              <a:effectLst/>
            </c:spPr>
            <c:txPr>
              <a:bodyPr wrap="square" lIns="38100" tIns="19050" rIns="38100" bIns="19050" anchor="ctr">
                <a:spAutoFit/>
              </a:bodyPr>
              <a:lstStyle/>
              <a:p>
                <a:pPr>
                  <a:defRPr sz="14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May.2020</c:v>
                </c:pt>
              </c:strCache>
            </c:strRef>
          </c:cat>
          <c:val>
            <c:numRef>
              <c:f>'III.3.4.Cob.Afil anual SFS RS'!$E$4:$E$19</c:f>
              <c:numCache>
                <c:formatCode>0.00</c:formatCode>
                <c:ptCount val="16"/>
                <c:pt idx="1">
                  <c:v>1.0147313317453528</c:v>
                </c:pt>
                <c:pt idx="2">
                  <c:v>1.2842665529392143</c:v>
                </c:pt>
                <c:pt idx="3">
                  <c:v>1.4995315838995487</c:v>
                </c:pt>
                <c:pt idx="4">
                  <c:v>1.3403849162885308</c:v>
                </c:pt>
                <c:pt idx="5">
                  <c:v>1.098331857100679</c:v>
                </c:pt>
                <c:pt idx="6">
                  <c:v>1.2546477365260533</c:v>
                </c:pt>
                <c:pt idx="7">
                  <c:v>0.96097294978072823</c:v>
                </c:pt>
                <c:pt idx="8">
                  <c:v>0.80406751982028157</c:v>
                </c:pt>
                <c:pt idx="9">
                  <c:v>0.67982535786819842</c:v>
                </c:pt>
                <c:pt idx="10">
                  <c:v>0.56005695445148485</c:v>
                </c:pt>
                <c:pt idx="11">
                  <c:v>0.54603483408170983</c:v>
                </c:pt>
                <c:pt idx="12">
                  <c:v>0.46087201959705715</c:v>
                </c:pt>
                <c:pt idx="13">
                  <c:v>0.42996303092277749</c:v>
                </c:pt>
                <c:pt idx="14">
                  <c:v>0.37648328344061766</c:v>
                </c:pt>
                <c:pt idx="15">
                  <c:v>0.35815971321148621</c:v>
                </c:pt>
              </c:numCache>
            </c:numRef>
          </c:val>
          <c:smooth val="0"/>
          <c:extLst>
            <c:ext xmlns:c16="http://schemas.microsoft.com/office/drawing/2014/chart" uri="{C3380CC4-5D6E-409C-BE32-E72D297353CC}">
              <c16:uniqueId val="{0000001A-87B7-4A76-8820-A67DC99D5926}"/>
            </c:ext>
          </c:extLst>
        </c:ser>
        <c:dLbls>
          <c:showLegendKey val="0"/>
          <c:showVal val="0"/>
          <c:showCatName val="0"/>
          <c:showSerName val="0"/>
          <c:showPercent val="0"/>
          <c:showBubbleSize val="0"/>
        </c:dLbls>
        <c:marker val="1"/>
        <c:smooth val="0"/>
        <c:axId val="403134712"/>
        <c:axId val="403134320"/>
      </c:lineChart>
      <c:catAx>
        <c:axId val="403133536"/>
        <c:scaling>
          <c:orientation val="minMax"/>
        </c:scaling>
        <c:delete val="0"/>
        <c:axPos val="b"/>
        <c:numFmt formatCode="General" sourceLinked="0"/>
        <c:majorTickMark val="none"/>
        <c:minorTickMark val="none"/>
        <c:tickLblPos val="nextTo"/>
        <c:txPr>
          <a:bodyPr/>
          <a:lstStyle/>
          <a:p>
            <a:pPr>
              <a:defRPr sz="1400"/>
            </a:pPr>
            <a:endParaRPr lang="en-US"/>
          </a:p>
        </c:txPr>
        <c:crossAx val="403133928"/>
        <c:crosses val="autoZero"/>
        <c:auto val="1"/>
        <c:lblAlgn val="ctr"/>
        <c:lblOffset val="100"/>
        <c:noMultiLvlLbl val="0"/>
      </c:catAx>
      <c:valAx>
        <c:axId val="403133928"/>
        <c:scaling>
          <c:orientation val="minMax"/>
        </c:scaling>
        <c:delete val="0"/>
        <c:axPos val="l"/>
        <c:numFmt formatCode="_(* #,##0_);_(* \(#,##0\);_(* &quot;-&quot;??_);_(@_)" sourceLinked="1"/>
        <c:majorTickMark val="none"/>
        <c:minorTickMark val="none"/>
        <c:tickLblPos val="nextTo"/>
        <c:crossAx val="403133536"/>
        <c:crosses val="autoZero"/>
        <c:crossBetween val="between"/>
        <c:dispUnits>
          <c:builtInUnit val="thousands"/>
          <c:dispUnitsLbl>
            <c:layout>
              <c:manualLayout>
                <c:xMode val="edge"/>
                <c:yMode val="edge"/>
                <c:x val="6.0884496758748944E-3"/>
                <c:y val="0.44214815017136017"/>
              </c:manualLayout>
            </c:layout>
            <c:txPr>
              <a:bodyPr/>
              <a:lstStyle/>
              <a:p>
                <a:pPr>
                  <a:defRPr sz="1200"/>
                </a:pPr>
                <a:endParaRPr lang="en-US"/>
              </a:p>
            </c:txPr>
          </c:dispUnitsLbl>
        </c:dispUnits>
      </c:valAx>
      <c:valAx>
        <c:axId val="403134320"/>
        <c:scaling>
          <c:orientation val="minMax"/>
          <c:max val="2"/>
        </c:scaling>
        <c:delete val="0"/>
        <c:axPos val="r"/>
        <c:numFmt formatCode="0.00" sourceLinked="1"/>
        <c:majorTickMark val="out"/>
        <c:minorTickMark val="none"/>
        <c:tickLblPos val="nextTo"/>
        <c:crossAx val="403134712"/>
        <c:crosses val="max"/>
        <c:crossBetween val="between"/>
      </c:valAx>
      <c:catAx>
        <c:axId val="403134712"/>
        <c:scaling>
          <c:orientation val="minMax"/>
        </c:scaling>
        <c:delete val="1"/>
        <c:axPos val="b"/>
        <c:numFmt formatCode="General" sourceLinked="1"/>
        <c:majorTickMark val="out"/>
        <c:minorTickMark val="none"/>
        <c:tickLblPos val="nextTo"/>
        <c:crossAx val="403134320"/>
        <c:crosses val="autoZero"/>
        <c:auto val="1"/>
        <c:lblAlgn val="ctr"/>
        <c:lblOffset val="100"/>
        <c:noMultiLvlLbl val="0"/>
      </c:catAx>
    </c:plotArea>
    <c:legend>
      <c:legendPos val="t"/>
      <c:layout>
        <c:manualLayout>
          <c:xMode val="edge"/>
          <c:yMode val="edge"/>
          <c:x val="0.15798497616585153"/>
          <c:y val="7.8283466674092722E-2"/>
          <c:w val="0.68623871391076119"/>
          <c:h val="4.024022392281970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Mensual  SFS del  RS por Tipo</a:t>
            </a:r>
          </a:p>
        </c:rich>
      </c:tx>
      <c:layout>
        <c:manualLayout>
          <c:xMode val="edge"/>
          <c:yMode val="edge"/>
          <c:x val="0.34411299865883949"/>
          <c:y val="3.6033341986097887E-2"/>
        </c:manualLayout>
      </c:layout>
      <c:overlay val="0"/>
    </c:title>
    <c:autoTitleDeleted val="0"/>
    <c:plotArea>
      <c:layout>
        <c:manualLayout>
          <c:layoutTarget val="inner"/>
          <c:xMode val="edge"/>
          <c:yMode val="edge"/>
          <c:x val="6.2691475239496822E-2"/>
          <c:y val="0.18811167834789885"/>
          <c:w val="0.88679567945493665"/>
          <c:h val="0.65622358743618581"/>
        </c:manualLayout>
      </c:layout>
      <c:barChart>
        <c:barDir val="col"/>
        <c:grouping val="clustered"/>
        <c:varyColors val="0"/>
        <c:ser>
          <c:idx val="0"/>
          <c:order val="0"/>
          <c:tx>
            <c:strRef>
              <c:f>'III.3.5.Cob.Afil.mens.SFS RS '!$B$3</c:f>
              <c:strCache>
                <c:ptCount val="1"/>
                <c:pt idx="0">
                  <c:v>Cobertura de Afiliación por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92CC-4E4F-A9C7-B1BA967F1680}"/>
              </c:ext>
            </c:extLst>
          </c:dPt>
          <c:dLbls>
            <c:dLbl>
              <c:idx val="11"/>
              <c:layout>
                <c:manualLayout>
                  <c:x val="0"/>
                  <c:y val="5.32095854344834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2CC-4E4F-A9C7-B1BA967F1680}"/>
                </c:ext>
              </c:extLst>
            </c:dLbl>
            <c:spPr>
              <a:noFill/>
              <a:ln>
                <a:noFill/>
              </a:ln>
              <a:effectLst/>
            </c:spPr>
            <c:txPr>
              <a:bodyPr rot="-5400000" vert="horz"/>
              <a:lstStyle/>
              <a:p>
                <a:pPr>
                  <a:defRPr sz="18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May.19</c:v>
                </c:pt>
                <c:pt idx="1">
                  <c:v>Jun.19</c:v>
                </c:pt>
                <c:pt idx="2">
                  <c:v>Jul.19</c:v>
                </c:pt>
                <c:pt idx="3">
                  <c:v>Ago.19</c:v>
                </c:pt>
                <c:pt idx="4">
                  <c:v>Sep.19</c:v>
                </c:pt>
                <c:pt idx="5">
                  <c:v>Oct.19</c:v>
                </c:pt>
                <c:pt idx="6">
                  <c:v>Nov.19</c:v>
                </c:pt>
                <c:pt idx="7">
                  <c:v>Dic.19</c:v>
                </c:pt>
                <c:pt idx="8">
                  <c:v>Ene.20</c:v>
                </c:pt>
                <c:pt idx="9">
                  <c:v>Feb.20</c:v>
                </c:pt>
                <c:pt idx="10">
                  <c:v>Mar.20</c:v>
                </c:pt>
                <c:pt idx="11">
                  <c:v>Abr.20</c:v>
                </c:pt>
                <c:pt idx="12">
                  <c:v>May.20</c:v>
                </c:pt>
              </c:strCache>
            </c:strRef>
          </c:cat>
          <c:val>
            <c:numRef>
              <c:f>'III.3.5.Cob.Afil.mens.SFS RS '!$B$4:$B$16</c:f>
              <c:numCache>
                <c:formatCode>_(* #,##0_);_(* \(#,##0\);_(* "-"??_);_(@_)</c:formatCode>
                <c:ptCount val="13"/>
                <c:pt idx="0">
                  <c:v>2571058</c:v>
                </c:pt>
                <c:pt idx="1">
                  <c:v>2576968</c:v>
                </c:pt>
                <c:pt idx="2">
                  <c:v>2577749</c:v>
                </c:pt>
                <c:pt idx="3">
                  <c:v>2611783</c:v>
                </c:pt>
                <c:pt idx="4">
                  <c:v>2615933</c:v>
                </c:pt>
                <c:pt idx="5">
                  <c:v>2643943</c:v>
                </c:pt>
                <c:pt idx="6">
                  <c:v>2651295</c:v>
                </c:pt>
                <c:pt idx="7">
                  <c:v>2667056</c:v>
                </c:pt>
                <c:pt idx="8">
                  <c:v>2726543</c:v>
                </c:pt>
                <c:pt idx="9">
                  <c:v>2732947</c:v>
                </c:pt>
                <c:pt idx="10">
                  <c:v>2742961</c:v>
                </c:pt>
                <c:pt idx="11">
                  <c:v>2751320</c:v>
                </c:pt>
                <c:pt idx="12">
                  <c:v>2755201</c:v>
                </c:pt>
              </c:numCache>
            </c:numRef>
          </c:val>
          <c:extLst>
            <c:ext xmlns:c16="http://schemas.microsoft.com/office/drawing/2014/chart" uri="{C3380CC4-5D6E-409C-BE32-E72D297353CC}">
              <c16:uniqueId val="{00000002-92CC-4E4F-A9C7-B1BA967F1680}"/>
            </c:ext>
          </c:extLst>
        </c:ser>
        <c:ser>
          <c:idx val="1"/>
          <c:order val="1"/>
          <c:tx>
            <c:strRef>
              <c:f>'III.3.5.Cob.Afil.mens.SFS RS '!$C$3</c:f>
              <c:strCache>
                <c:ptCount val="1"/>
                <c:pt idx="0">
                  <c:v>Cobertura de Afiliación por Dependientes</c:v>
                </c:pt>
              </c:strCache>
            </c:strRef>
          </c:tx>
          <c:spPr>
            <a:solidFill>
              <a:schemeClr val="accent3">
                <a:lumMod val="75000"/>
              </a:schemeClr>
            </a:solidFill>
          </c:spPr>
          <c:invertIfNegative val="0"/>
          <c:dLbls>
            <c:dLbl>
              <c:idx val="10"/>
              <c:layout>
                <c:manualLayout>
                  <c:x val="7.4443332760597012E-3"/>
                  <c:y val="3.456809279170650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2CC-4E4F-A9C7-B1BA967F1680}"/>
                </c:ext>
              </c:extLst>
            </c:dLbl>
            <c:spPr>
              <a:noFill/>
              <a:ln>
                <a:noFill/>
              </a:ln>
              <a:effectLst/>
            </c:spPr>
            <c:txPr>
              <a:bodyPr rot="-5400000" vert="horz"/>
              <a:lstStyle/>
              <a:p>
                <a:pPr>
                  <a:defRPr sz="1800" b="1">
                    <a:solidFill>
                      <a:srgbClr val="A79E23"/>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May.19</c:v>
                </c:pt>
                <c:pt idx="1">
                  <c:v>Jun.19</c:v>
                </c:pt>
                <c:pt idx="2">
                  <c:v>Jul.19</c:v>
                </c:pt>
                <c:pt idx="3">
                  <c:v>Ago.19</c:v>
                </c:pt>
                <c:pt idx="4">
                  <c:v>Sep.19</c:v>
                </c:pt>
                <c:pt idx="5">
                  <c:v>Oct.19</c:v>
                </c:pt>
                <c:pt idx="6">
                  <c:v>Nov.19</c:v>
                </c:pt>
                <c:pt idx="7">
                  <c:v>Dic.19</c:v>
                </c:pt>
                <c:pt idx="8">
                  <c:v>Ene.20</c:v>
                </c:pt>
                <c:pt idx="9">
                  <c:v>Feb.20</c:v>
                </c:pt>
                <c:pt idx="10">
                  <c:v>Mar.20</c:v>
                </c:pt>
                <c:pt idx="11">
                  <c:v>Abr.20</c:v>
                </c:pt>
                <c:pt idx="12">
                  <c:v>May.20</c:v>
                </c:pt>
              </c:strCache>
            </c:strRef>
          </c:cat>
          <c:val>
            <c:numRef>
              <c:f>'III.3.5.Cob.Afil.mens.SFS RS '!$C$4:$C$16</c:f>
              <c:numCache>
                <c:formatCode>_(* #,##0_);_(* \(#,##0\);_(* "-"??_);_(@_)</c:formatCode>
                <c:ptCount val="13"/>
                <c:pt idx="0">
                  <c:v>1045745</c:v>
                </c:pt>
                <c:pt idx="1">
                  <c:v>1042403</c:v>
                </c:pt>
                <c:pt idx="2">
                  <c:v>1031135</c:v>
                </c:pt>
                <c:pt idx="3">
                  <c:v>1024748</c:v>
                </c:pt>
                <c:pt idx="4">
                  <c:v>1018375</c:v>
                </c:pt>
                <c:pt idx="5">
                  <c:v>1014273</c:v>
                </c:pt>
                <c:pt idx="6">
                  <c:v>1008371</c:v>
                </c:pt>
                <c:pt idx="7">
                  <c:v>1004102</c:v>
                </c:pt>
                <c:pt idx="8">
                  <c:v>999719</c:v>
                </c:pt>
                <c:pt idx="9">
                  <c:v>992375</c:v>
                </c:pt>
                <c:pt idx="10">
                  <c:v>988517</c:v>
                </c:pt>
                <c:pt idx="11">
                  <c:v>986619</c:v>
                </c:pt>
                <c:pt idx="12">
                  <c:v>986802</c:v>
                </c:pt>
              </c:numCache>
            </c:numRef>
          </c:val>
          <c:extLst>
            <c:ext xmlns:c16="http://schemas.microsoft.com/office/drawing/2014/chart" uri="{C3380CC4-5D6E-409C-BE32-E72D297353CC}">
              <c16:uniqueId val="{00000004-92CC-4E4F-A9C7-B1BA967F1680}"/>
            </c:ext>
          </c:extLst>
        </c:ser>
        <c:dLbls>
          <c:showLegendKey val="0"/>
          <c:showVal val="0"/>
          <c:showCatName val="0"/>
          <c:showSerName val="0"/>
          <c:showPercent val="0"/>
          <c:showBubbleSize val="0"/>
        </c:dLbls>
        <c:gapWidth val="49"/>
        <c:overlap val="9"/>
        <c:axId val="403135888"/>
        <c:axId val="403136280"/>
      </c:barChart>
      <c:lineChart>
        <c:grouping val="standard"/>
        <c:varyColors val="0"/>
        <c:ser>
          <c:idx val="2"/>
          <c:order val="2"/>
          <c:tx>
            <c:strRef>
              <c:f>'III.3.5.Cob.Afil.mens.SFS RS '!$E$3</c:f>
              <c:strCache>
                <c:ptCount val="1"/>
                <c:pt idx="0">
                  <c:v>Índice de dependencia</c:v>
                </c:pt>
              </c:strCache>
            </c:strRef>
          </c:tx>
          <c:spPr>
            <a:ln w="28575">
              <a:solidFill>
                <a:schemeClr val="bg1"/>
              </a:solidFill>
              <a:prstDash val="sysDot"/>
            </a:ln>
            <a:effectLst>
              <a:glow rad="228600">
                <a:schemeClr val="accent2">
                  <a:satMod val="175000"/>
                  <a:alpha val="40000"/>
                </a:schemeClr>
              </a:glow>
            </a:effectLst>
          </c:spPr>
          <c:marker>
            <c:symbol val="circle"/>
            <c:size val="10"/>
            <c:spPr>
              <a:gradFill>
                <a:gsLst>
                  <a:gs pos="0">
                    <a:srgbClr val="FFF200"/>
                  </a:gs>
                  <a:gs pos="45000">
                    <a:srgbClr val="FF7A00"/>
                  </a:gs>
                  <a:gs pos="70000">
                    <a:srgbClr val="FF0300"/>
                  </a:gs>
                  <a:gs pos="100000">
                    <a:srgbClr val="4D0808"/>
                  </a:gs>
                </a:gsLst>
                <a:lin ang="5400000" scaled="0"/>
              </a:gradFill>
              <a:ln>
                <a:solidFill>
                  <a:schemeClr val="bg1"/>
                </a:solidFill>
              </a:ln>
              <a:effectLst>
                <a:glow rad="228600">
                  <a:schemeClr val="accent2">
                    <a:satMod val="175000"/>
                    <a:alpha val="40000"/>
                  </a:schemeClr>
                </a:glow>
              </a:effectLst>
            </c:spPr>
          </c:marker>
          <c:dLbls>
            <c:spPr>
              <a:noFill/>
              <a:ln>
                <a:noFill/>
              </a:ln>
              <a:effectLst/>
            </c:spPr>
            <c:txPr>
              <a:bodyPr/>
              <a:lstStyle/>
              <a:p>
                <a:pPr>
                  <a:defRPr sz="1600"/>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May.19</c:v>
                </c:pt>
                <c:pt idx="1">
                  <c:v>Jun.19</c:v>
                </c:pt>
                <c:pt idx="2">
                  <c:v>Jul.19</c:v>
                </c:pt>
                <c:pt idx="3">
                  <c:v>Ago.19</c:v>
                </c:pt>
                <c:pt idx="4">
                  <c:v>Sep.19</c:v>
                </c:pt>
                <c:pt idx="5">
                  <c:v>Oct.19</c:v>
                </c:pt>
                <c:pt idx="6">
                  <c:v>Nov.19</c:v>
                </c:pt>
                <c:pt idx="7">
                  <c:v>Dic.19</c:v>
                </c:pt>
                <c:pt idx="8">
                  <c:v>Ene.20</c:v>
                </c:pt>
                <c:pt idx="9">
                  <c:v>Feb.20</c:v>
                </c:pt>
                <c:pt idx="10">
                  <c:v>Mar.20</c:v>
                </c:pt>
                <c:pt idx="11">
                  <c:v>Abr.20</c:v>
                </c:pt>
                <c:pt idx="12">
                  <c:v>May.20</c:v>
                </c:pt>
              </c:strCache>
            </c:strRef>
          </c:cat>
          <c:val>
            <c:numRef>
              <c:f>'III.3.5.Cob.Afil.mens.SFS RS '!$E$4:$E$16</c:f>
              <c:numCache>
                <c:formatCode>0.00</c:formatCode>
                <c:ptCount val="13"/>
                <c:pt idx="0">
                  <c:v>0.40673722646474719</c:v>
                </c:pt>
                <c:pt idx="1">
                  <c:v>0.40450754530129984</c:v>
                </c:pt>
                <c:pt idx="2">
                  <c:v>0.4000137329119321</c:v>
                </c:pt>
                <c:pt idx="3">
                  <c:v>0.39235572021105886</c:v>
                </c:pt>
                <c:pt idx="4">
                  <c:v>0.38929705003912562</c:v>
                </c:pt>
                <c:pt idx="5">
                  <c:v>0.38362135643620154</c:v>
                </c:pt>
                <c:pt idx="6">
                  <c:v>0.38033149838097985</c:v>
                </c:pt>
                <c:pt idx="7">
                  <c:v>0.37648328344061766</c:v>
                </c:pt>
                <c:pt idx="8">
                  <c:v>0.36666173979284389</c:v>
                </c:pt>
                <c:pt idx="9">
                  <c:v>0.36311534764486836</c:v>
                </c:pt>
                <c:pt idx="10">
                  <c:v>0.36038317715782325</c:v>
                </c:pt>
                <c:pt idx="11">
                  <c:v>0.35859841821380284</c:v>
                </c:pt>
                <c:pt idx="12">
                  <c:v>0.35815971321148621</c:v>
                </c:pt>
              </c:numCache>
            </c:numRef>
          </c:val>
          <c:smooth val="1"/>
          <c:extLst>
            <c:ext xmlns:c16="http://schemas.microsoft.com/office/drawing/2014/chart" uri="{C3380CC4-5D6E-409C-BE32-E72D297353CC}">
              <c16:uniqueId val="{00000005-92CC-4E4F-A9C7-B1BA967F1680}"/>
            </c:ext>
          </c:extLst>
        </c:ser>
        <c:dLbls>
          <c:showLegendKey val="0"/>
          <c:showVal val="0"/>
          <c:showCatName val="0"/>
          <c:showSerName val="0"/>
          <c:showPercent val="0"/>
          <c:showBubbleSize val="0"/>
        </c:dLbls>
        <c:marker val="1"/>
        <c:smooth val="0"/>
        <c:axId val="403137064"/>
        <c:axId val="403136672"/>
      </c:lineChart>
      <c:catAx>
        <c:axId val="403135888"/>
        <c:scaling>
          <c:orientation val="minMax"/>
        </c:scaling>
        <c:delete val="0"/>
        <c:axPos val="b"/>
        <c:numFmt formatCode="General" sourceLinked="0"/>
        <c:majorTickMark val="none"/>
        <c:minorTickMark val="none"/>
        <c:tickLblPos val="nextTo"/>
        <c:txPr>
          <a:bodyPr/>
          <a:lstStyle/>
          <a:p>
            <a:pPr>
              <a:defRPr sz="1600"/>
            </a:pPr>
            <a:endParaRPr lang="en-US"/>
          </a:p>
        </c:txPr>
        <c:crossAx val="403136280"/>
        <c:crosses val="autoZero"/>
        <c:auto val="1"/>
        <c:lblAlgn val="ctr"/>
        <c:lblOffset val="100"/>
        <c:noMultiLvlLbl val="0"/>
      </c:catAx>
      <c:valAx>
        <c:axId val="403136280"/>
        <c:scaling>
          <c:orientation val="minMax"/>
        </c:scaling>
        <c:delete val="0"/>
        <c:axPos val="l"/>
        <c:numFmt formatCode="_(* #,##0_);_(* \(#,##0\);_(* &quot;-&quot;??_);_(@_)" sourceLinked="1"/>
        <c:majorTickMark val="none"/>
        <c:minorTickMark val="none"/>
        <c:tickLblPos val="nextTo"/>
        <c:txPr>
          <a:bodyPr/>
          <a:lstStyle/>
          <a:p>
            <a:pPr>
              <a:defRPr sz="900"/>
            </a:pPr>
            <a:endParaRPr lang="en-US"/>
          </a:p>
        </c:txPr>
        <c:crossAx val="403135888"/>
        <c:crosses val="autoZero"/>
        <c:crossBetween val="between"/>
        <c:dispUnits>
          <c:builtInUnit val="thousands"/>
          <c:dispUnitsLbl>
            <c:layout>
              <c:manualLayout>
                <c:xMode val="edge"/>
                <c:yMode val="edge"/>
                <c:x val="2.7319432390949276E-3"/>
                <c:y val="0.43891842524799957"/>
              </c:manualLayout>
            </c:layout>
            <c:txPr>
              <a:bodyPr/>
              <a:lstStyle/>
              <a:p>
                <a:pPr>
                  <a:defRPr sz="1800"/>
                </a:pPr>
                <a:endParaRPr lang="en-US"/>
              </a:p>
            </c:txPr>
          </c:dispUnitsLbl>
        </c:dispUnits>
      </c:valAx>
      <c:valAx>
        <c:axId val="403136672"/>
        <c:scaling>
          <c:orientation val="minMax"/>
          <c:max val="2"/>
        </c:scaling>
        <c:delete val="0"/>
        <c:axPos val="r"/>
        <c:numFmt formatCode="0.00" sourceLinked="1"/>
        <c:majorTickMark val="out"/>
        <c:minorTickMark val="none"/>
        <c:tickLblPos val="nextTo"/>
        <c:crossAx val="403137064"/>
        <c:crosses val="max"/>
        <c:crossBetween val="between"/>
      </c:valAx>
      <c:catAx>
        <c:axId val="403137064"/>
        <c:scaling>
          <c:orientation val="minMax"/>
        </c:scaling>
        <c:delete val="1"/>
        <c:axPos val="b"/>
        <c:numFmt formatCode="General" sourceLinked="1"/>
        <c:majorTickMark val="out"/>
        <c:minorTickMark val="none"/>
        <c:tickLblPos val="nextTo"/>
        <c:crossAx val="403136672"/>
        <c:crosses val="autoZero"/>
        <c:auto val="1"/>
        <c:lblAlgn val="ctr"/>
        <c:lblOffset val="100"/>
        <c:noMultiLvlLbl val="0"/>
      </c:catAx>
    </c:plotArea>
    <c:legend>
      <c:legendPos val="t"/>
      <c:layout>
        <c:manualLayout>
          <c:xMode val="edge"/>
          <c:yMode val="edge"/>
          <c:x val="0.13137198005150319"/>
          <c:y val="7.5221251189755131E-2"/>
          <c:w val="0.74764552550085339"/>
          <c:h val="3.7554844106025206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r>
              <a:rPr lang="es-DO" sz="2400" b="1">
                <a:solidFill>
                  <a:sysClr val="windowText" lastClr="000000"/>
                </a:solidFill>
                <a:effectLst/>
              </a:rPr>
              <a:t>Afiliados al</a:t>
            </a:r>
            <a:r>
              <a:rPr lang="es-DO" sz="2400" b="1" baseline="0">
                <a:solidFill>
                  <a:sysClr val="windowText" lastClr="000000"/>
                </a:solidFill>
                <a:effectLst/>
              </a:rPr>
              <a:t> Seguro Familiar de Salud del Régimen Subsidiado por Sexo y Tipo de Afiliación</a:t>
            </a:r>
            <a:endParaRPr lang="en-US" sz="2400">
              <a:solidFill>
                <a:sysClr val="windowText" lastClr="000000"/>
              </a:solidFill>
              <a:effectLst/>
            </a:endParaRPr>
          </a:p>
        </c:rich>
      </c:tx>
      <c:layout>
        <c:manualLayout>
          <c:xMode val="edge"/>
          <c:yMode val="edge"/>
          <c:x val="0.19600684754114675"/>
          <c:y val="1.628905557594894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522800718606136E-2"/>
          <c:y val="0.16748679446418943"/>
          <c:w val="0.92768908972462127"/>
          <c:h val="0.69902635416167835"/>
        </c:manualLayout>
      </c:layout>
      <c:barChart>
        <c:barDir val="col"/>
        <c:grouping val="stacked"/>
        <c:varyColors val="0"/>
        <c:ser>
          <c:idx val="0"/>
          <c:order val="0"/>
          <c:tx>
            <c:strRef>
              <c:f>'III.3.6.Afil.SFSRSsex tipo '!$B$5</c:f>
              <c:strCache>
                <c:ptCount val="1"/>
                <c:pt idx="0">
                  <c:v>Dic.07</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'!$C$5:$D$5,'III.3.6.Afil.SFSRSsex tipo '!$F$5:$G$5)</c:f>
              <c:numCache>
                <c:formatCode>#,##0</c:formatCode>
                <c:ptCount val="4"/>
                <c:pt idx="0">
                  <c:v>169757</c:v>
                </c:pt>
                <c:pt idx="1">
                  <c:v>310064</c:v>
                </c:pt>
                <c:pt idx="2">
                  <c:v>303890</c:v>
                </c:pt>
                <c:pt idx="3">
                  <c:v>298225</c:v>
                </c:pt>
              </c:numCache>
            </c:numRef>
          </c:val>
          <c:extLst>
            <c:ext xmlns:c16="http://schemas.microsoft.com/office/drawing/2014/chart" uri="{C3380CC4-5D6E-409C-BE32-E72D297353CC}">
              <c16:uniqueId val="{00000000-A53D-4425-9C22-20DE6C2F0296}"/>
            </c:ext>
          </c:extLst>
        </c:ser>
        <c:ser>
          <c:idx val="1"/>
          <c:order val="1"/>
          <c:tx>
            <c:strRef>
              <c:f>'III.3.6.Afil.SFSRSsex tipo '!$B$6</c:f>
              <c:strCache>
                <c:ptCount val="1"/>
                <c:pt idx="0">
                  <c:v>Dic.08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'!$C$6:$D$6,'III.3.6.Afil.SFSRSsex tipo '!$F$6:$G$6)</c:f>
              <c:numCache>
                <c:formatCode>#,##0</c:formatCode>
                <c:ptCount val="4"/>
                <c:pt idx="0">
                  <c:v>169198</c:v>
                </c:pt>
                <c:pt idx="1">
                  <c:v>376240</c:v>
                </c:pt>
                <c:pt idx="2">
                  <c:v>320751</c:v>
                </c:pt>
                <c:pt idx="3">
                  <c:v>358454</c:v>
                </c:pt>
              </c:numCache>
            </c:numRef>
          </c:val>
          <c:extLst>
            <c:ext xmlns:c16="http://schemas.microsoft.com/office/drawing/2014/chart" uri="{C3380CC4-5D6E-409C-BE32-E72D297353CC}">
              <c16:uniqueId val="{00000001-A53D-4425-9C22-20DE6C2F0296}"/>
            </c:ext>
          </c:extLst>
        </c:ser>
        <c:ser>
          <c:idx val="2"/>
          <c:order val="2"/>
          <c:tx>
            <c:strRef>
              <c:f>'III.3.6.Afil.SFSRSsex tipo '!$B$7</c:f>
              <c:strCache>
                <c:ptCount val="1"/>
                <c:pt idx="0">
                  <c:v>Dic.09</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'!$C$7:$D$7,'III.3.6.Afil.SFSRSsex tipo '!$F$7:$G$7)</c:f>
              <c:numCache>
                <c:formatCode>#,##0</c:formatCode>
                <c:ptCount val="4"/>
                <c:pt idx="0">
                  <c:v>213701</c:v>
                </c:pt>
                <c:pt idx="1">
                  <c:v>401930</c:v>
                </c:pt>
                <c:pt idx="2">
                  <c:v>408348</c:v>
                </c:pt>
                <c:pt idx="3">
                  <c:v>380246</c:v>
                </c:pt>
              </c:numCache>
            </c:numRef>
          </c:val>
          <c:extLst>
            <c:ext xmlns:c16="http://schemas.microsoft.com/office/drawing/2014/chart" uri="{C3380CC4-5D6E-409C-BE32-E72D297353CC}">
              <c16:uniqueId val="{00000002-A53D-4425-9C22-20DE6C2F0296}"/>
            </c:ext>
          </c:extLst>
        </c:ser>
        <c:ser>
          <c:idx val="3"/>
          <c:order val="3"/>
          <c:tx>
            <c:strRef>
              <c:f>'III.3.6.Afil.SFSRSsex tipo '!$B$8</c:f>
              <c:strCache>
                <c:ptCount val="1"/>
                <c:pt idx="0">
                  <c:v>Dic.10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'!$C$8:$D$8,'III.3.6.Afil.SFSRSsex tipo '!$F$8:$G$8)</c:f>
              <c:numCache>
                <c:formatCode>#,##0</c:formatCode>
                <c:ptCount val="4"/>
                <c:pt idx="0">
                  <c:v>328922</c:v>
                </c:pt>
                <c:pt idx="1">
                  <c:v>575714</c:v>
                </c:pt>
                <c:pt idx="2">
                  <c:v>574328</c:v>
                </c:pt>
                <c:pt idx="3">
                  <c:v>534822</c:v>
                </c:pt>
              </c:numCache>
            </c:numRef>
          </c:val>
          <c:extLst>
            <c:ext xmlns:c16="http://schemas.microsoft.com/office/drawing/2014/chart" uri="{C3380CC4-5D6E-409C-BE32-E72D297353CC}">
              <c16:uniqueId val="{00000003-A53D-4425-9C22-20DE6C2F0296}"/>
            </c:ext>
          </c:extLst>
        </c:ser>
        <c:ser>
          <c:idx val="4"/>
          <c:order val="4"/>
          <c:tx>
            <c:strRef>
              <c:f>'III.3.6.Afil.SFSRSsex tipo '!$B$9</c:f>
              <c:strCache>
                <c:ptCount val="1"/>
                <c:pt idx="0">
                  <c:v>Dic.11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'!$C$9:$D$9,'III.3.6.Afil.SFSRSsex tipo '!$F$9:$G$9)</c:f>
              <c:numCache>
                <c:formatCode>#,##0</c:formatCode>
                <c:ptCount val="4"/>
                <c:pt idx="0">
                  <c:v>319816</c:v>
                </c:pt>
                <c:pt idx="1">
                  <c:v>579358</c:v>
                </c:pt>
                <c:pt idx="2">
                  <c:v>563959</c:v>
                </c:pt>
                <c:pt idx="3">
                  <c:v>540294</c:v>
                </c:pt>
              </c:numCache>
            </c:numRef>
          </c:val>
          <c:extLst>
            <c:ext xmlns:c16="http://schemas.microsoft.com/office/drawing/2014/chart" uri="{C3380CC4-5D6E-409C-BE32-E72D297353CC}">
              <c16:uniqueId val="{00000004-A53D-4425-9C22-20DE6C2F0296}"/>
            </c:ext>
          </c:extLst>
        </c:ser>
        <c:ser>
          <c:idx val="5"/>
          <c:order val="5"/>
          <c:tx>
            <c:strRef>
              <c:f>'III.3.6.Afil.SFSRSsex tipo '!$B$10</c:f>
              <c:strCache>
                <c:ptCount val="1"/>
                <c:pt idx="0">
                  <c:v>Dic.12</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'!$C$10:$D$10,'III.3.6.Afil.SFSRSsex tipo '!$F$10:$G$10)</c:f>
              <c:numCache>
                <c:formatCode>#,##0</c:formatCode>
                <c:ptCount val="4"/>
                <c:pt idx="0">
                  <c:v>446880</c:v>
                </c:pt>
                <c:pt idx="1">
                  <c:v>584446</c:v>
                </c:pt>
                <c:pt idx="2">
                  <c:v>731160</c:v>
                </c:pt>
                <c:pt idx="3">
                  <c:v>540865</c:v>
                </c:pt>
              </c:numCache>
            </c:numRef>
          </c:val>
          <c:extLst>
            <c:ext xmlns:c16="http://schemas.microsoft.com/office/drawing/2014/chart" uri="{C3380CC4-5D6E-409C-BE32-E72D297353CC}">
              <c16:uniqueId val="{00000005-A53D-4425-9C22-20DE6C2F0296}"/>
            </c:ext>
          </c:extLst>
        </c:ser>
        <c:ser>
          <c:idx val="6"/>
          <c:order val="6"/>
          <c:tx>
            <c:strRef>
              <c:f>'III.3.6.Afil.SFSRSsex tipo '!$B$11</c:f>
              <c:strCache>
                <c:ptCount val="1"/>
                <c:pt idx="0">
                  <c:v>Dic.13</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'!$C$11:$D$11,'III.3.6.Afil.SFSRSsex tipo '!$F$11:$G$11)</c:f>
              <c:numCache>
                <c:formatCode>#,##0</c:formatCode>
                <c:ptCount val="4"/>
                <c:pt idx="0">
                  <c:v>625451</c:v>
                </c:pt>
                <c:pt idx="1">
                  <c:v>617980</c:v>
                </c:pt>
                <c:pt idx="2">
                  <c:v>942774</c:v>
                </c:pt>
                <c:pt idx="3">
                  <c:v>565548</c:v>
                </c:pt>
              </c:numCache>
            </c:numRef>
          </c:val>
          <c:extLst>
            <c:ext xmlns:c16="http://schemas.microsoft.com/office/drawing/2014/chart" uri="{C3380CC4-5D6E-409C-BE32-E72D297353CC}">
              <c16:uniqueId val="{00000006-A53D-4425-9C22-20DE6C2F0296}"/>
            </c:ext>
          </c:extLst>
        </c:ser>
        <c:ser>
          <c:idx val="7"/>
          <c:order val="7"/>
          <c:tx>
            <c:strRef>
              <c:f>'III.3.6.Afil.SFSRSsex tipo '!$B$12</c:f>
              <c:strCache>
                <c:ptCount val="1"/>
                <c:pt idx="0">
                  <c:v>Dic.14</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'!$C$12:$D$12,'III.3.6.Afil.SFSRSsex tipo '!$F$12:$G$12)</c:f>
              <c:numCache>
                <c:formatCode>#,##0</c:formatCode>
                <c:ptCount val="4"/>
                <c:pt idx="0">
                  <c:v>760801</c:v>
                </c:pt>
                <c:pt idx="1">
                  <c:v>639717</c:v>
                </c:pt>
                <c:pt idx="2">
                  <c:v>1034413</c:v>
                </c:pt>
                <c:pt idx="3">
                  <c:v>580715</c:v>
                </c:pt>
              </c:numCache>
            </c:numRef>
          </c:val>
          <c:extLst>
            <c:ext xmlns:c16="http://schemas.microsoft.com/office/drawing/2014/chart" uri="{C3380CC4-5D6E-409C-BE32-E72D297353CC}">
              <c16:uniqueId val="{00000007-A53D-4425-9C22-20DE6C2F0296}"/>
            </c:ext>
          </c:extLst>
        </c:ser>
        <c:ser>
          <c:idx val="8"/>
          <c:order val="8"/>
          <c:tx>
            <c:strRef>
              <c:f>'III.3.6.Afil.SFSRSsex tipo '!$B$13</c:f>
              <c:strCache>
                <c:ptCount val="1"/>
                <c:pt idx="0">
                  <c:v>Dic.15</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'!$C$13:$D$13,'III.3.6.Afil.SFSRSsex tipo '!$F$13:$G$13)</c:f>
              <c:numCache>
                <c:formatCode>#,##0</c:formatCode>
                <c:ptCount val="4"/>
                <c:pt idx="0">
                  <c:v>965980</c:v>
                </c:pt>
                <c:pt idx="1">
                  <c:v>606813</c:v>
                </c:pt>
                <c:pt idx="2">
                  <c:v>1198725</c:v>
                </c:pt>
                <c:pt idx="3">
                  <c:v>545887</c:v>
                </c:pt>
              </c:numCache>
            </c:numRef>
          </c:val>
          <c:extLst>
            <c:ext xmlns:c16="http://schemas.microsoft.com/office/drawing/2014/chart" uri="{C3380CC4-5D6E-409C-BE32-E72D297353CC}">
              <c16:uniqueId val="{00000008-A53D-4425-9C22-20DE6C2F0296}"/>
            </c:ext>
          </c:extLst>
        </c:ser>
        <c:ser>
          <c:idx val="9"/>
          <c:order val="9"/>
          <c:tx>
            <c:strRef>
              <c:f>'III.3.6.Afil.SFSRSsex tipo '!$B$14</c:f>
              <c:strCache>
                <c:ptCount val="1"/>
                <c:pt idx="0">
                  <c:v>Dic.16</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'!$C$14:$D$14,'III.3.6.Afil.SFSRSsex tipo '!$F$14:$G$14)</c:f>
              <c:numCache>
                <c:formatCode>#,##0</c:formatCode>
                <c:ptCount val="4"/>
                <c:pt idx="0">
                  <c:v>958091</c:v>
                </c:pt>
                <c:pt idx="1">
                  <c:v>617507</c:v>
                </c:pt>
                <c:pt idx="2">
                  <c:v>1210866</c:v>
                </c:pt>
                <c:pt idx="3">
                  <c:v>560604</c:v>
                </c:pt>
              </c:numCache>
            </c:numRef>
          </c:val>
          <c:extLst>
            <c:ext xmlns:c16="http://schemas.microsoft.com/office/drawing/2014/chart" uri="{C3380CC4-5D6E-409C-BE32-E72D297353CC}">
              <c16:uniqueId val="{00000009-A53D-4425-9C22-20DE6C2F0296}"/>
            </c:ext>
          </c:extLst>
        </c:ser>
        <c:ser>
          <c:idx val="10"/>
          <c:order val="10"/>
          <c:tx>
            <c:strRef>
              <c:f>'III.3.6.Afil.SFSRSsex tipo '!$B$18</c:f>
              <c:strCache>
                <c:ptCount val="1"/>
                <c:pt idx="0">
                  <c:v>May.20</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'!$C$18:$D$18,'III.3.6.Afil.SFSRSsex tipo '!$F$18:$G$18)</c:f>
              <c:numCache>
                <c:formatCode>#,##0</c:formatCode>
                <c:ptCount val="4"/>
                <c:pt idx="0">
                  <c:v>1247250</c:v>
                </c:pt>
                <c:pt idx="1">
                  <c:v>519033</c:v>
                </c:pt>
                <c:pt idx="2">
                  <c:v>1505451</c:v>
                </c:pt>
                <c:pt idx="3">
                  <c:v>470982</c:v>
                </c:pt>
              </c:numCache>
            </c:numRef>
          </c:val>
          <c:extLst>
            <c:ext xmlns:c16="http://schemas.microsoft.com/office/drawing/2014/chart" uri="{C3380CC4-5D6E-409C-BE32-E72D297353CC}">
              <c16:uniqueId val="{0000000A-A53D-4425-9C22-20DE6C2F0296}"/>
            </c:ext>
          </c:extLst>
        </c:ser>
        <c:dLbls>
          <c:showLegendKey val="0"/>
          <c:showVal val="0"/>
          <c:showCatName val="0"/>
          <c:showSerName val="0"/>
          <c:showPercent val="0"/>
          <c:showBubbleSize val="0"/>
        </c:dLbls>
        <c:gapWidth val="150"/>
        <c:overlap val="100"/>
        <c:axId val="704950904"/>
        <c:axId val="704944344"/>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950904"/>
        <c:crosses val="autoZero"/>
        <c:crossBetween val="between"/>
      </c:valAx>
      <c:spPr>
        <a:noFill/>
        <a:ln>
          <a:noFill/>
        </a:ln>
        <a:effectLst/>
      </c:spPr>
    </c:plotArea>
    <c:legend>
      <c:legendPos val="b"/>
      <c:layout>
        <c:manualLayout>
          <c:xMode val="edge"/>
          <c:yMode val="edge"/>
          <c:x val="9.8935508264093155E-2"/>
          <c:y val="7.8747256675332902E-2"/>
          <c:w val="0.74054361733970075"/>
          <c:h val="4.9145363275439211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00" normalizeH="0" baseline="0">
                <a:solidFill>
                  <a:schemeClr val="tx1"/>
                </a:solidFill>
                <a:latin typeface="+mn-lt"/>
                <a:ea typeface="+mn-ea"/>
                <a:cs typeface="+mn-cs"/>
              </a:defRPr>
            </a:pPr>
            <a:r>
              <a:rPr lang="en-US" sz="1800">
                <a:solidFill>
                  <a:schemeClr val="tx1"/>
                </a:solidFill>
              </a:rPr>
              <a:t>Pensionados (Hacienda RET, PN, FF.AA, Sector Salud)
Res.207-2016 / Dec. 371-2016/Ley 1896-380</a:t>
            </a:r>
          </a:p>
        </c:rich>
      </c:tx>
      <c:layout>
        <c:manualLayout>
          <c:xMode val="edge"/>
          <c:yMode val="edge"/>
          <c:x val="0.27722975023133839"/>
          <c:y val="3.5146439654900705E-2"/>
        </c:manualLayout>
      </c:layout>
      <c:overlay val="0"/>
      <c:spPr>
        <a:noFill/>
        <a:ln>
          <a:noFill/>
        </a:ln>
        <a:effectLst/>
      </c:spPr>
    </c:title>
    <c:autoTitleDeleted val="0"/>
    <c:plotArea>
      <c:layout>
        <c:manualLayout>
          <c:layoutTarget val="inner"/>
          <c:xMode val="edge"/>
          <c:yMode val="edge"/>
          <c:x val="4.9994770846006079E-2"/>
          <c:y val="0.14645400036030229"/>
          <c:w val="0.91615799886980698"/>
          <c:h val="0.69121218783512461"/>
        </c:manualLayout>
      </c:layout>
      <c:areaChart>
        <c:grouping val="stacked"/>
        <c:varyColors val="0"/>
        <c:ser>
          <c:idx val="2"/>
          <c:order val="0"/>
          <c:tx>
            <c:strRef>
              <c:f>' III.4.2.Afil. SFSP Anual.'!$B$3</c:f>
              <c:strCache>
                <c:ptCount val="1"/>
                <c:pt idx="0">
                  <c:v>Total Pensionados 
(Hacienda RET, PN, FF.AA, Sector Salud)</c:v>
                </c:pt>
              </c:strCache>
            </c:strRef>
          </c:tx>
          <c:spPr>
            <a:solidFill>
              <a:srgbClr val="A79E23"/>
            </a:solidFill>
            <a:ln>
              <a:solidFill>
                <a:schemeClr val="accent3"/>
              </a:solidFill>
            </a:ln>
            <a:effectLst>
              <a:innerShdw dist="38100" dir="16200000">
                <a:schemeClr val="lt1"/>
              </a:innerShdw>
            </a:effectLst>
          </c:spPr>
          <c:dLbls>
            <c:dLbl>
              <c:idx val="10"/>
              <c:layout>
                <c:manualLayout>
                  <c:x val="-3.1428374084818474E-2"/>
                  <c:y val="-1.95256205296228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F9F-42A8-87AA-F60004406FE7}"/>
                </c:ext>
              </c:extLst>
            </c:dLbl>
            <c:dLbl>
              <c:idx val="11"/>
              <c:layout>
                <c:manualLayout>
                  <c:x val="-2.9965376735153537E-2"/>
                  <c:y val="-3.25770832788244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872-4191-ACE6-1B5E59C5DBD0}"/>
                </c:ext>
              </c:extLst>
            </c:dLbl>
            <c:spPr>
              <a:noFill/>
              <a:ln>
                <a:noFill/>
              </a:ln>
              <a:effectLst/>
            </c:spPr>
            <c:txPr>
              <a:bodyPr rot="0" spcFirstLastPara="1" vertOverflow="ellipsis" vert="horz" wrap="square" lIns="0" tIns="0" rIns="0" bIns="0" anchor="ctr" anchorCtr="1">
                <a:spAutoFit/>
              </a:bodyPr>
              <a:lstStyle/>
              <a:p>
                <a:pPr>
                  <a:defRPr sz="2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a:solidFill>
                        <a:schemeClr val="accent1">
                          <a:lumMod val="60000"/>
                          <a:lumOff val="40000"/>
                        </a:schemeClr>
                      </a:solidFill>
                    </a:ln>
                    <a:effectLst/>
                  </c:spPr>
                </c15:leaderLines>
              </c:ext>
            </c:extLst>
          </c:dLbls>
          <c:cat>
            <c:strRef>
              <c:f>' III.4.2.Afil. SFSP Anual.'!$A$4:$A$15</c:f>
              <c:strCache>
                <c:ptCount val="12"/>
                <c:pt idx="0">
                  <c:v>Dic. 2009</c:v>
                </c:pt>
                <c:pt idx="1">
                  <c:v>Dic. 2010</c:v>
                </c:pt>
                <c:pt idx="2">
                  <c:v>Dic. 2011</c:v>
                </c:pt>
                <c:pt idx="3">
                  <c:v>Dic. 2012</c:v>
                </c:pt>
                <c:pt idx="4">
                  <c:v>Dic. 2013</c:v>
                </c:pt>
                <c:pt idx="5">
                  <c:v>Dic. 2014</c:v>
                </c:pt>
                <c:pt idx="6">
                  <c:v>Dic. 2015</c:v>
                </c:pt>
                <c:pt idx="7">
                  <c:v>Dic. 2016</c:v>
                </c:pt>
                <c:pt idx="8">
                  <c:v>Dic. 2017</c:v>
                </c:pt>
                <c:pt idx="9">
                  <c:v>Dic. 2018</c:v>
                </c:pt>
                <c:pt idx="10">
                  <c:v>Dic. 2019</c:v>
                </c:pt>
                <c:pt idx="11">
                  <c:v>May.2020</c:v>
                </c:pt>
              </c:strCache>
            </c:strRef>
          </c:cat>
          <c:val>
            <c:numRef>
              <c:f>' III.4.2.Afil. SFSP Anual.'!$B$4:$B$15</c:f>
              <c:numCache>
                <c:formatCode>_(* #,##0_);_(* \(#,##0\);_(* "-"_);_(@_)</c:formatCode>
                <c:ptCount val="12"/>
                <c:pt idx="0">
                  <c:v>21982</c:v>
                </c:pt>
                <c:pt idx="1">
                  <c:v>27354</c:v>
                </c:pt>
                <c:pt idx="2">
                  <c:v>29726</c:v>
                </c:pt>
                <c:pt idx="3">
                  <c:v>30703</c:v>
                </c:pt>
                <c:pt idx="4">
                  <c:v>27273</c:v>
                </c:pt>
                <c:pt idx="5">
                  <c:v>30370</c:v>
                </c:pt>
                <c:pt idx="6">
                  <c:v>30529</c:v>
                </c:pt>
                <c:pt idx="7">
                  <c:v>42908</c:v>
                </c:pt>
                <c:pt idx="8">
                  <c:v>73619</c:v>
                </c:pt>
                <c:pt idx="9">
                  <c:v>93895</c:v>
                </c:pt>
                <c:pt idx="10">
                  <c:v>168861</c:v>
                </c:pt>
                <c:pt idx="11">
                  <c:v>168861</c:v>
                </c:pt>
              </c:numCache>
            </c:numRef>
          </c:val>
          <c:extLst>
            <c:ext xmlns:c16="http://schemas.microsoft.com/office/drawing/2014/chart" uri="{C3380CC4-5D6E-409C-BE32-E72D297353CC}">
              <c16:uniqueId val="{00000000-F8BC-4FD5-9E9E-0847C28EB459}"/>
            </c:ext>
          </c:extLst>
        </c:ser>
        <c:dLbls>
          <c:showLegendKey val="0"/>
          <c:showVal val="1"/>
          <c:showCatName val="0"/>
          <c:showSerName val="0"/>
          <c:showPercent val="0"/>
          <c:showBubbleSize val="0"/>
        </c:dLbls>
        <c:dropLines>
          <c:spPr>
            <a:ln w="38100" cap="flat" cmpd="sng" algn="ctr">
              <a:gradFill>
                <a:gsLst>
                  <a:gs pos="0">
                    <a:schemeClr val="lt1"/>
                  </a:gs>
                  <a:gs pos="50000">
                    <a:schemeClr val="lt1">
                      <a:alpha val="0"/>
                    </a:schemeClr>
                  </a:gs>
                </a:gsLst>
                <a:lin ang="5400000" scaled="0"/>
              </a:gradFill>
              <a:round/>
            </a:ln>
            <a:effectLst/>
          </c:spPr>
        </c:dropLines>
        <c:axId val="430615672"/>
        <c:axId val="430619280"/>
      </c:areaChart>
      <c:catAx>
        <c:axId val="430615672"/>
        <c:scaling>
          <c:orientation val="minMax"/>
        </c:scaling>
        <c:delete val="0"/>
        <c:axPos val="b"/>
        <c:numFmt formatCode="General" sourceLinked="1"/>
        <c:majorTickMark val="none"/>
        <c:minorTickMark val="none"/>
        <c:tickLblPos val="nextTo"/>
        <c:spPr>
          <a:noFill/>
          <a:ln w="9525" cap="flat" cmpd="sng" algn="ctr">
            <a:solidFill>
              <a:schemeClr val="accent1">
                <a:lumMod val="40000"/>
                <a:lumOff val="60000"/>
                <a:alpha val="25000"/>
              </a:schemeClr>
            </a:solidFill>
            <a:round/>
          </a:ln>
          <a:effectLst/>
        </c:spPr>
        <c:txPr>
          <a:bodyPr rot="-27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430619280"/>
        <c:crosses val="autoZero"/>
        <c:auto val="1"/>
        <c:lblAlgn val="ctr"/>
        <c:lblOffset val="100"/>
        <c:noMultiLvlLbl val="0"/>
      </c:catAx>
      <c:valAx>
        <c:axId val="430619280"/>
        <c:scaling>
          <c:orientation val="minMax"/>
        </c:scaling>
        <c:delete val="1"/>
        <c:axPos val="l"/>
        <c:numFmt formatCode="_(* #,##0_);_(* \(#,##0\);_(* &quot;-&quot;_);_(@_)" sourceLinked="1"/>
        <c:majorTickMark val="out"/>
        <c:minorTickMark val="none"/>
        <c:tickLblPos val="nextTo"/>
        <c:crossAx val="430615672"/>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Vejez, Discapacidad y Sobrevivencia (SVDS)</a:t>
            </a:r>
          </a:p>
          <a:p>
            <a:pPr>
              <a:defRPr sz="2000"/>
            </a:pPr>
            <a:r>
              <a:rPr lang="es-DO" sz="2000"/>
              <a:t>Cantidad  de Afiliados  y Cotizantes  Anual al SVDS del RC</a:t>
            </a:r>
          </a:p>
        </c:rich>
      </c:tx>
      <c:layout>
        <c:manualLayout>
          <c:xMode val="edge"/>
          <c:yMode val="edge"/>
          <c:x val="0.33380444193847636"/>
          <c:y val="4.0334049680803993E-2"/>
        </c:manualLayout>
      </c:layout>
      <c:overlay val="1"/>
    </c:title>
    <c:autoTitleDeleted val="0"/>
    <c:plotArea>
      <c:layout>
        <c:manualLayout>
          <c:layoutTarget val="inner"/>
          <c:xMode val="edge"/>
          <c:yMode val="edge"/>
          <c:x val="7.0383850481092677E-2"/>
          <c:y val="0.15069689655223781"/>
          <c:w val="0.87574376411878507"/>
          <c:h val="0.62403561921228767"/>
        </c:manualLayout>
      </c:layout>
      <c:barChart>
        <c:barDir val="col"/>
        <c:grouping val="clustered"/>
        <c:varyColors val="0"/>
        <c:ser>
          <c:idx val="0"/>
          <c:order val="0"/>
          <c:tx>
            <c:strRef>
              <c:f>'III.5.3.Afil. SVDS'!$B$3</c:f>
              <c:strCache>
                <c:ptCount val="1"/>
                <c:pt idx="0">
                  <c:v>Cotizantes</c:v>
                </c:pt>
              </c:strCache>
            </c:strRef>
          </c:tx>
          <c:invertIfNegative val="0"/>
          <c:dLbls>
            <c:dLbl>
              <c:idx val="0"/>
              <c:layout>
                <c:manualLayout>
                  <c:x val="-4.4699872735590677E-3"/>
                  <c:y val="9.313567127914856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94-4EB5-BD2C-05F77005A17F}"/>
                </c:ext>
              </c:extLst>
            </c:dLbl>
            <c:dLbl>
              <c:idx val="1"/>
              <c:layout>
                <c:manualLayout>
                  <c:x val="-8.9399745471182993E-4"/>
                  <c:y val="9.385377759849783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94-4EB5-BD2C-05F77005A17F}"/>
                </c:ext>
              </c:extLst>
            </c:dLbl>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SVDS'!$A$4:$A$21</c:f>
              <c:strCache>
                <c:ptCount val="18"/>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May. 2020</c:v>
                </c:pt>
              </c:strCache>
            </c:strRef>
          </c:cat>
          <c:val>
            <c:numRef>
              <c:f>'III.5.3.Afil. SVDS'!$B$4:$B$21</c:f>
              <c:numCache>
                <c:formatCode>#,##0</c:formatCode>
                <c:ptCount val="18"/>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1617107</c:v>
                </c:pt>
                <c:pt idx="13">
                  <c:v>1725802</c:v>
                </c:pt>
                <c:pt idx="14">
                  <c:v>1837104</c:v>
                </c:pt>
                <c:pt idx="15">
                  <c:v>1935968</c:v>
                </c:pt>
                <c:pt idx="16">
                  <c:v>1924919</c:v>
                </c:pt>
                <c:pt idx="17">
                  <c:v>1460091</c:v>
                </c:pt>
              </c:numCache>
            </c:numRef>
          </c:val>
          <c:extLst>
            <c:ext xmlns:c16="http://schemas.microsoft.com/office/drawing/2014/chart" uri="{C3380CC4-5D6E-409C-BE32-E72D297353CC}">
              <c16:uniqueId val="{00000004-B894-4EB5-BD2C-05F77005A17F}"/>
            </c:ext>
          </c:extLst>
        </c:ser>
        <c:ser>
          <c:idx val="1"/>
          <c:order val="1"/>
          <c:tx>
            <c:strRef>
              <c:f>'III.5.3.Afil. SVDS'!$C$3</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SVDS'!$A$4:$A$21</c:f>
              <c:strCache>
                <c:ptCount val="18"/>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May. 2020</c:v>
                </c:pt>
              </c:strCache>
            </c:strRef>
          </c:cat>
          <c:val>
            <c:numRef>
              <c:f>'III.5.3.Afil. SVDS'!$C$4:$C$21</c:f>
              <c:numCache>
                <c:formatCode>#,##0</c:formatCode>
                <c:ptCount val="18"/>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3269757</c:v>
                </c:pt>
                <c:pt idx="13">
                  <c:v>3473894</c:v>
                </c:pt>
                <c:pt idx="14">
                  <c:v>3703355</c:v>
                </c:pt>
                <c:pt idx="15">
                  <c:v>3919943</c:v>
                </c:pt>
                <c:pt idx="16">
                  <c:v>4133143</c:v>
                </c:pt>
                <c:pt idx="17">
                  <c:v>4213223</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60"/>
        <c:axId val="405496328"/>
        <c:axId val="405496720"/>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1.9728916685659167E-2"/>
                  <c:y val="-4.88971108321971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94-4EB5-BD2C-05F77005A17F}"/>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94-4EB5-BD2C-05F77005A17F}"/>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94-4EB5-BD2C-05F77005A17F}"/>
                </c:ext>
              </c:extLst>
            </c:dLbl>
            <c:dLbl>
              <c:idx val="10"/>
              <c:layout>
                <c:manualLayout>
                  <c:x val="-2.1646835855437484E-2"/>
                  <c:y val="-5.6860680309615282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894-4EB5-BD2C-05F77005A17F}"/>
                </c:ext>
              </c:extLst>
            </c:dLbl>
            <c:dLbl>
              <c:idx val="11"/>
              <c:layout>
                <c:manualLayout>
                  <c:x val="-2.3447359907178025E-2"/>
                  <c:y val="-5.8934755157913854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94-4EB5-BD2C-05F77005A17F}"/>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94-4EB5-BD2C-05F77005A17F}"/>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94-4EB5-BD2C-05F77005A17F}"/>
                </c:ext>
              </c:extLst>
            </c:dLbl>
            <c:dLbl>
              <c:idx val="14"/>
              <c:layout>
                <c:manualLayout>
                  <c:x val="-2.4166280722409193E-2"/>
                  <c:y val="-4.75600299044769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94-4EB5-BD2C-05F77005A17F}"/>
                </c:ext>
              </c:extLst>
            </c:dLbl>
            <c:dLbl>
              <c:idx val="15"/>
              <c:layout>
                <c:manualLayout>
                  <c:x val="-2.1366389843038916E-2"/>
                  <c:y val="-4.74418247091825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3E-4A56-8548-BB944D3005D9}"/>
                </c:ext>
              </c:extLst>
            </c:dLbl>
            <c:dLbl>
              <c:idx val="16"/>
              <c:layout>
                <c:manualLayout>
                  <c:x val="-2.2150045041662497E-2"/>
                  <c:y val="-5.051200009476446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43E-4A56-8548-BB944D3005D9}"/>
                </c:ext>
              </c:extLst>
            </c:dLbl>
            <c:dLbl>
              <c:idx val="17"/>
              <c:layout>
                <c:manualLayout>
                  <c:x val="-1.9533097335100079E-2"/>
                  <c:y val="-6.037196392578491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B3E-4D46-97AE-7962F7BD3424}"/>
                </c:ext>
              </c:extLst>
            </c:dLbl>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SVDS'!$A$4:$A$21</c:f>
              <c:strCache>
                <c:ptCount val="18"/>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May. 2020</c:v>
                </c:pt>
              </c:strCache>
            </c:strRef>
          </c:cat>
          <c:val>
            <c:numRef>
              <c:f>'III.5.3.Afil. SVDS'!$D$4:$D$21</c:f>
              <c:numCache>
                <c:formatCode>0.0%</c:formatCode>
                <c:ptCount val="18"/>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0.49456488662613152</c:v>
                </c:pt>
                <c:pt idx="13">
                  <c:v>0.49679178466585339</c:v>
                </c:pt>
                <c:pt idx="14">
                  <c:v>0.49606478449946062</c:v>
                </c:pt>
                <c:pt idx="15">
                  <c:v>0.49387656912358163</c:v>
                </c:pt>
                <c:pt idx="16">
                  <c:v>0.46572765568479002</c:v>
                </c:pt>
                <c:pt idx="17">
                  <c:v>0.34654966043810165</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out"/>
        <c:minorTickMark val="none"/>
        <c:tickLblPos val="nextTo"/>
        <c:txPr>
          <a:bodyPr rot="-2700000" vert="horz"/>
          <a:lstStyle/>
          <a:p>
            <a:pPr>
              <a:defRPr sz="1600"/>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out"/>
        <c:minorTickMark val="none"/>
        <c:tickLblPos val="nextTo"/>
        <c:crossAx val="405496328"/>
        <c:crosses val="autoZero"/>
        <c:crossBetween val="between"/>
      </c:valAx>
      <c:valAx>
        <c:axId val="405497112"/>
        <c:scaling>
          <c:orientation val="minMax"/>
          <c:max val="1"/>
        </c:scaling>
        <c:delete val="0"/>
        <c:axPos val="r"/>
        <c:numFmt formatCode="0.0%" sourceLinked="1"/>
        <c:majorTickMark val="out"/>
        <c:minorTickMark val="none"/>
        <c:tickLblPos val="nextTo"/>
        <c:crossAx val="405710864"/>
        <c:crosses val="max"/>
        <c:crossBetween val="between"/>
      </c:valAx>
      <c:catAx>
        <c:axId val="405710864"/>
        <c:scaling>
          <c:orientation val="minMax"/>
        </c:scaling>
        <c:delete val="1"/>
        <c:axPos val="b"/>
        <c:numFmt formatCode="General" sourceLinked="1"/>
        <c:majorTickMark val="out"/>
        <c:minorTickMark val="none"/>
        <c:tickLblPos val="nextTo"/>
        <c:crossAx val="405497112"/>
        <c:crosses val="autoZero"/>
        <c:auto val="1"/>
        <c:lblAlgn val="ctr"/>
        <c:lblOffset val="100"/>
        <c:noMultiLvlLbl val="0"/>
      </c:catAx>
    </c:plotArea>
    <c:legend>
      <c:legendPos val="r"/>
      <c:layout>
        <c:manualLayout>
          <c:xMode val="edge"/>
          <c:yMode val="edge"/>
          <c:x val="0.29687533572612351"/>
          <c:y val="0.12131555106082632"/>
          <c:w val="0.4291716477624738"/>
          <c:h val="3.973176338780008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598930038051466E-2"/>
          <c:y val="0.3276644381716437"/>
          <c:w val="0.91238959326426827"/>
          <c:h val="0.47916763234784338"/>
        </c:manualLayout>
      </c:layout>
      <c:lineChart>
        <c:grouping val="standard"/>
        <c:varyColors val="0"/>
        <c:ser>
          <c:idx val="0"/>
          <c:order val="0"/>
          <c:tx>
            <c:strRef>
              <c:f>'III.5.4.Afil. SVDS mensual'!$B$3</c:f>
              <c:strCache>
                <c:ptCount val="1"/>
                <c:pt idx="0">
                  <c:v>Cotizantes     </c:v>
                </c:pt>
              </c:strCache>
            </c:strRef>
          </c:tx>
          <c:marker>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solidFill>
                      <a:schemeClr val="tx2">
                        <a:lumMod val="60000"/>
                        <a:lumOff val="40000"/>
                      </a:schemeClr>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May. 19</c:v>
                </c:pt>
                <c:pt idx="1">
                  <c:v>Jun. 19</c:v>
                </c:pt>
                <c:pt idx="2">
                  <c:v>Jul. 19</c:v>
                </c:pt>
                <c:pt idx="3">
                  <c:v>Ago. 19</c:v>
                </c:pt>
                <c:pt idx="4">
                  <c:v>Sep. 19</c:v>
                </c:pt>
                <c:pt idx="5">
                  <c:v>Oct. 19</c:v>
                </c:pt>
                <c:pt idx="6">
                  <c:v>Nov. 19</c:v>
                </c:pt>
                <c:pt idx="7">
                  <c:v>Dic. 19</c:v>
                </c:pt>
                <c:pt idx="8">
                  <c:v>Ene.20</c:v>
                </c:pt>
                <c:pt idx="9">
                  <c:v>Feb.20</c:v>
                </c:pt>
                <c:pt idx="10">
                  <c:v>Mar.20</c:v>
                </c:pt>
                <c:pt idx="11">
                  <c:v>Abr.20</c:v>
                </c:pt>
                <c:pt idx="12">
                  <c:v>May.20</c:v>
                </c:pt>
              </c:strCache>
            </c:strRef>
          </c:cat>
          <c:val>
            <c:numRef>
              <c:f>'III.5.4.Afil. SVDS mensual'!$B$4:$B$16</c:f>
              <c:numCache>
                <c:formatCode>#,##0</c:formatCode>
                <c:ptCount val="13"/>
                <c:pt idx="0">
                  <c:v>1931947</c:v>
                </c:pt>
                <c:pt idx="1">
                  <c:v>1931947</c:v>
                </c:pt>
                <c:pt idx="2">
                  <c:v>1939817</c:v>
                </c:pt>
                <c:pt idx="3">
                  <c:v>1917355</c:v>
                </c:pt>
                <c:pt idx="4">
                  <c:v>1924512</c:v>
                </c:pt>
                <c:pt idx="5">
                  <c:v>1895389</c:v>
                </c:pt>
                <c:pt idx="6">
                  <c:v>1910515</c:v>
                </c:pt>
                <c:pt idx="7">
                  <c:v>1924919</c:v>
                </c:pt>
                <c:pt idx="8">
                  <c:v>1861696</c:v>
                </c:pt>
                <c:pt idx="9">
                  <c:v>1903195</c:v>
                </c:pt>
                <c:pt idx="10">
                  <c:v>1962593</c:v>
                </c:pt>
                <c:pt idx="11">
                  <c:v>1569809</c:v>
                </c:pt>
                <c:pt idx="12">
                  <c:v>1460091</c:v>
                </c:pt>
              </c:numCache>
            </c:numRef>
          </c:val>
          <c:smooth val="0"/>
          <c:extLst>
            <c:ext xmlns:c16="http://schemas.microsoft.com/office/drawing/2014/chart" uri="{C3380CC4-5D6E-409C-BE32-E72D297353CC}">
              <c16:uniqueId val="{00000000-1D49-4C48-8FD4-936DC8E14B9C}"/>
            </c:ext>
          </c:extLst>
        </c:ser>
        <c:ser>
          <c:idx val="1"/>
          <c:order val="1"/>
          <c:tx>
            <c:strRef>
              <c:f>'III.5.4.Afil. SVDS mensual'!$C$3</c:f>
              <c:strCache>
                <c:ptCount val="1"/>
                <c:pt idx="0">
                  <c:v>Afiliados </c:v>
                </c:pt>
              </c:strCache>
            </c:strRef>
          </c:tx>
          <c:marker>
            <c:symbol val="circle"/>
            <c:size val="7"/>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8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May. 19</c:v>
                </c:pt>
                <c:pt idx="1">
                  <c:v>Jun. 19</c:v>
                </c:pt>
                <c:pt idx="2">
                  <c:v>Jul. 19</c:v>
                </c:pt>
                <c:pt idx="3">
                  <c:v>Ago. 19</c:v>
                </c:pt>
                <c:pt idx="4">
                  <c:v>Sep. 19</c:v>
                </c:pt>
                <c:pt idx="5">
                  <c:v>Oct. 19</c:v>
                </c:pt>
                <c:pt idx="6">
                  <c:v>Nov. 19</c:v>
                </c:pt>
                <c:pt idx="7">
                  <c:v>Dic. 19</c:v>
                </c:pt>
                <c:pt idx="8">
                  <c:v>Ene.20</c:v>
                </c:pt>
                <c:pt idx="9">
                  <c:v>Feb.20</c:v>
                </c:pt>
                <c:pt idx="10">
                  <c:v>Mar.20</c:v>
                </c:pt>
                <c:pt idx="11">
                  <c:v>Abr.20</c:v>
                </c:pt>
                <c:pt idx="12">
                  <c:v>May.20</c:v>
                </c:pt>
              </c:strCache>
            </c:strRef>
          </c:cat>
          <c:val>
            <c:numRef>
              <c:f>'III.5.4.Afil. SVDS mensual'!$C$4:$C$16</c:f>
              <c:numCache>
                <c:formatCode>#,##0</c:formatCode>
                <c:ptCount val="13"/>
                <c:pt idx="0">
                  <c:v>4015438</c:v>
                </c:pt>
                <c:pt idx="1">
                  <c:v>4015438</c:v>
                </c:pt>
                <c:pt idx="2">
                  <c:v>4052685</c:v>
                </c:pt>
                <c:pt idx="3">
                  <c:v>4071500</c:v>
                </c:pt>
                <c:pt idx="4">
                  <c:v>4088442</c:v>
                </c:pt>
                <c:pt idx="5">
                  <c:v>4088442</c:v>
                </c:pt>
                <c:pt idx="6">
                  <c:v>4114942</c:v>
                </c:pt>
                <c:pt idx="7">
                  <c:v>4133143</c:v>
                </c:pt>
                <c:pt idx="8">
                  <c:v>4162253</c:v>
                </c:pt>
                <c:pt idx="9">
                  <c:v>4178809</c:v>
                </c:pt>
                <c:pt idx="10">
                  <c:v>4196136</c:v>
                </c:pt>
                <c:pt idx="11">
                  <c:v>4207086</c:v>
                </c:pt>
                <c:pt idx="12">
                  <c:v>4213223</c:v>
                </c:pt>
              </c:numCache>
            </c:numRef>
          </c:val>
          <c:smooth val="0"/>
          <c:extLst>
            <c:ext xmlns:c16="http://schemas.microsoft.com/office/drawing/2014/chart" uri="{C3380CC4-5D6E-409C-BE32-E72D297353CC}">
              <c16:uniqueId val="{00000001-1D49-4C48-8FD4-936DC8E14B9C}"/>
            </c:ext>
          </c:extLst>
        </c:ser>
        <c:dLbls>
          <c:showLegendKey val="0"/>
          <c:showVal val="0"/>
          <c:showCatName val="0"/>
          <c:showSerName val="0"/>
          <c:showPercent val="0"/>
          <c:showBubbleSize val="0"/>
        </c:dLbls>
        <c:hiLowLines>
          <c:spPr>
            <a:ln w="25400">
              <a:gradFill>
                <a:gsLst>
                  <a:gs pos="14000">
                    <a:schemeClr val="accent3">
                      <a:lumMod val="50000"/>
                    </a:schemeClr>
                  </a:gs>
                  <a:gs pos="50000">
                    <a:srgbClr val="FF6633"/>
                  </a:gs>
                  <a:gs pos="50000">
                    <a:srgbClr val="FFFF00"/>
                  </a:gs>
                  <a:gs pos="75000">
                    <a:srgbClr val="01A78F"/>
                  </a:gs>
                  <a:gs pos="100000">
                    <a:srgbClr val="3366FF"/>
                  </a:gs>
                </a:gsLst>
                <a:lin ang="5400000" scaled="0"/>
              </a:gradFill>
              <a:prstDash val="sysDash"/>
            </a:ln>
          </c:spPr>
        </c:hiLowLines>
        <c:marker val="1"/>
        <c:smooth val="0"/>
        <c:axId val="405712040"/>
        <c:axId val="405712432"/>
      </c:lineChart>
      <c:lineChart>
        <c:grouping val="standard"/>
        <c:varyColors val="0"/>
        <c:ser>
          <c:idx val="2"/>
          <c:order val="2"/>
          <c:tx>
            <c:strRef>
              <c:f>'III.5.4.Afil. SVDS mensual'!$D$3</c:f>
              <c:strCache>
                <c:ptCount val="1"/>
                <c:pt idx="0">
                  <c:v>Densidad de Cotizantes</c:v>
                </c:pt>
              </c:strCache>
            </c:strRef>
          </c:tx>
          <c:spPr>
            <a:ln>
              <a:noFill/>
            </a:ln>
          </c:spPr>
          <c:marker>
            <c:symbol val="circle"/>
            <c:size val="25"/>
            <c:spPr>
              <a:gradFill>
                <a:gsLst>
                  <a:gs pos="0">
                    <a:srgbClr val="DDEBCF"/>
                  </a:gs>
                  <a:gs pos="50000">
                    <a:srgbClr val="9CB86E"/>
                  </a:gs>
                  <a:gs pos="100000">
                    <a:srgbClr val="156B13"/>
                  </a:gs>
                </a:gsLst>
                <a:lin ang="5400000" scaled="0"/>
              </a:gradFill>
            </c:spPr>
          </c:marker>
          <c:dLbls>
            <c:dLbl>
              <c:idx val="0"/>
              <c:layout>
                <c:manualLayout>
                  <c:x val="-9.1690544412607444E-3"/>
                  <c:y val="-3.72093023255813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290-4790-B787-5E128BA1C13B}"/>
                </c:ext>
              </c:extLst>
            </c:dLbl>
            <c:dLbl>
              <c:idx val="1"/>
              <c:layout>
                <c:manualLayout>
                  <c:x val="-6.8855748332318336E-3"/>
                  <c:y val="-4.02477068801917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D49-4C48-8FD4-936DC8E14B9C}"/>
                </c:ext>
              </c:extLst>
            </c:dLbl>
            <c:dLbl>
              <c:idx val="2"/>
              <c:layout>
                <c:manualLayout>
                  <c:x val="-7.6408787010506492E-3"/>
                  <c:y val="-3.72093023255814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290-4790-B787-5E128BA1C13B}"/>
                </c:ext>
              </c:extLst>
            </c:dLbl>
            <c:dLbl>
              <c:idx val="3"/>
              <c:layout>
                <c:manualLayout>
                  <c:x val="-7.6408787010506206E-3"/>
                  <c:y val="-3.55179704016913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290-4790-B787-5E128BA1C13B}"/>
                </c:ext>
              </c:extLst>
            </c:dLbl>
            <c:dLbl>
              <c:idx val="4"/>
              <c:layout>
                <c:manualLayout>
                  <c:x val="-5.3486150907354349E-3"/>
                  <c:y val="-3.72093023255814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290-4790-B787-5E128BA1C13B}"/>
                </c:ext>
              </c:extLst>
            </c:dLbl>
            <c:dLbl>
              <c:idx val="5"/>
              <c:layout>
                <c:manualLayout>
                  <c:x val="-8.4049665711556833E-3"/>
                  <c:y val="-3.3826638477801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290-4790-B787-5E128BA1C13B}"/>
                </c:ext>
              </c:extLst>
            </c:dLbl>
            <c:dLbl>
              <c:idx val="6"/>
              <c:layout>
                <c:manualLayout>
                  <c:x val="-9.9331423113658071E-3"/>
                  <c:y val="-3.55179704016913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290-4790-B787-5E128BA1C13B}"/>
                </c:ext>
              </c:extLst>
            </c:dLbl>
            <c:dLbl>
              <c:idx val="7"/>
              <c:layout>
                <c:manualLayout>
                  <c:x val="-8.4049665711556833E-3"/>
                  <c:y val="-2.87526427061311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290-4790-B787-5E128BA1C13B}"/>
                </c:ext>
              </c:extLst>
            </c:dLbl>
            <c:dLbl>
              <c:idx val="8"/>
              <c:layout>
                <c:manualLayout>
                  <c:x val="-9.1690544412608571E-3"/>
                  <c:y val="-3.3826638477801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290-4790-B787-5E128BA1C13B}"/>
                </c:ext>
              </c:extLst>
            </c:dLbl>
            <c:dLbl>
              <c:idx val="9"/>
              <c:layout>
                <c:manualLayout>
                  <c:x val="-7.6408787010506206E-3"/>
                  <c:y val="-3.72093023255814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290-4790-B787-5E128BA1C13B}"/>
                </c:ext>
              </c:extLst>
            </c:dLbl>
            <c:dLbl>
              <c:idx val="10"/>
              <c:layout>
                <c:manualLayout>
                  <c:x val="-6.8841308876506167E-3"/>
                  <c:y val="-4.339171979823881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D49-4C48-8FD4-936DC8E14B9C}"/>
                </c:ext>
              </c:extLst>
            </c:dLbl>
            <c:dLbl>
              <c:idx val="11"/>
              <c:layout>
                <c:manualLayout>
                  <c:x val="-6.1214869631267439E-3"/>
                  <c:y val="-4.3351767075627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D49-4C48-8FD4-936DC8E14B9C}"/>
                </c:ext>
              </c:extLst>
            </c:dLbl>
            <c:dLbl>
              <c:idx val="12"/>
              <c:layout>
                <c:manualLayout>
                  <c:x val="-1.3032155388661114E-2"/>
                  <c:y val="-5.210848643919509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49-4C48-8FD4-936DC8E14B9C}"/>
                </c:ext>
              </c:extLst>
            </c:dLbl>
            <c:spPr>
              <a:noFill/>
              <a:ln>
                <a:noFill/>
              </a:ln>
              <a:effectLst/>
            </c:spPr>
            <c:txPr>
              <a:bodyPr/>
              <a:lstStyle/>
              <a:p>
                <a:pPr>
                  <a:defRPr sz="1800" b="1">
                    <a:solidFill>
                      <a:schemeClr val="accent3">
                        <a:lumMod val="75000"/>
                      </a:schemeClr>
                    </a:solidFill>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'III.5.4.Afil. SVDS mensual'!$A$4:$A$16</c:f>
              <c:strCache>
                <c:ptCount val="13"/>
                <c:pt idx="0">
                  <c:v>May. 19</c:v>
                </c:pt>
                <c:pt idx="1">
                  <c:v>Jun. 19</c:v>
                </c:pt>
                <c:pt idx="2">
                  <c:v>Jul. 19</c:v>
                </c:pt>
                <c:pt idx="3">
                  <c:v>Ago. 19</c:v>
                </c:pt>
                <c:pt idx="4">
                  <c:v>Sep. 19</c:v>
                </c:pt>
                <c:pt idx="5">
                  <c:v>Oct. 19</c:v>
                </c:pt>
                <c:pt idx="6">
                  <c:v>Nov. 19</c:v>
                </c:pt>
                <c:pt idx="7">
                  <c:v>Dic. 19</c:v>
                </c:pt>
                <c:pt idx="8">
                  <c:v>Ene.20</c:v>
                </c:pt>
                <c:pt idx="9">
                  <c:v>Feb.20</c:v>
                </c:pt>
                <c:pt idx="10">
                  <c:v>Mar.20</c:v>
                </c:pt>
                <c:pt idx="11">
                  <c:v>Abr.20</c:v>
                </c:pt>
                <c:pt idx="12">
                  <c:v>May.20</c:v>
                </c:pt>
              </c:strCache>
            </c:strRef>
          </c:cat>
          <c:val>
            <c:numRef>
              <c:f>'III.5.4.Afil. SVDS mensual'!$D$4:$D$16</c:f>
              <c:numCache>
                <c:formatCode>0.0%</c:formatCode>
                <c:ptCount val="13"/>
                <c:pt idx="0">
                  <c:v>0.48112982942334059</c:v>
                </c:pt>
                <c:pt idx="1">
                  <c:v>0.48112982942334059</c:v>
                </c:pt>
                <c:pt idx="2">
                  <c:v>0.47864983338206646</c:v>
                </c:pt>
                <c:pt idx="3">
                  <c:v>0.47092103647304434</c:v>
                </c:pt>
                <c:pt idx="4">
                  <c:v>0.47072014229381265</c:v>
                </c:pt>
                <c:pt idx="5">
                  <c:v>0.46359689094280904</c:v>
                </c:pt>
                <c:pt idx="6">
                  <c:v>0.46428722446148696</c:v>
                </c:pt>
                <c:pt idx="7">
                  <c:v>0.46572765568479002</c:v>
                </c:pt>
                <c:pt idx="8">
                  <c:v>0.44728083564358051</c:v>
                </c:pt>
                <c:pt idx="9">
                  <c:v>0.45543957620460757</c:v>
                </c:pt>
                <c:pt idx="10">
                  <c:v>0.4677143448162786</c:v>
                </c:pt>
                <c:pt idx="11">
                  <c:v>0.46572765568479002</c:v>
                </c:pt>
                <c:pt idx="12">
                  <c:v>0.34654966043810165</c:v>
                </c:pt>
              </c:numCache>
            </c:numRef>
          </c:val>
          <c:smooth val="0"/>
          <c:extLst>
            <c:ext xmlns:c16="http://schemas.microsoft.com/office/drawing/2014/chart" uri="{C3380CC4-5D6E-409C-BE32-E72D297353CC}">
              <c16:uniqueId val="{00000006-1D49-4C48-8FD4-936DC8E14B9C}"/>
            </c:ext>
          </c:extLst>
        </c:ser>
        <c:dLbls>
          <c:showLegendKey val="0"/>
          <c:showVal val="0"/>
          <c:showCatName val="0"/>
          <c:showSerName val="0"/>
          <c:showPercent val="0"/>
          <c:showBubbleSize val="0"/>
        </c:dLbls>
        <c:hiLowLines/>
        <c:marker val="1"/>
        <c:smooth val="0"/>
        <c:axId val="405713216"/>
        <c:axId val="405712824"/>
      </c:lineChart>
      <c:catAx>
        <c:axId val="405712040"/>
        <c:scaling>
          <c:orientation val="minMax"/>
        </c:scaling>
        <c:delete val="0"/>
        <c:axPos val="b"/>
        <c:numFmt formatCode="General" sourceLinked="0"/>
        <c:majorTickMark val="none"/>
        <c:minorTickMark val="none"/>
        <c:tickLblPos val="nextTo"/>
        <c:txPr>
          <a:bodyPr/>
          <a:lstStyle/>
          <a:p>
            <a:pPr>
              <a:defRPr sz="1800"/>
            </a:pPr>
            <a:endParaRPr lang="en-US"/>
          </a:p>
        </c:txPr>
        <c:crossAx val="405712432"/>
        <c:crosses val="autoZero"/>
        <c:auto val="1"/>
        <c:lblAlgn val="ctr"/>
        <c:lblOffset val="100"/>
        <c:noMultiLvlLbl val="0"/>
      </c:catAx>
      <c:valAx>
        <c:axId val="405712432"/>
        <c:scaling>
          <c:orientation val="minMax"/>
        </c:scaling>
        <c:delete val="0"/>
        <c:axPos val="l"/>
        <c:numFmt formatCode="#,##0" sourceLinked="1"/>
        <c:majorTickMark val="out"/>
        <c:minorTickMark val="none"/>
        <c:tickLblPos val="nextTo"/>
        <c:txPr>
          <a:bodyPr/>
          <a:lstStyle/>
          <a:p>
            <a:pPr>
              <a:defRPr>
                <a:solidFill>
                  <a:schemeClr val="bg1"/>
                </a:solidFill>
              </a:defRPr>
            </a:pPr>
            <a:endParaRPr lang="en-US"/>
          </a:p>
        </c:txPr>
        <c:crossAx val="405712040"/>
        <c:crosses val="autoZero"/>
        <c:crossBetween val="between"/>
      </c:valAx>
      <c:valAx>
        <c:axId val="405712824"/>
        <c:scaling>
          <c:orientation val="minMax"/>
          <c:max val="0.8"/>
        </c:scaling>
        <c:delete val="0"/>
        <c:axPos val="r"/>
        <c:numFmt formatCode="0.0%" sourceLinked="1"/>
        <c:majorTickMark val="out"/>
        <c:minorTickMark val="none"/>
        <c:tickLblPos val="nextTo"/>
        <c:txPr>
          <a:bodyPr/>
          <a:lstStyle/>
          <a:p>
            <a:pPr>
              <a:defRPr>
                <a:solidFill>
                  <a:schemeClr val="bg1"/>
                </a:solidFill>
              </a:defRPr>
            </a:pPr>
            <a:endParaRPr lang="en-US"/>
          </a:p>
        </c:txPr>
        <c:crossAx val="405713216"/>
        <c:crosses val="max"/>
        <c:crossBetween val="between"/>
      </c:valAx>
      <c:catAx>
        <c:axId val="405713216"/>
        <c:scaling>
          <c:orientation val="minMax"/>
        </c:scaling>
        <c:delete val="1"/>
        <c:axPos val="b"/>
        <c:numFmt formatCode="General" sourceLinked="1"/>
        <c:majorTickMark val="out"/>
        <c:minorTickMark val="none"/>
        <c:tickLblPos val="nextTo"/>
        <c:crossAx val="405712824"/>
        <c:crosses val="autoZero"/>
        <c:auto val="1"/>
        <c:lblAlgn val="ctr"/>
        <c:lblOffset val="100"/>
        <c:noMultiLvlLbl val="0"/>
      </c:catAx>
      <c:spPr>
        <a:ln>
          <a:solidFill>
            <a:schemeClr val="bg1"/>
          </a:solidFill>
        </a:ln>
      </c:spPr>
    </c:plotArea>
    <c:legend>
      <c:legendPos val="r"/>
      <c:layout>
        <c:manualLayout>
          <c:xMode val="edge"/>
          <c:yMode val="edge"/>
          <c:x val="0.21612453754285499"/>
          <c:y val="7.6743363216793939E-2"/>
          <c:w val="0.57079962325283506"/>
          <c:h val="4.8744626772366115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661521140706509E-2"/>
          <c:y val="0.23358522304838208"/>
          <c:w val="0.86742773510755522"/>
          <c:h val="0.57342902618876235"/>
        </c:manualLayout>
      </c:layout>
      <c:lineChart>
        <c:grouping val="standard"/>
        <c:varyColors val="0"/>
        <c:ser>
          <c:idx val="0"/>
          <c:order val="0"/>
          <c:tx>
            <c:strRef>
              <c:f>'III.5.5.Afil. cotiz.'!$B$2</c:f>
              <c:strCache>
                <c:ptCount val="1"/>
                <c:pt idx="0">
                  <c:v>Afiliados</c:v>
                </c:pt>
              </c:strCache>
            </c:strRef>
          </c:tx>
          <c:cat>
            <c:strRef>
              <c:f>'III.5.5.Afil. cotiz.'!$A$3:$A$18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May.2020</c:v>
                </c:pt>
              </c:strCache>
            </c:strRef>
          </c:cat>
          <c:val>
            <c:numRef>
              <c:f>'III.5.5.Afil. cotiz.'!$B$3:$B$12</c:f>
            </c:numRef>
          </c:val>
          <c:smooth val="0"/>
          <c:extLst>
            <c:ext xmlns:c16="http://schemas.microsoft.com/office/drawing/2014/chart" uri="{C3380CC4-5D6E-409C-BE32-E72D297353CC}">
              <c16:uniqueId val="{00000000-5B02-46A5-85BE-B0DD71912A1B}"/>
            </c:ext>
          </c:extLst>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B02-46A5-85BE-B0DD71912A1B}"/>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B02-46A5-85BE-B0DD71912A1B}"/>
                </c:ext>
              </c:extLst>
            </c:dLbl>
            <c:dLbl>
              <c:idx val="2"/>
              <c:layout>
                <c:manualLayout>
                  <c:x val="-1.8692345614362262E-2"/>
                  <c:y val="6.32973518859268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B02-46A5-85BE-B0DD71912A1B}"/>
                </c:ext>
              </c:extLst>
            </c:dLbl>
            <c:dLbl>
              <c:idx val="3"/>
              <c:layout>
                <c:manualLayout>
                  <c:x val="-1.7069582441794798E-2"/>
                  <c:y val="5.47342694550682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B02-46A5-85BE-B0DD71912A1B}"/>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B02-46A5-85BE-B0DD71912A1B}"/>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B02-46A5-85BE-B0DD71912A1B}"/>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B02-46A5-85BE-B0DD71912A1B}"/>
                </c:ext>
              </c:extLst>
            </c:dLbl>
            <c:dLbl>
              <c:idx val="7"/>
              <c:layout>
                <c:manualLayout>
                  <c:x val="-1.904791151799401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B02-46A5-85BE-B0DD71912A1B}"/>
                </c:ext>
              </c:extLst>
            </c:dLbl>
            <c:dLbl>
              <c:idx val="8"/>
              <c:layout>
                <c:manualLayout>
                  <c:x val="-1.7952444859516515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B02-46A5-85BE-B0DD71912A1B}"/>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B02-46A5-85BE-B0DD71912A1B}"/>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B02-46A5-85BE-B0DD71912A1B}"/>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B02-46A5-85BE-B0DD71912A1B}"/>
                </c:ext>
              </c:extLst>
            </c:dLbl>
            <c:dLbl>
              <c:idx val="12"/>
              <c:layout>
                <c:manualLayout>
                  <c:x val="-1.7539766202435757E-2"/>
                  <c:y val="5.85289500442633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B02-46A5-85BE-B0DD71912A1B}"/>
                </c:ext>
              </c:extLst>
            </c:dLbl>
            <c:dLbl>
              <c:idx val="13"/>
              <c:layout>
                <c:manualLayout>
                  <c:x val="-1.5819209370716392E-2"/>
                  <c:y val="5.9689928552964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69-46D7-93B7-08A0242F6954}"/>
                </c:ext>
              </c:extLst>
            </c:dLbl>
            <c:dLbl>
              <c:idx val="14"/>
              <c:layout>
                <c:manualLayout>
                  <c:x val="-1.3793103448275997E-2"/>
                  <c:y val="5.82159796579732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0FF-45D8-9547-61618B4947AD}"/>
                </c:ext>
              </c:extLst>
            </c:dLbl>
            <c:dLbl>
              <c:idx val="15"/>
              <c:layout>
                <c:manualLayout>
                  <c:x val="-1.5541166040227147E-2"/>
                  <c:y val="6.19718401496196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29D-4ECE-9BF1-864D81F7A3E1}"/>
                </c:ext>
              </c:extLst>
            </c:dLbl>
            <c:spPr>
              <a:noFill/>
              <a:ln>
                <a:noFill/>
              </a:ln>
              <a:effectLst/>
            </c:spPr>
            <c:txPr>
              <a:bodyPr rot="5400000" vert="horz" wrap="square" lIns="38100" tIns="19050" rIns="38100" bIns="19050" anchor="ctr">
                <a:spAutoFit/>
              </a:bodyPr>
              <a:lstStyle/>
              <a:p>
                <a:pPr>
                  <a:defRPr sz="140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May.2020</c:v>
                </c:pt>
              </c:strCache>
            </c:strRef>
          </c:cat>
          <c:val>
            <c:numRef>
              <c:f>'III.5.5.Afil. cotiz.'!$C$3:$C$18</c:f>
              <c:numCache>
                <c:formatCode>#,##0</c:formatCode>
                <c:ptCount val="16"/>
                <c:pt idx="0">
                  <c:v>626615</c:v>
                </c:pt>
                <c:pt idx="1">
                  <c:v>808496</c:v>
                </c:pt>
                <c:pt idx="2">
                  <c:v>913203</c:v>
                </c:pt>
                <c:pt idx="3">
                  <c:v>929743</c:v>
                </c:pt>
                <c:pt idx="4">
                  <c:v>1118293</c:v>
                </c:pt>
                <c:pt idx="5">
                  <c:v>1189601</c:v>
                </c:pt>
                <c:pt idx="6">
                  <c:v>1242780</c:v>
                </c:pt>
                <c:pt idx="7">
                  <c:v>1291137</c:v>
                </c:pt>
                <c:pt idx="8">
                  <c:v>1376966</c:v>
                </c:pt>
                <c:pt idx="9">
                  <c:v>1508392</c:v>
                </c:pt>
                <c:pt idx="10">
                  <c:v>1617107</c:v>
                </c:pt>
                <c:pt idx="11">
                  <c:v>1725802</c:v>
                </c:pt>
                <c:pt idx="12">
                  <c:v>1837104</c:v>
                </c:pt>
                <c:pt idx="13">
                  <c:v>1935968</c:v>
                </c:pt>
                <c:pt idx="14">
                  <c:v>1924919</c:v>
                </c:pt>
                <c:pt idx="15">
                  <c:v>1460091</c:v>
                </c:pt>
              </c:numCache>
            </c:numRef>
          </c:val>
          <c:smooth val="0"/>
          <c:extLst>
            <c:ext xmlns:c16="http://schemas.microsoft.com/office/drawing/2014/chart" uri="{C3380CC4-5D6E-409C-BE32-E72D297353CC}">
              <c16:uniqueId val="{0000000E-5B02-46A5-85BE-B0DD71912A1B}"/>
            </c:ext>
          </c:extLst>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wrap="square" lIns="38100" tIns="19050" rIns="38100" bIns="19050" anchor="ctr">
                <a:spAutoFit/>
              </a:bodyPr>
              <a:lstStyle/>
              <a:p>
                <a:pPr>
                  <a:defRPr sz="14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'III.5.5.Afil. cotiz.'!$A$3:$A$18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May.2020</c:v>
                </c:pt>
              </c:strCache>
            </c:strRef>
          </c:cat>
          <c:val>
            <c:numRef>
              <c:f>'III.5.5.Afil. cotiz.'!$D$3:$D$18</c:f>
              <c:numCache>
                <c:formatCode>#,##0</c:formatCode>
                <c:ptCount val="16"/>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2050907</c:v>
                </c:pt>
                <c:pt idx="13">
                  <c:v>2202518.1965998798</c:v>
                </c:pt>
                <c:pt idx="14">
                  <c:v>2240987</c:v>
                </c:pt>
                <c:pt idx="15">
                  <c:v>2299153</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hiLowLines>
          <c:spPr>
            <a:ln w="12700">
              <a:solidFill>
                <a:srgbClr val="FFC000"/>
              </a:solidFill>
              <a:prstDash val="dash"/>
            </a:ln>
          </c:spPr>
        </c:hiLowLines>
        <c:marker val="1"/>
        <c:smooth val="0"/>
        <c:axId val="405714392"/>
        <c:axId val="405714784"/>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B02-46A5-85BE-B0DD71912A1B}"/>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B02-46A5-85BE-B0DD71912A1B}"/>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B02-46A5-85BE-B0DD71912A1B}"/>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B02-46A5-85BE-B0DD71912A1B}"/>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5B02-46A5-85BE-B0DD71912A1B}"/>
                </c:ext>
              </c:extLst>
            </c:dLbl>
            <c:dLbl>
              <c:idx val="9"/>
              <c:layout>
                <c:manualLayout>
                  <c:x val="-2.8684948864150604E-2"/>
                  <c:y val="7.43645926182670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B02-46A5-85BE-B0DD71912A1B}"/>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B02-46A5-85BE-B0DD71912A1B}"/>
                </c:ext>
              </c:extLst>
            </c:dLbl>
            <c:dLbl>
              <c:idx val="11"/>
              <c:layout>
                <c:manualLayout>
                  <c:x val="-3.4234973649943441E-2"/>
                  <c:y val="5.8390832335855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B02-46A5-85BE-B0DD71912A1B}"/>
                </c:ext>
              </c:extLst>
            </c:dLbl>
            <c:dLbl>
              <c:idx val="12"/>
              <c:layout>
                <c:manualLayout>
                  <c:x val="-3.0644057955363443E-2"/>
                  <c:y val="6.35528634217924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B02-46A5-85BE-B0DD71912A1B}"/>
                </c:ext>
              </c:extLst>
            </c:dLbl>
            <c:dLbl>
              <c:idx val="13"/>
              <c:layout>
                <c:manualLayout>
                  <c:x val="-3.3676314598606212E-2"/>
                  <c:y val="3.36015773469601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62-45B4-83A7-F933356A07C6}"/>
                </c:ext>
              </c:extLst>
            </c:dLbl>
            <c:dLbl>
              <c:idx val="14"/>
              <c:layout>
                <c:manualLayout>
                  <c:x val="-2.5451412747060181E-2"/>
                  <c:y val="1.55212029900858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0FF-45D8-9547-61618B4947AD}"/>
                </c:ext>
              </c:extLst>
            </c:dLbl>
            <c:dLbl>
              <c:idx val="15"/>
              <c:layout>
                <c:manualLayout>
                  <c:x val="-2.6864666288811147E-2"/>
                  <c:y val="-2.015955345969516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29D-4ECE-9BF1-864D81F7A3E1}"/>
                </c:ext>
              </c:extLst>
            </c:dLbl>
            <c:spPr>
              <a:noFill/>
              <a:ln>
                <a:noFill/>
              </a:ln>
              <a:effectLst/>
            </c:spPr>
            <c:txPr>
              <a:bodyPr/>
              <a:lstStyle/>
              <a:p>
                <a:pPr>
                  <a:defRPr sz="1600" b="1"/>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'III.5.5.Afil. cotiz.'!$A$3:$A$18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May.2020</c:v>
                </c:pt>
              </c:strCache>
            </c:strRef>
          </c:cat>
          <c:val>
            <c:numRef>
              <c:f>'III.5.5.Afil. cotiz.'!$E$3:$E$18</c:f>
              <c:numCache>
                <c:formatCode>0.00%</c:formatCode>
                <c:ptCount val="16"/>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0.82274670338000855</c:v>
                </c:pt>
                <c:pt idx="11">
                  <c:v>0.8573304951080355</c:v>
                </c:pt>
                <c:pt idx="12">
                  <c:v>0.8957519770521043</c:v>
                </c:pt>
                <c:pt idx="13">
                  <c:v>0.87897934418368728</c:v>
                </c:pt>
                <c:pt idx="14">
                  <c:v>0.85896035987714336</c:v>
                </c:pt>
                <c:pt idx="15">
                  <c:v>0.63505604020263118</c:v>
                </c:pt>
              </c:numCache>
            </c:numRef>
          </c:val>
          <c:smooth val="0"/>
          <c:extLst>
            <c:ext xmlns:c16="http://schemas.microsoft.com/office/drawing/2014/chart" uri="{C3380CC4-5D6E-409C-BE32-E72D297353CC}">
              <c16:uniqueId val="{00000019-5B02-46A5-85BE-B0DD71912A1B}"/>
            </c:ext>
          </c:extLst>
        </c:ser>
        <c:dLbls>
          <c:showLegendKey val="0"/>
          <c:showVal val="0"/>
          <c:showCatName val="0"/>
          <c:showSerName val="0"/>
          <c:showPercent val="0"/>
          <c:showBubbleSize val="0"/>
        </c:dLbls>
        <c:hiLowLines/>
        <c:marker val="1"/>
        <c:smooth val="0"/>
        <c:axId val="405715568"/>
        <c:axId val="405715176"/>
      </c:lineChart>
      <c:catAx>
        <c:axId val="405714392"/>
        <c:scaling>
          <c:orientation val="minMax"/>
        </c:scaling>
        <c:delete val="0"/>
        <c:axPos val="b"/>
        <c:numFmt formatCode="General" sourceLinked="0"/>
        <c:majorTickMark val="none"/>
        <c:minorTickMark val="none"/>
        <c:tickLblPos val="nextTo"/>
        <c:txPr>
          <a:bodyPr rot="-2700000" vert="horz"/>
          <a:lstStyle/>
          <a:p>
            <a:pPr>
              <a:defRPr sz="1200"/>
            </a:pPr>
            <a:endParaRPr lang="en-US"/>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crossAx val="405714392"/>
        <c:crosses val="autoZero"/>
        <c:crossBetween val="between"/>
        <c:majorUnit val="500000"/>
      </c:valAx>
      <c:valAx>
        <c:axId val="405715176"/>
        <c:scaling>
          <c:orientation val="minMax"/>
          <c:max val="1"/>
        </c:scaling>
        <c:delete val="0"/>
        <c:axPos val="r"/>
        <c:numFmt formatCode="0.00%" sourceLinked="1"/>
        <c:majorTickMark val="out"/>
        <c:minorTickMark val="none"/>
        <c:tickLblPos val="nextTo"/>
        <c:crossAx val="405715568"/>
        <c:crosses val="max"/>
        <c:crossBetween val="between"/>
      </c:valAx>
      <c:catAx>
        <c:axId val="405715568"/>
        <c:scaling>
          <c:orientation val="minMax"/>
        </c:scaling>
        <c:delete val="1"/>
        <c:axPos val="b"/>
        <c:numFmt formatCode="General" sourceLinked="1"/>
        <c:majorTickMark val="out"/>
        <c:minorTickMark val="none"/>
        <c:tickLblPos val="nextTo"/>
        <c:crossAx val="405715176"/>
        <c:crosses val="autoZero"/>
        <c:auto val="1"/>
        <c:lblAlgn val="ctr"/>
        <c:lblOffset val="100"/>
        <c:noMultiLvlLbl val="0"/>
      </c:catAx>
    </c:plotArea>
    <c:legend>
      <c:legendPos val="r"/>
      <c:layout>
        <c:manualLayout>
          <c:xMode val="edge"/>
          <c:yMode val="edge"/>
          <c:x val="0.18048024773981408"/>
          <c:y val="7.1593437732707432E-2"/>
          <c:w val="0.66386468429306589"/>
          <c:h val="4.218235487393547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2986833385212405"/>
          <c:y val="3.6999906846555082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674175681827304E-2"/>
          <c:y val="0.13425206955323402"/>
          <c:w val="0.97623910273099657"/>
          <c:h val="0.6543792915100729"/>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8FC-4B40-8539-39F7B9C9B12F}"/>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8FC-4B40-8539-39F7B9C9B12F}"/>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8FC-4B40-8539-39F7B9C9B12F}"/>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8FC-4B40-8539-39F7B9C9B12F}"/>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8FC-4B40-8539-39F7B9C9B12F}"/>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8FC-4B40-8539-39F7B9C9B12F}"/>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8FC-4B40-8539-39F7B9C9B12F}"/>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8FC-4B40-8539-39F7B9C9B12F}"/>
                </c:ext>
              </c:extLst>
            </c:dLbl>
            <c:dLbl>
              <c:idx val="8"/>
              <c:layout>
                <c:manualLayout>
                  <c:x val="-1.2492719232013807E-3"/>
                  <c:y val="-1.87729364118567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8FC-4B40-8539-39F7B9C9B12F}"/>
                </c:ext>
              </c:extLst>
            </c:dLbl>
            <c:dLbl>
              <c:idx val="9"/>
              <c:layout>
                <c:manualLayout>
                  <c:x val="2.8857009312178745E-4"/>
                  <c:y val="-1.66393314366548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8FC-4B40-8539-39F7B9C9B12F}"/>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#,##0</c:formatCode>
                <c:ptCount val="10"/>
                <c:pt idx="0">
                  <c:v>16038</c:v>
                </c:pt>
                <c:pt idx="1">
                  <c:v>148055</c:v>
                </c:pt>
                <c:pt idx="2">
                  <c:v>221732</c:v>
                </c:pt>
                <c:pt idx="3">
                  <c:v>211915</c:v>
                </c:pt>
                <c:pt idx="4">
                  <c:v>191891</c:v>
                </c:pt>
                <c:pt idx="5">
                  <c:v>174168</c:v>
                </c:pt>
                <c:pt idx="6">
                  <c:v>143558</c:v>
                </c:pt>
                <c:pt idx="7">
                  <c:v>122893</c:v>
                </c:pt>
                <c:pt idx="8">
                  <c:v>95041</c:v>
                </c:pt>
                <c:pt idx="9">
                  <c:v>134800</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0"/>
          <c:showBubbleSize val="0"/>
        </c:dLbls>
        <c:gapWidth val="14"/>
        <c:shape val="cylinder"/>
        <c:axId val="405716352"/>
        <c:axId val="405716744"/>
        <c:axId val="0"/>
      </c:bar3DChart>
      <c:catAx>
        <c:axId val="405716352"/>
        <c:scaling>
          <c:orientation val="minMax"/>
        </c:scaling>
        <c:delete val="0"/>
        <c:axPos val="b"/>
        <c:numFmt formatCode="General" sourceLinked="0"/>
        <c:majorTickMark val="none"/>
        <c:minorTickMark val="none"/>
        <c:tickLblPos val="nextTo"/>
        <c:txPr>
          <a:bodyPr rot="-2700000" vert="horz"/>
          <a:lstStyle/>
          <a:p>
            <a:pPr>
              <a:defRPr sz="1400"/>
            </a:pPr>
            <a:endParaRPr lang="en-US"/>
          </a:p>
        </c:txPr>
        <c:crossAx val="405716744"/>
        <c:crosses val="autoZero"/>
        <c:auto val="1"/>
        <c:lblAlgn val="ctr"/>
        <c:lblOffset val="100"/>
        <c:noMultiLvlLbl val="0"/>
      </c:catAx>
      <c:valAx>
        <c:axId val="405716744"/>
        <c:scaling>
          <c:orientation val="minMax"/>
        </c:scaling>
        <c:delete val="1"/>
        <c:axPos val="l"/>
        <c:numFmt formatCode="#,##0" sourceLinked="1"/>
        <c:majorTickMark val="none"/>
        <c:minorTickMark val="none"/>
        <c:tickLblPos val="nextTo"/>
        <c:crossAx val="4057163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52235363485385"/>
          <c:y val="3.2705874675174849E-2"/>
        </c:manualLayout>
      </c:layout>
      <c:overlay val="0"/>
    </c:title>
    <c:autoTitleDeleted val="0"/>
    <c:view3D>
      <c:rotX val="8"/>
      <c:rotY val="0"/>
      <c:depthPercent val="100"/>
      <c:rAngAx val="1"/>
    </c:view3D>
    <c:floor>
      <c:thickness val="0"/>
    </c:floor>
    <c:sideWall>
      <c:thickness val="0"/>
    </c:sideWall>
    <c:backWall>
      <c:thickness val="0"/>
    </c:backWall>
    <c:plotArea>
      <c:layout>
        <c:manualLayout>
          <c:layoutTarget val="inner"/>
          <c:xMode val="edge"/>
          <c:yMode val="edge"/>
          <c:x val="5.4296830556152043E-4"/>
          <c:y val="0.14824600222205056"/>
          <c:w val="0.98584219270404205"/>
          <c:h val="0.70595495199705927"/>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3.5400202474998077E-6"/>
                  <c:y val="-0.367912810143177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DD-4B01-9F49-F72C51A13DF6}"/>
                </c:ext>
              </c:extLst>
            </c:dLbl>
            <c:dLbl>
              <c:idx val="1"/>
              <c:layout>
                <c:manualLayout>
                  <c:x val="3.3149457601637697E-3"/>
                  <c:y val="-0.296762433340287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DD-4B01-9F49-F72C51A13DF6}"/>
                </c:ext>
              </c:extLst>
            </c:dLbl>
            <c:dLbl>
              <c:idx val="2"/>
              <c:layout>
                <c:manualLayout>
                  <c:x val="3.9246788475931034E-3"/>
                  <c:y val="-0.1202874371844786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DD-4B01-9F49-F72C51A13DF6}"/>
                </c:ext>
              </c:extLst>
            </c:dLbl>
            <c:dLbl>
              <c:idx val="3"/>
              <c:layout>
                <c:manualLayout>
                  <c:x val="2.7079030881224371E-3"/>
                  <c:y val="-0.1059450473387800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DD-4B01-9F49-F72C51A13DF6}"/>
                </c:ext>
              </c:extLst>
            </c:dLbl>
            <c:dLbl>
              <c:idx val="4"/>
              <c:layout>
                <c:manualLayout>
                  <c:x val="4.4267245190935597E-3"/>
                  <c:y val="-9.2882580004288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4DD-4B01-9F49-F72C51A13DF6}"/>
                </c:ext>
              </c:extLst>
            </c:dLbl>
            <c:dLbl>
              <c:idx val="5"/>
              <c:layout>
                <c:manualLayout>
                  <c:x val="2.7120391780137113E-3"/>
                  <c:y val="-6.950427907226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DD-4B01-9F49-F72C51A13DF6}"/>
                </c:ext>
              </c:extLst>
            </c:dLbl>
            <c:dLbl>
              <c:idx val="6"/>
              <c:layout>
                <c:manualLayout>
                  <c:x val="3.2858872414934211E-3"/>
                  <c:y val="-7.12098679030706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DD-4B01-9F49-F72C51A13DF6}"/>
                </c:ext>
              </c:extLst>
            </c:dLbl>
            <c:dLbl>
              <c:idx val="7"/>
              <c:layout>
                <c:manualLayout>
                  <c:x val="4.5112051934825806E-3"/>
                  <c:y val="-6.20662022718866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DD-4B01-9F49-F72C51A13DF6}"/>
                </c:ext>
              </c:extLst>
            </c:dLbl>
            <c:dLbl>
              <c:idx val="8"/>
              <c:layout>
                <c:manualLayout>
                  <c:x val="7.2128404841659451E-3"/>
                  <c:y val="-6.20301805147451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DD-4B01-9F49-F72C51A13DF6}"/>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573142</c:v>
                </c:pt>
                <c:pt idx="1">
                  <c:v>475577</c:v>
                </c:pt>
                <c:pt idx="2">
                  <c:v>150731</c:v>
                </c:pt>
                <c:pt idx="3">
                  <c:v>114083</c:v>
                </c:pt>
                <c:pt idx="4">
                  <c:v>87876</c:v>
                </c:pt>
                <c:pt idx="5">
                  <c:v>24273</c:v>
                </c:pt>
                <c:pt idx="6">
                  <c:v>12510</c:v>
                </c:pt>
                <c:pt idx="7">
                  <c:v>13299</c:v>
                </c:pt>
                <c:pt idx="8">
                  <c:v>8600</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12"/>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05717920"/>
        <c:crosses val="autoZero"/>
        <c:auto val="1"/>
        <c:lblAlgn val="ctr"/>
        <c:lblOffset val="100"/>
        <c:noMultiLvlLbl val="0"/>
      </c:catAx>
      <c:valAx>
        <c:axId val="405717920"/>
        <c:scaling>
          <c:orientation val="minMax"/>
        </c:scaling>
        <c:delete val="1"/>
        <c:axPos val="l"/>
        <c:numFmt formatCode="#,##0"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Cotizantes por AFP's y Fondos de Reparto</a:t>
            </a:r>
            <a:endParaRPr lang="es-ES">
              <a:solidFill>
                <a:sysClr val="windowText" lastClr="000000"/>
              </a:solidFill>
            </a:endParaRPr>
          </a:p>
          <a:p>
            <a:pPr>
              <a:defRPr>
                <a:solidFill>
                  <a:sysClr val="windowText" lastClr="000000"/>
                </a:solidFill>
              </a:defRPr>
            </a:pPr>
            <a:endParaRPr lang="en-US">
              <a:solidFill>
                <a:sysClr val="windowText" lastClr="000000"/>
              </a:solidFill>
            </a:endParaRPr>
          </a:p>
        </c:rich>
      </c:tx>
      <c:layout>
        <c:manualLayout>
          <c:xMode val="edge"/>
          <c:yMode val="edge"/>
          <c:x val="0.27434308170140148"/>
          <c:y val="1.7442820603646995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90"/>
      <c:rotY val="2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378553171049696"/>
          <c:y val="0.27422840735098203"/>
          <c:w val="0.63901765220523887"/>
          <c:h val="0.59828312021578012"/>
        </c:manualLayout>
      </c:layout>
      <c:pie3DChart>
        <c:varyColors val="1"/>
        <c:ser>
          <c:idx val="0"/>
          <c:order val="0"/>
          <c:tx>
            <c:strRef>
              <c:f>'III.5.8.Cotiz.x AFP y fondos'!$A$4</c:f>
              <c:strCache>
                <c:ptCount val="1"/>
                <c:pt idx="0">
                  <c:v>May.20</c:v>
                </c:pt>
              </c:strCache>
            </c:strRef>
          </c:tx>
          <c:explosion val="8"/>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FC7-4868-9065-59C5F1F17BDC}"/>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FC7-4868-9065-59C5F1F17BDC}"/>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FC7-4868-9065-59C5F1F17BDC}"/>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FC7-4868-9065-59C5F1F17BDC}"/>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AFC7-4868-9065-59C5F1F17BDC}"/>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AFC7-4868-9065-59C5F1F17BDC}"/>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AFC7-4868-9065-59C5F1F17BDC}"/>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AFC7-4868-9065-59C5F1F17BDC}"/>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EBE5-47E5-A795-791B69020822}"/>
              </c:ext>
            </c:extLst>
          </c:dPt>
          <c:dPt>
            <c:idx val="9"/>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BE5-47E5-A795-791B69020822}"/>
              </c:ext>
            </c:extLst>
          </c:dPt>
          <c:dLbls>
            <c:dLbl>
              <c:idx val="0"/>
              <c:layout>
                <c:manualLayout>
                  <c:x val="-4.7472871583199579E-2"/>
                  <c:y val="-0.19939930874384529"/>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46C262E-FDB6-42DE-8742-E4847110E0A1}"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D2F12645-9838-4411-8185-DBAEB43F84F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A6B154D5-3CE2-4A99-A084-11C947FBE0C5}"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AFC7-4868-9065-59C5F1F17BDC}"/>
                </c:ext>
              </c:extLst>
            </c:dLbl>
            <c:dLbl>
              <c:idx val="1"/>
              <c:layout>
                <c:manualLayout>
                  <c:x val="5.5727266220630643E-2"/>
                  <c:y val="-0.20538397606925046"/>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A691E98-F8D2-4630-B7C1-B33F8B51707B}"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45ED5880-70BC-4495-B0E7-A5909B5B95E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A0A7464-5FD9-4F67-94C5-3D806BC0F271}"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AFC7-4868-9065-59C5F1F17BDC}"/>
                </c:ext>
              </c:extLst>
            </c:dLbl>
            <c:dLbl>
              <c:idx val="2"/>
              <c:layout>
                <c:manualLayout>
                  <c:x val="4.4162771528167083E-2"/>
                  <c:y val="-4.6947347971863403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3B4A305-4021-4D4A-97FA-E0309DCD4D2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E064C9C5-2D23-4CC1-9A27-89EFDE71C25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AFC7-4868-9065-59C5F1F17BDC}"/>
                </c:ext>
              </c:extLst>
            </c:dLbl>
            <c:dLbl>
              <c:idx val="3"/>
              <c:layout>
                <c:manualLayout>
                  <c:x val="2.3924648975220994E-2"/>
                  <c:y val="-1.0092698577749134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8C446A9-A54F-432D-8B74-44C0A6B1954F}"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225D0FE1-8EEC-4F2D-932F-5F55B08E6D3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3D899F0F-0943-48E0-A280-5276BF6BCBF7}"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AFC7-4868-9065-59C5F1F17BDC}"/>
                </c:ext>
              </c:extLst>
            </c:dLbl>
            <c:dLbl>
              <c:idx val="4"/>
              <c:layout>
                <c:manualLayout>
                  <c:x val="4.1167318986073391E-2"/>
                  <c:y val="-5.0247446223598549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9C05F82-A25F-4184-93CE-757E4E6222CC}"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7C6A1B63-CAA4-42EC-A0CC-3E976A015E3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031ACC02-B684-49A9-A599-909073BBD87B}"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AFC7-4868-9065-59C5F1F17BDC}"/>
                </c:ext>
              </c:extLst>
            </c:dLbl>
            <c:dLbl>
              <c:idx val="5"/>
              <c:layout>
                <c:manualLayout>
                  <c:x val="-4.8572280245001105E-2"/>
                  <c:y val="5.659724072888894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FC60DF21-6887-4E83-81A2-1A560CB374BD}"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A7824EA3-4358-4A7A-910F-B50E6EA6BBA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88239077-2464-4C8D-96C7-E7C0ED2CF7F8}"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AFC7-4868-9065-59C5F1F17BDC}"/>
                </c:ext>
              </c:extLst>
            </c:dLbl>
            <c:dLbl>
              <c:idx val="6"/>
              <c:layout>
                <c:manualLayout>
                  <c:x val="-1.6010380491306302E-2"/>
                  <c:y val="6.5224779376173589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7A05422D-C869-4DFF-AB53-D8B4630E9D1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05F6DD79-39E9-4CDF-9E84-CDC670C45123}"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49E9001D-2922-46C2-9285-02338C09A549}"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AFC7-4868-9065-59C5F1F17BDC}"/>
                </c:ext>
              </c:extLst>
            </c:dLbl>
            <c:dLbl>
              <c:idx val="7"/>
              <c:layout>
                <c:manualLayout>
                  <c:x val="-5.52274191267196E-2"/>
                  <c:y val="0.15384747082147116"/>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2C7C9E1-7903-4BAB-8FC6-ADCAC177BB05}"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DBCE28A-9A45-4CC9-A8D1-D5DB87DEC51E}"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AFC7-4868-9065-59C5F1F17BDC}"/>
                </c:ext>
              </c:extLst>
            </c:dLbl>
            <c:dLbl>
              <c:idx val="8"/>
              <c:layout>
                <c:manualLayout>
                  <c:x val="-8.8450744548204452E-2"/>
                  <c:y val="8.455041562486746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D871AAE6-AFD6-4E6B-8E2C-72394CB90C43}" type="CATEGORYNAME">
                      <a:rPr lang="en-US"/>
                      <a:pPr>
                        <a:defRPr sz="1800" b="0">
                          <a:solidFill>
                            <a:sysClr val="windowText" lastClr="000000"/>
                          </a:solidFill>
                        </a:defRPr>
                      </a:pPr>
                      <a:t>[NOMBRE DE CATEGORÍA]</a:t>
                    </a:fld>
                    <a:r>
                      <a:rPr lang="en-US" baseline="0"/>
                      <a:t> </a:t>
                    </a:r>
                    <a:fld id="{D3DB164C-A857-425E-849E-0EE78293A34E}"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E8A19C0C-7053-4034-9581-07754CBA418C}"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EBE5-47E5-A795-791B69020822}"/>
                </c:ext>
              </c:extLst>
            </c:dLbl>
            <c:dLbl>
              <c:idx val="9"/>
              <c:layout>
                <c:manualLayout>
                  <c:x val="-0.10873434510476207"/>
                  <c:y val="-6.2147133485858784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187369A-64A4-4A7F-9B78-DB24866E710B}" type="CATEGORYNAME">
                      <a:rPr lang="en-US"/>
                      <a:pPr>
                        <a:defRPr sz="1800" b="0">
                          <a:solidFill>
                            <a:sysClr val="windowText" lastClr="000000"/>
                          </a:solidFill>
                        </a:defRPr>
                      </a:pPr>
                      <a:t>[NOMBRE DE CATEGORÍA]</a:t>
                    </a:fld>
                    <a:r>
                      <a:rPr lang="en-US" baseline="0"/>
                      <a:t> </a:t>
                    </a:r>
                  </a:p>
                  <a:p>
                    <a:pPr>
                      <a:defRPr sz="1800" b="0">
                        <a:solidFill>
                          <a:sysClr val="windowText" lastClr="000000"/>
                        </a:solidFill>
                      </a:defRPr>
                    </a:pPr>
                    <a:fld id="{57B0FD64-EB28-4F81-AD04-D60A68077622}"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F917B8C9-72D9-468F-A625-46D8123F6E7F}"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EBE5-47E5-A795-791B69020822}"/>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'III.5.8.Cotiz.x AFP y fondos'!$B$3:$K$3</c:f>
              <c:strCache>
                <c:ptCount val="10"/>
                <c:pt idx="0">
                  <c:v>JMMB-BDI</c:v>
                </c:pt>
                <c:pt idx="1">
                  <c:v>Atlántico</c:v>
                </c:pt>
                <c:pt idx="2">
                  <c:v>Popular</c:v>
                </c:pt>
                <c:pt idx="3">
                  <c:v>Reservas</c:v>
                </c:pt>
                <c:pt idx="4">
                  <c:v>Romana</c:v>
                </c:pt>
                <c:pt idx="5">
                  <c:v>Crecer</c:v>
                </c:pt>
                <c:pt idx="6">
                  <c:v>Siembra</c:v>
                </c:pt>
                <c:pt idx="7">
                  <c:v>Reparto Individualizado</c:v>
                </c:pt>
                <c:pt idx="8">
                  <c:v>Ministerio de Hacienda</c:v>
                </c:pt>
                <c:pt idx="9">
                  <c:v> Sin Individualizar</c:v>
                </c:pt>
              </c:strCache>
            </c:strRef>
          </c:cat>
          <c:val>
            <c:numRef>
              <c:f>'III.5.8.Cotiz.x AFP y fondos'!$B$4:$K$4</c:f>
              <c:numCache>
                <c:formatCode>_(* #,##0_);_(* \(#,##0\);_(* "-"??_);_(@_)</c:formatCode>
                <c:ptCount val="10"/>
                <c:pt idx="0">
                  <c:v>5495</c:v>
                </c:pt>
                <c:pt idx="1">
                  <c:v>18555</c:v>
                </c:pt>
                <c:pt idx="2">
                  <c:v>418045</c:v>
                </c:pt>
                <c:pt idx="3">
                  <c:v>243977</c:v>
                </c:pt>
                <c:pt idx="4">
                  <c:v>15434</c:v>
                </c:pt>
                <c:pt idx="5">
                  <c:v>347532</c:v>
                </c:pt>
                <c:pt idx="6">
                  <c:v>262482</c:v>
                </c:pt>
                <c:pt idx="7">
                  <c:v>100913</c:v>
                </c:pt>
                <c:pt idx="8">
                  <c:v>30025</c:v>
                </c:pt>
                <c:pt idx="9">
                  <c:v>17633</c:v>
                </c:pt>
              </c:numCache>
            </c:numRef>
          </c:val>
          <c:extLst>
            <c:ext xmlns:c16="http://schemas.microsoft.com/office/drawing/2014/chart" uri="{C3380CC4-5D6E-409C-BE32-E72D297353CC}">
              <c16:uniqueId val="{00000010-AFC7-4868-9065-59C5F1F17BDC}"/>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2914467845690355"/>
          <c:y val="8.7287438711071853E-3"/>
        </c:manualLayout>
      </c:layout>
      <c:overlay val="0"/>
    </c:title>
    <c:autoTitleDeleted val="0"/>
    <c:plotArea>
      <c:layout>
        <c:manualLayout>
          <c:layoutTarget val="inner"/>
          <c:xMode val="edge"/>
          <c:yMode val="edge"/>
          <c:x val="3.0281437113948761E-2"/>
          <c:y val="0.22489696855701974"/>
          <c:w val="0.93683347284145757"/>
          <c:h val="0.54449929419038612"/>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901-4ED2-9F42-1FF302937BF8}"/>
                </c:ext>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901-4ED2-9F42-1FF302937BF8}"/>
                </c:ext>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901-4ED2-9F42-1FF302937BF8}"/>
                </c:ext>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901-4ED2-9F42-1FF302937BF8}"/>
                </c:ext>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901-4ED2-9F42-1FF302937BF8}"/>
                </c:ext>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901-4ED2-9F42-1FF302937BF8}"/>
                </c:ext>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901-4ED2-9F42-1FF302937BF8}"/>
                </c:ext>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901-4ED2-9F42-1FF302937BF8}"/>
                </c:ext>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901-4ED2-9F42-1FF302937BF8}"/>
                </c:ext>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901-4ED2-9F42-1FF302937BF8}"/>
                </c:ext>
              </c:extLst>
            </c:dLbl>
            <c:dLbl>
              <c:idx val="10"/>
              <c:layout>
                <c:manualLayout>
                  <c:x val="-2.2272828461887394E-2"/>
                  <c:y val="-2.7782068642693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901-4ED2-9F42-1FF302937BF8}"/>
                </c:ext>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901-4ED2-9F42-1FF302937BF8}"/>
                </c:ext>
              </c:extLst>
            </c:dLbl>
            <c:dLbl>
              <c:idx val="12"/>
              <c:layout>
                <c:manualLayout>
                  <c:x val="-2.64164088703959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8B-4268-9130-DFADBC319A98}"/>
                </c:ext>
              </c:extLst>
            </c:dLbl>
            <c:dLbl>
              <c:idx val="13"/>
              <c:layout>
                <c:manualLayout>
                  <c:x val="-2.5210086813790306E-2"/>
                  <c:y val="-2.7088042536995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2F7-429C-99FE-27BF27E78B22}"/>
                </c:ext>
              </c:extLst>
            </c:dLbl>
            <c:dLbl>
              <c:idx val="14"/>
              <c:layout>
                <c:manualLayout>
                  <c:x val="-2.0855059634523016E-2"/>
                  <c:y val="4.43458876812943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564-483B-91C5-E8862E43E016}"/>
                </c:ext>
              </c:extLst>
            </c:dLbl>
            <c:dLbl>
              <c:idx val="15"/>
              <c:layout>
                <c:manualLayout>
                  <c:x val="-2.9197083488332325E-2"/>
                  <c:y val="-2.95639251208629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564-483B-91C5-E8862E43E016}"/>
                </c:ext>
              </c:extLst>
            </c:dLbl>
            <c:spPr>
              <a:noFill/>
              <a:ln>
                <a:noFill/>
              </a:ln>
              <a:effectLst/>
            </c:spPr>
            <c:txPr>
              <a:bodyPr/>
              <a:lstStyle/>
              <a:p>
                <a:pPr>
                  <a:defRPr sz="8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May.2020</c:v>
                </c:pt>
              </c:strCache>
            </c:strRef>
          </c:cat>
          <c:val>
            <c:numRef>
              <c:f>III.5.9.PEA_Pensiones_Género!$E$4:$E$19</c:f>
              <c:numCache>
                <c:formatCode>0.0%</c:formatCode>
                <c:ptCount val="16"/>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0.59167631497092943</c:v>
                </c:pt>
                <c:pt idx="11">
                  <c:v>0.58610631658578416</c:v>
                </c:pt>
                <c:pt idx="12">
                  <c:v>0.59219529993058284</c:v>
                </c:pt>
                <c:pt idx="13">
                  <c:v>0.59390889001674951</c:v>
                </c:pt>
                <c:pt idx="14">
                  <c:v>0.5766504949054061</c:v>
                </c:pt>
                <c:pt idx="15">
                  <c:v>0.5766504949054061</c:v>
                </c:pt>
              </c:numCache>
            </c:numRef>
          </c:val>
          <c:smooth val="0"/>
          <c:extLst>
            <c:ext xmlns:c16="http://schemas.microsoft.com/office/drawing/2014/chart" uri="{C3380CC4-5D6E-409C-BE32-E72D297353CC}">
              <c16:uniqueId val="{0000000C-A901-4ED2-9F42-1FF302937BF8}"/>
            </c:ext>
          </c:extLst>
        </c:ser>
        <c:ser>
          <c:idx val="1"/>
          <c:order val="1"/>
          <c:tx>
            <c:strRef>
              <c:f>III.5.9.PEA_Pensiones_Género!$F$3</c:f>
              <c:strCache>
                <c:ptCount val="1"/>
                <c:pt idx="0">
                  <c:v>%  Mujeres / PEA</c:v>
                </c:pt>
              </c:strCache>
            </c:strRef>
          </c:tx>
          <c:dLbls>
            <c:dLbl>
              <c:idx val="0"/>
              <c:layout>
                <c:manualLayout>
                  <c:x val="-3.624330540771957E-2"/>
                  <c:y val="-3.37516090743434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901-4ED2-9F42-1FF302937BF8}"/>
                </c:ext>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901-4ED2-9F42-1FF302937BF8}"/>
                </c:ext>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901-4ED2-9F42-1FF302937BF8}"/>
                </c:ext>
              </c:extLst>
            </c:dLbl>
            <c:dLbl>
              <c:idx val="3"/>
              <c:layout>
                <c:manualLayout>
                  <c:x val="-2.6917535831581314E-2"/>
                  <c:y val="3.13580866086006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901-4ED2-9F42-1FF302937BF8}"/>
                </c:ext>
              </c:extLst>
            </c:dLbl>
            <c:dLbl>
              <c:idx val="4"/>
              <c:layout>
                <c:manualLayout>
                  <c:x val="-3.1171098377100769E-2"/>
                  <c:y val="3.08679249488718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901-4ED2-9F42-1FF302937BF8}"/>
                </c:ext>
              </c:extLst>
            </c:dLbl>
            <c:dLbl>
              <c:idx val="5"/>
              <c:layout>
                <c:manualLayout>
                  <c:x val="-2.9774937818636545E-2"/>
                  <c:y val="2.5696373940518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901-4ED2-9F42-1FF302937BF8}"/>
                </c:ext>
              </c:extLst>
            </c:dLbl>
            <c:dLbl>
              <c:idx val="6"/>
              <c:layout>
                <c:manualLayout>
                  <c:x val="-3.1171098377100869E-2"/>
                  <c:y val="2.80370686148306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A901-4ED2-9F42-1FF302937BF8}"/>
                </c:ext>
              </c:extLst>
            </c:dLbl>
            <c:dLbl>
              <c:idx val="7"/>
              <c:layout>
                <c:manualLayout>
                  <c:x val="-2.8378777260172322E-2"/>
                  <c:y val="2.9887824531487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A901-4ED2-9F42-1FF302937BF8}"/>
                </c:ext>
              </c:extLst>
            </c:dLbl>
            <c:dLbl>
              <c:idx val="8"/>
              <c:layout>
                <c:manualLayout>
                  <c:x val="-2.8248615519918648E-2"/>
                  <c:y val="3.23379641239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A901-4ED2-9F42-1FF302937BF8}"/>
                </c:ext>
              </c:extLst>
            </c:dLbl>
            <c:dLbl>
              <c:idx val="9"/>
              <c:layout>
                <c:manualLayout>
                  <c:x val="-2.6428879636118886E-2"/>
                  <c:y val="3.1438554257150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901-4ED2-9F42-1FF302937BF8}"/>
                </c:ext>
              </c:extLst>
            </c:dLbl>
            <c:dLbl>
              <c:idx val="10"/>
              <c:layout>
                <c:manualLayout>
                  <c:x val="-2.5297110112544832E-2"/>
                  <c:y val="3.280115463274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901-4ED2-9F42-1FF302937BF8}"/>
                </c:ext>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A901-4ED2-9F42-1FF302937BF8}"/>
                </c:ext>
              </c:extLst>
            </c:dLbl>
            <c:dLbl>
              <c:idx val="12"/>
              <c:layout>
                <c:manualLayout>
                  <c:x val="-3.1977758106268628E-2"/>
                  <c:y val="3.30578512396694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28B-4268-9130-DFADBC319A98}"/>
                </c:ext>
              </c:extLst>
            </c:dLbl>
            <c:dLbl>
              <c:idx val="13"/>
              <c:layout>
                <c:manualLayout>
                  <c:x val="-2.6471615582555459E-2"/>
                  <c:y val="3.32577475434619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166-44A4-A357-3E841C69DE01}"/>
                </c:ext>
              </c:extLst>
            </c:dLbl>
            <c:dLbl>
              <c:idx val="14"/>
              <c:layout>
                <c:manualLayout>
                  <c:x val="-2.502607156142762E-2"/>
                  <c:y val="2.95639251208628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C8B-4A1E-B25E-2F1D9F7F0D58}"/>
                </c:ext>
              </c:extLst>
            </c:dLbl>
            <c:dLbl>
              <c:idx val="15"/>
              <c:layout>
                <c:manualLayout>
                  <c:x val="-3.3368095415236929E-2"/>
                  <c:y val="2.66075326087766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564-483B-91C5-E8862E43E016}"/>
                </c:ext>
              </c:extLst>
            </c:dLbl>
            <c:spPr>
              <a:noFill/>
              <a:ln>
                <a:noFill/>
              </a:ln>
              <a:effectLst/>
            </c:spPr>
            <c:txPr>
              <a:bodyPr/>
              <a:lstStyle/>
              <a:p>
                <a:pPr>
                  <a:defRPr sz="8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May.2020</c:v>
                </c:pt>
              </c:strCache>
            </c:strRef>
          </c:cat>
          <c:val>
            <c:numRef>
              <c:f>III.5.9.PEA_Pensiones_Género!$F$4:$F$19</c:f>
              <c:numCache>
                <c:formatCode>0.0%</c:formatCode>
                <c:ptCount val="16"/>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0.40832368502907063</c:v>
                </c:pt>
                <c:pt idx="11">
                  <c:v>0.4138936834142159</c:v>
                </c:pt>
                <c:pt idx="12">
                  <c:v>0.40780470006941716</c:v>
                </c:pt>
                <c:pt idx="13">
                  <c:v>0.40609110998325043</c:v>
                </c:pt>
                <c:pt idx="14">
                  <c:v>0.4233495050945939</c:v>
                </c:pt>
                <c:pt idx="15">
                  <c:v>0.4233495050945939</c:v>
                </c:pt>
              </c:numCache>
            </c:numRef>
          </c:val>
          <c:smooth val="0"/>
          <c:extLst>
            <c:ext xmlns:c16="http://schemas.microsoft.com/office/drawing/2014/chart" uri="{C3380CC4-5D6E-409C-BE32-E72D297353CC}">
              <c16:uniqueId val="{00000019-A901-4ED2-9F42-1FF302937BF8}"/>
            </c:ext>
          </c:extLst>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A901-4ED2-9F42-1FF302937BF8}"/>
                </c:ext>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A901-4ED2-9F42-1FF302937BF8}"/>
                </c:ext>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901-4ED2-9F42-1FF302937BF8}"/>
                </c:ext>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901-4ED2-9F42-1FF302937BF8}"/>
                </c:ext>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A901-4ED2-9F42-1FF302937BF8}"/>
                </c:ext>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901-4ED2-9F42-1FF302937BF8}"/>
                </c:ext>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A901-4ED2-9F42-1FF302937BF8}"/>
                </c:ext>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A901-4ED2-9F42-1FF302937BF8}"/>
                </c:ext>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901-4ED2-9F42-1FF302937BF8}"/>
                </c:ext>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901-4ED2-9F42-1FF302937BF8}"/>
                </c:ext>
              </c:extLst>
            </c:dLbl>
            <c:dLbl>
              <c:idx val="10"/>
              <c:layout>
                <c:manualLayout>
                  <c:x val="-2.6771433675502603E-2"/>
                  <c:y val="2.7157497032616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A901-4ED2-9F42-1FF302937BF8}"/>
                </c:ext>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901-4ED2-9F42-1FF302937BF8}"/>
                </c:ext>
              </c:extLst>
            </c:dLbl>
            <c:dLbl>
              <c:idx val="12"/>
              <c:layout>
                <c:manualLayout>
                  <c:x val="-2.78067461793641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28B-4268-9130-DFADBC319A98}"/>
                </c:ext>
              </c:extLst>
            </c:dLbl>
            <c:dLbl>
              <c:idx val="13"/>
              <c:layout>
                <c:manualLayout>
                  <c:x val="-2.0898643880964834E-2"/>
                  <c:y val="2.72108843537414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166-44A4-A357-3E841C69DE01}"/>
                </c:ext>
              </c:extLst>
            </c:dLbl>
            <c:dLbl>
              <c:idx val="14"/>
              <c:layout>
                <c:manualLayout>
                  <c:x val="-2.3635734252459316E-2"/>
                  <c:y val="-5.02586727054670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C8B-4A1E-B25E-2F1D9F7F0D58}"/>
                </c:ext>
              </c:extLst>
            </c:dLbl>
            <c:dLbl>
              <c:idx val="15"/>
              <c:layout>
                <c:manualLayout>
                  <c:x val="-2.641640887039582E-2"/>
                  <c:y val="2.66075326087766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564-483B-91C5-E8862E43E016}"/>
                </c:ext>
              </c:extLst>
            </c:dLbl>
            <c:spPr>
              <a:noFill/>
              <a:ln>
                <a:noFill/>
              </a:ln>
              <a:effectLst/>
            </c:spPr>
            <c:txPr>
              <a:bodyPr/>
              <a:lstStyle/>
              <a:p>
                <a:pPr>
                  <a:defRPr sz="8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May.2020</c:v>
                </c:pt>
              </c:strCache>
            </c:strRef>
          </c:cat>
          <c:val>
            <c:numRef>
              <c:f>III.5.9.PEA_Pensiones_Género!$J$4:$J$19</c:f>
              <c:numCache>
                <c:formatCode>0.0%</c:formatCode>
                <c:ptCount val="16"/>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0.55218176657450624</c:v>
                </c:pt>
                <c:pt idx="11">
                  <c:v>0.555201002200716</c:v>
                </c:pt>
                <c:pt idx="12">
                  <c:v>0.55597342338811517</c:v>
                </c:pt>
                <c:pt idx="13">
                  <c:v>0.55128493859402639</c:v>
                </c:pt>
                <c:pt idx="14">
                  <c:v>0.54103575267322934</c:v>
                </c:pt>
                <c:pt idx="15">
                  <c:v>0.53249009821990545</c:v>
                </c:pt>
              </c:numCache>
            </c:numRef>
          </c:val>
          <c:smooth val="0"/>
          <c:extLst>
            <c:ext xmlns:c16="http://schemas.microsoft.com/office/drawing/2014/chart" uri="{C3380CC4-5D6E-409C-BE32-E72D297353CC}">
              <c16:uniqueId val="{00000026-A901-4ED2-9F42-1FF302937BF8}"/>
            </c:ext>
          </c:extLst>
        </c:ser>
        <c:ser>
          <c:idx val="3"/>
          <c:order val="3"/>
          <c:tx>
            <c:strRef>
              <c:f>III.5.9.PEA_Pensiones_Género!$K$3</c:f>
              <c:strCache>
                <c:ptCount val="1"/>
                <c:pt idx="0">
                  <c:v>% Mujeres Cotizantes</c:v>
                </c:pt>
              </c:strCache>
            </c:strRef>
          </c:tx>
          <c:dLbls>
            <c:dLbl>
              <c:idx val="0"/>
              <c:layout>
                <c:manualLayout>
                  <c:x val="-3.190660868883928E-2"/>
                  <c:y val="2.3408284155563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A901-4ED2-9F42-1FF302937BF8}"/>
                </c:ext>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901-4ED2-9F42-1FF302937BF8}"/>
                </c:ext>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901-4ED2-9F42-1FF302937BF8}"/>
                </c:ext>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A901-4ED2-9F42-1FF302937BF8}"/>
                </c:ext>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901-4ED2-9F42-1FF302937BF8}"/>
                </c:ext>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A901-4ED2-9F42-1FF302937BF8}"/>
                </c:ext>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A901-4ED2-9F42-1FF302937BF8}"/>
                </c:ext>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901-4ED2-9F42-1FF302937BF8}"/>
                </c:ext>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901-4ED2-9F42-1FF302937BF8}"/>
                </c:ext>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A901-4ED2-9F42-1FF302937BF8}"/>
                </c:ext>
              </c:extLst>
            </c:dLbl>
            <c:dLbl>
              <c:idx val="10"/>
              <c:layout>
                <c:manualLayout>
                  <c:x val="-2.2221489329540715E-2"/>
                  <c:y val="-2.59451326545965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901-4ED2-9F42-1FF302937BF8}"/>
                </c:ext>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A901-4ED2-9F42-1FF302937BF8}"/>
                </c:ext>
              </c:extLst>
            </c:dLbl>
            <c:dLbl>
              <c:idx val="12"/>
              <c:layout>
                <c:manualLayout>
                  <c:x val="-2.9197083488332325E-2"/>
                  <c:y val="-3.30578512396694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28B-4268-9130-DFADBC319A98}"/>
                </c:ext>
              </c:extLst>
            </c:dLbl>
            <c:dLbl>
              <c:idx val="13"/>
              <c:layout>
                <c:manualLayout>
                  <c:x val="-2.0898643880964834E-2"/>
                  <c:y val="-3.32577475434618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166-44A4-A357-3E841C69DE01}"/>
                </c:ext>
              </c:extLst>
            </c:dLbl>
            <c:dLbl>
              <c:idx val="14"/>
              <c:layout>
                <c:manualLayout>
                  <c:x val="-2.224539694349132E-2"/>
                  <c:y val="-2.9563925120862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C8B-4A1E-B25E-2F1D9F7F0D58}"/>
                </c:ext>
              </c:extLst>
            </c:dLbl>
            <c:dLbl>
              <c:idx val="15"/>
              <c:layout>
                <c:manualLayout>
                  <c:x val="-2.5026071561427825E-2"/>
                  <c:y val="-1.18255700483452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564-483B-91C5-E8862E43E016}"/>
                </c:ext>
              </c:extLst>
            </c:dLbl>
            <c:spPr>
              <a:noFill/>
              <a:ln>
                <a:noFill/>
              </a:ln>
              <a:effectLst/>
            </c:spPr>
            <c:txPr>
              <a:bodyPr/>
              <a:lstStyle/>
              <a:p>
                <a:pPr>
                  <a:defRPr sz="800">
                    <a:solidFill>
                      <a:srgbClr val="7030A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May.2020</c:v>
                </c:pt>
              </c:strCache>
            </c:strRef>
          </c:cat>
          <c:val>
            <c:numRef>
              <c:f>III.5.9.PEA_Pensiones_Género!$K$4:$K$19</c:f>
              <c:numCache>
                <c:formatCode>0.0%</c:formatCode>
                <c:ptCount val="16"/>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0.44781823342549382</c:v>
                </c:pt>
                <c:pt idx="11">
                  <c:v>0.44479899779928406</c:v>
                </c:pt>
                <c:pt idx="12">
                  <c:v>0.44402657661188477</c:v>
                </c:pt>
                <c:pt idx="13">
                  <c:v>0.44871506140597367</c:v>
                </c:pt>
                <c:pt idx="14">
                  <c:v>0.45896424732677066</c:v>
                </c:pt>
                <c:pt idx="15">
                  <c:v>0.46750990178009455</c:v>
                </c:pt>
              </c:numCache>
            </c:numRef>
          </c:val>
          <c:smooth val="0"/>
          <c:extLst>
            <c:ext xmlns:c16="http://schemas.microsoft.com/office/drawing/2014/chart" uri="{C3380CC4-5D6E-409C-BE32-E72D297353CC}">
              <c16:uniqueId val="{00000033-A901-4ED2-9F42-1FF302937BF8}"/>
            </c:ext>
          </c:extLst>
        </c:ser>
        <c:dLbls>
          <c:showLegendKey val="0"/>
          <c:showVal val="0"/>
          <c:showCatName val="0"/>
          <c:showSerName val="0"/>
          <c:showPercent val="0"/>
          <c:showBubbleSize val="0"/>
        </c:dLbls>
        <c:marker val="1"/>
        <c:smooth val="0"/>
        <c:axId val="408459744"/>
        <c:axId val="408460136"/>
      </c:lineChart>
      <c:catAx>
        <c:axId val="408459744"/>
        <c:scaling>
          <c:orientation val="minMax"/>
        </c:scaling>
        <c:delete val="0"/>
        <c:axPos val="b"/>
        <c:numFmt formatCode="General" sourceLinked="1"/>
        <c:majorTickMark val="none"/>
        <c:minorTickMark val="none"/>
        <c:tickLblPos val="nextTo"/>
        <c:txPr>
          <a:bodyPr rot="-2700000" vert="horz"/>
          <a:lstStyle/>
          <a:p>
            <a:pPr>
              <a:defRPr sz="900"/>
            </a:pPr>
            <a:endParaRPr lang="en-US"/>
          </a:p>
        </c:txPr>
        <c:crossAx val="408460136"/>
        <c:crosses val="autoZero"/>
        <c:auto val="1"/>
        <c:lblAlgn val="ctr"/>
        <c:lblOffset val="100"/>
        <c:noMultiLvlLbl val="0"/>
      </c:catAx>
      <c:valAx>
        <c:axId val="408460136"/>
        <c:scaling>
          <c:orientation val="minMax"/>
        </c:scaling>
        <c:delete val="1"/>
        <c:axPos val="l"/>
        <c:numFmt formatCode="0.0%" sourceLinked="1"/>
        <c:majorTickMark val="none"/>
        <c:minorTickMark val="none"/>
        <c:tickLblPos val="nextTo"/>
        <c:crossAx val="408459744"/>
        <c:crosses val="autoZero"/>
        <c:crossBetween val="between"/>
      </c:valAx>
    </c:plotArea>
    <c:legend>
      <c:legendPos val="b"/>
      <c:layout>
        <c:manualLayout>
          <c:xMode val="edge"/>
          <c:yMode val="edge"/>
          <c:x val="5.9906082287377961E-2"/>
          <c:y val="0.10645753748128295"/>
          <c:w val="0.84490356444584336"/>
          <c:h val="4.6539544361392515E-2"/>
        </c:manualLayout>
      </c:layout>
      <c:overlay val="0"/>
      <c:txPr>
        <a:bodyPr/>
        <a:lstStyle/>
        <a:p>
          <a:pPr>
            <a:defRPr sz="9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Afiliados y Cotizantes del SVDS por Género</a:t>
            </a:r>
          </a:p>
        </c:rich>
      </c:tx>
      <c:layout>
        <c:manualLayout>
          <c:xMode val="edge"/>
          <c:yMode val="edge"/>
          <c:x val="0.35790801386664917"/>
          <c:y val="1.208036277851782E-2"/>
        </c:manualLayout>
      </c:layout>
      <c:overlay val="1"/>
    </c:title>
    <c:autoTitleDeleted val="0"/>
    <c:plotArea>
      <c:layout>
        <c:manualLayout>
          <c:layoutTarget val="inner"/>
          <c:xMode val="edge"/>
          <c:yMode val="edge"/>
          <c:x val="7.7382697931581923E-2"/>
          <c:y val="0.17720276916422484"/>
          <c:w val="0.82695451089305838"/>
          <c:h val="0.71725806176335649"/>
        </c:manualLayout>
      </c:layout>
      <c:barChart>
        <c:barDir val="bar"/>
        <c:grouping val="clustered"/>
        <c:varyColors val="0"/>
        <c:ser>
          <c:idx val="0"/>
          <c:order val="0"/>
          <c:tx>
            <c:strRef>
              <c:f>'III.5.10.Cot.Afil X Sexo'!$B$29</c:f>
              <c:strCache>
                <c:ptCount val="1"/>
                <c:pt idx="0">
                  <c:v>Afiliados Masculinos</c:v>
                </c:pt>
              </c:strCache>
            </c:strRef>
          </c:tx>
          <c:spPr>
            <a:solidFill>
              <a:schemeClr val="accent3">
                <a:lumMod val="75000"/>
              </a:schemeClr>
            </a:solidFill>
          </c:spPr>
          <c:invertIfNegative val="0"/>
          <c:dLbls>
            <c:dLbl>
              <c:idx val="10"/>
              <c:layout>
                <c:manualLayout>
                  <c:x val="8.1786101456597941E-4"/>
                  <c:y val="-5.5107603352238487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85-4814-89DB-1969E8910772}"/>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D85-4814-89DB-1969E8910772}"/>
                </c:ext>
              </c:extLst>
            </c:dLbl>
            <c:spPr>
              <a:noFill/>
              <a:ln>
                <a:noFill/>
              </a:ln>
              <a:effectLst/>
            </c:spPr>
            <c:txPr>
              <a:bodyPr/>
              <a:lstStyle/>
              <a:p>
                <a:pPr>
                  <a:defRPr sz="14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Sexo'!$A$30:$A$43</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May-20</c:v>
                </c:pt>
              </c:strCache>
            </c:strRef>
          </c:cat>
          <c:val>
            <c:numRef>
              <c:f>'III.5.10.Cot.Afil X Sexo'!$B$30:$B$43</c:f>
              <c:numCache>
                <c:formatCode>#,##0</c:formatCode>
                <c:ptCount val="14"/>
                <c:pt idx="0">
                  <c:v>568158</c:v>
                </c:pt>
                <c:pt idx="1">
                  <c:v>685676</c:v>
                </c:pt>
                <c:pt idx="2">
                  <c:v>828566</c:v>
                </c:pt>
                <c:pt idx="3">
                  <c:v>930043</c:v>
                </c:pt>
                <c:pt idx="4">
                  <c:v>1055907</c:v>
                </c:pt>
                <c:pt idx="5">
                  <c:v>1165631</c:v>
                </c:pt>
                <c:pt idx="6">
                  <c:v>1281904</c:v>
                </c:pt>
                <c:pt idx="7">
                  <c:v>1383536</c:v>
                </c:pt>
                <c:pt idx="8">
                  <c:v>1480731</c:v>
                </c:pt>
                <c:pt idx="9">
                  <c:v>1570504</c:v>
                </c:pt>
                <c:pt idx="10">
                  <c:v>1661097</c:v>
                </c:pt>
                <c:pt idx="11">
                  <c:v>1759926</c:v>
                </c:pt>
                <c:pt idx="12">
                  <c:v>1864734</c:v>
                </c:pt>
                <c:pt idx="13">
                  <c:v>2362964</c:v>
                </c:pt>
              </c:numCache>
            </c:numRef>
          </c:val>
          <c:extLst>
            <c:ext xmlns:c16="http://schemas.microsoft.com/office/drawing/2014/chart" uri="{C3380CC4-5D6E-409C-BE32-E72D297353CC}">
              <c16:uniqueId val="{00000002-1D85-4814-89DB-1969E8910772}"/>
            </c:ext>
          </c:extLst>
        </c:ser>
        <c:ser>
          <c:idx val="1"/>
          <c:order val="1"/>
          <c:tx>
            <c:strRef>
              <c:f>'III.5.10.Cot.Afil X Sexo'!$C$29</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400" b="1"/>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Sexo'!$A$30:$A$43</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May-20</c:v>
                </c:pt>
              </c:strCache>
            </c:strRef>
          </c:cat>
          <c:val>
            <c:numRef>
              <c:f>'III.5.10.Cot.Afil X Sexo'!$C$30:$C$43</c:f>
              <c:numCache>
                <c:formatCode>#,##0</c:formatCode>
                <c:ptCount val="14"/>
                <c:pt idx="0">
                  <c:v>350832</c:v>
                </c:pt>
                <c:pt idx="1">
                  <c:v>356770</c:v>
                </c:pt>
                <c:pt idx="2">
                  <c:v>386054</c:v>
                </c:pt>
                <c:pt idx="3">
                  <c:v>486327</c:v>
                </c:pt>
                <c:pt idx="4">
                  <c:v>549737</c:v>
                </c:pt>
                <c:pt idx="5">
                  <c:v>552570</c:v>
                </c:pt>
                <c:pt idx="6">
                  <c:v>634008</c:v>
                </c:pt>
                <c:pt idx="7">
                  <c:v>675015</c:v>
                </c:pt>
                <c:pt idx="8">
                  <c:v>702422</c:v>
                </c:pt>
                <c:pt idx="9">
                  <c:v>726141</c:v>
                </c:pt>
                <c:pt idx="10">
                  <c:v>770060</c:v>
                </c:pt>
                <c:pt idx="11">
                  <c:v>835620</c:v>
                </c:pt>
                <c:pt idx="12">
                  <c:v>892937</c:v>
                </c:pt>
                <c:pt idx="13">
                  <c:v>777484</c:v>
                </c:pt>
              </c:numCache>
            </c:numRef>
          </c:val>
          <c:extLst>
            <c:ext xmlns:c16="http://schemas.microsoft.com/office/drawing/2014/chart" uri="{C3380CC4-5D6E-409C-BE32-E72D297353CC}">
              <c16:uniqueId val="{00000003-1D85-4814-89DB-1969E8910772}"/>
            </c:ext>
          </c:extLst>
        </c:ser>
        <c:ser>
          <c:idx val="2"/>
          <c:order val="2"/>
          <c:tx>
            <c:strRef>
              <c:f>'III.5.10.Cot.Afil X Sexo'!$D$29</c:f>
              <c:strCache>
                <c:ptCount val="1"/>
                <c:pt idx="0">
                  <c:v>Afiliados Femeninos</c:v>
                </c:pt>
              </c:strCache>
            </c:strRef>
          </c:tx>
          <c:spPr>
            <a:solidFill>
              <a:schemeClr val="accent6">
                <a:lumMod val="75000"/>
              </a:schemeClr>
            </a:solidFill>
          </c:spPr>
          <c:invertIfNegative val="0"/>
          <c:dLbls>
            <c:numFmt formatCode="#,##0;[Red]#,##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'III.5.10.Cot.Afil X Sexo'!$A$30:$A$43</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May-20</c:v>
                </c:pt>
              </c:strCache>
            </c:strRef>
          </c:cat>
          <c:val>
            <c:numRef>
              <c:f>'III.5.10.Cot.Afil X Sexo'!$D$30:$D$43</c:f>
              <c:numCache>
                <c:formatCode>#,##0</c:formatCode>
                <c:ptCount val="14"/>
                <c:pt idx="0">
                  <c:v>-418380</c:v>
                </c:pt>
                <c:pt idx="1">
                  <c:v>-504526</c:v>
                </c:pt>
                <c:pt idx="2">
                  <c:v>-600955</c:v>
                </c:pt>
                <c:pt idx="3">
                  <c:v>-658578</c:v>
                </c:pt>
                <c:pt idx="4">
                  <c:v>-741120</c:v>
                </c:pt>
                <c:pt idx="5">
                  <c:v>-818089</c:v>
                </c:pt>
                <c:pt idx="6">
                  <c:v>-911986</c:v>
                </c:pt>
                <c:pt idx="7">
                  <c:v>-991247</c:v>
                </c:pt>
                <c:pt idx="8">
                  <c:v>-1072243</c:v>
                </c:pt>
                <c:pt idx="9">
                  <c:v>-1143945</c:v>
                </c:pt>
                <c:pt idx="10">
                  <c:v>-1220033</c:v>
                </c:pt>
                <c:pt idx="11">
                  <c:v>-1309974</c:v>
                </c:pt>
                <c:pt idx="12">
                  <c:v>-1405023</c:v>
                </c:pt>
                <c:pt idx="13">
                  <c:v>-1850259</c:v>
                </c:pt>
              </c:numCache>
            </c:numRef>
          </c:val>
          <c:extLst>
            <c:ext xmlns:c16="http://schemas.microsoft.com/office/drawing/2014/chart" uri="{C3380CC4-5D6E-409C-BE32-E72D297353CC}">
              <c16:uniqueId val="{00000004-1D85-4814-89DB-1969E8910772}"/>
            </c:ext>
          </c:extLst>
        </c:ser>
        <c:ser>
          <c:idx val="3"/>
          <c:order val="3"/>
          <c:tx>
            <c:strRef>
              <c:f>'III.5.10.Cot.Afil X Sexo'!$E$29</c:f>
              <c:strCache>
                <c:ptCount val="1"/>
                <c:pt idx="0">
                  <c:v>Cotizantes Femeninos</c:v>
                </c:pt>
              </c:strCache>
            </c:strRef>
          </c:tx>
          <c:spPr>
            <a:solidFill>
              <a:schemeClr val="accent6">
                <a:lumMod val="60000"/>
                <a:lumOff val="40000"/>
              </a:schemeClr>
            </a:solidFill>
          </c:spPr>
          <c:invertIfNegative val="0"/>
          <c:dLbls>
            <c:dLbl>
              <c:idx val="0"/>
              <c:layout>
                <c:manualLayout>
                  <c:x val="-6.2774639045825489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85-4814-89DB-1969E8910772}"/>
                </c:ext>
              </c:extLst>
            </c:dLbl>
            <c:dLbl>
              <c:idx val="1"/>
              <c:layout>
                <c:manualLayout>
                  <c:x val="-6.151914626490897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D85-4814-89DB-1969E8910772}"/>
                </c:ext>
              </c:extLst>
            </c:dLbl>
            <c:dLbl>
              <c:idx val="2"/>
              <c:layout>
                <c:manualLayout>
                  <c:x val="-6.7796610169491525E-2"/>
                  <c:y val="8.342717427781019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D85-4814-89DB-1969E8910772}"/>
                </c:ext>
              </c:extLst>
            </c:dLbl>
            <c:dLbl>
              <c:idx val="3"/>
              <c:layout>
                <c:manualLayout>
                  <c:x val="-6.6541117388575016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D85-4814-89DB-1969E8910772}"/>
                </c:ext>
              </c:extLst>
            </c:dLbl>
            <c:dLbl>
              <c:idx val="4"/>
              <c:layout>
                <c:manualLayout>
                  <c:x val="-6.6541117388575016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D85-4814-89DB-1969E8910772}"/>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D85-4814-89DB-1969E8910772}"/>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D85-4814-89DB-1969E8910772}"/>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D85-4814-89DB-1969E8910772}"/>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D85-4814-89DB-1969E8910772}"/>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D85-4814-89DB-1969E8910772}"/>
                </c:ext>
              </c:extLst>
            </c:dLbl>
            <c:dLbl>
              <c:idx val="10"/>
              <c:layout>
                <c:manualLayout>
                  <c:x val="-7.0811709982613991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D85-4814-89DB-1969E8910772}"/>
                </c:ext>
              </c:extLst>
            </c:dLbl>
            <c:dLbl>
              <c:idx val="11"/>
              <c:layout>
                <c:manualLayout>
                  <c:x val="-7.1715440712261894E-2"/>
                  <c:y val="-1.5029519989084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D85-4814-89DB-1969E8910772}"/>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D85-4814-89DB-1969E8910772}"/>
                </c:ext>
              </c:extLst>
            </c:dLbl>
            <c:dLbl>
              <c:idx val="13"/>
              <c:layout>
                <c:manualLayout>
                  <c:x val="-7.4129895053975547E-2"/>
                  <c:y val="2.94424746305844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D85-4814-89DB-1969E8910772}"/>
                </c:ext>
              </c:extLst>
            </c:dLbl>
            <c:numFmt formatCode="#,##0;[Red]#,##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Sexo'!$A$30:$A$43</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May-20</c:v>
                </c:pt>
              </c:strCache>
            </c:strRef>
          </c:cat>
          <c:val>
            <c:numRef>
              <c:f>'III.5.10.Cot.Afil X Sexo'!$E$30:$E$43</c:f>
              <c:numCache>
                <c:formatCode>#,##0</c:formatCode>
                <c:ptCount val="14"/>
                <c:pt idx="0">
                  <c:v>-226037</c:v>
                </c:pt>
                <c:pt idx="1">
                  <c:v>-236516</c:v>
                </c:pt>
                <c:pt idx="2">
                  <c:v>-240561</c:v>
                </c:pt>
                <c:pt idx="3">
                  <c:v>-322169</c:v>
                </c:pt>
                <c:pt idx="4">
                  <c:v>-363466</c:v>
                </c:pt>
                <c:pt idx="5">
                  <c:v>-377173</c:v>
                </c:pt>
                <c:pt idx="6">
                  <c:v>-484285</c:v>
                </c:pt>
                <c:pt idx="7">
                  <c:v>-514586</c:v>
                </c:pt>
                <c:pt idx="8">
                  <c:v>-540358</c:v>
                </c:pt>
                <c:pt idx="9">
                  <c:v>-564996</c:v>
                </c:pt>
                <c:pt idx="10">
                  <c:v>-606906</c:v>
                </c:pt>
                <c:pt idx="11">
                  <c:v>-672772</c:v>
                </c:pt>
                <c:pt idx="12">
                  <c:v>-724170</c:v>
                </c:pt>
                <c:pt idx="13">
                  <c:v>-682607</c:v>
                </c:pt>
              </c:numCache>
            </c:numRef>
          </c:val>
          <c:extLst>
            <c:ext xmlns:c16="http://schemas.microsoft.com/office/drawing/2014/chart" uri="{C3380CC4-5D6E-409C-BE32-E72D297353CC}">
              <c16:uniqueId val="{00000013-1D85-4814-89DB-1969E8910772}"/>
            </c:ext>
          </c:extLst>
        </c:ser>
        <c:dLbls>
          <c:showLegendKey val="0"/>
          <c:showVal val="0"/>
          <c:showCatName val="0"/>
          <c:showSerName val="0"/>
          <c:showPercent val="0"/>
          <c:showBubbleSize val="0"/>
        </c:dLbls>
        <c:gapWidth val="6"/>
        <c:overlap val="97"/>
        <c:axId val="408460920"/>
        <c:axId val="408461312"/>
      </c:barChart>
      <c:catAx>
        <c:axId val="408460920"/>
        <c:scaling>
          <c:orientation val="minMax"/>
        </c:scaling>
        <c:delete val="0"/>
        <c:axPos val="l"/>
        <c:numFmt formatCode="General" sourceLinked="0"/>
        <c:majorTickMark val="out"/>
        <c:minorTickMark val="none"/>
        <c:tickLblPos val="high"/>
        <c:crossAx val="408461312"/>
        <c:crossesAt val="0"/>
        <c:auto val="1"/>
        <c:lblAlgn val="ctr"/>
        <c:lblOffset val="100"/>
        <c:noMultiLvlLbl val="0"/>
      </c:catAx>
      <c:valAx>
        <c:axId val="408461312"/>
        <c:scaling>
          <c:orientation val="minMax"/>
        </c:scaling>
        <c:delete val="0"/>
        <c:axPos val="b"/>
        <c:numFmt formatCode="#,##0;[Red]#,##0" sourceLinked="0"/>
        <c:majorTickMark val="out"/>
        <c:minorTickMark val="none"/>
        <c:tickLblPos val="nextTo"/>
        <c:crossAx val="408460920"/>
        <c:crosses val="autoZero"/>
        <c:crossBetween val="between"/>
      </c:valAx>
    </c:plotArea>
    <c:legend>
      <c:legendPos val="r"/>
      <c:layout>
        <c:manualLayout>
          <c:xMode val="edge"/>
          <c:yMode val="edge"/>
          <c:x val="9.3140022165967964E-2"/>
          <c:y val="5.6943183335602998E-2"/>
          <c:w val="0.79605435143632741"/>
          <c:h val="3.6723418121958173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000"/>
            </a:pPr>
            <a:r>
              <a:rPr lang="en-US" sz="2000"/>
              <a:t>Seguro de Vejez, Discapacidad y Sobrevivencia (SVDS)</a:t>
            </a:r>
          </a:p>
          <a:p>
            <a:pPr>
              <a:defRPr sz="2000"/>
            </a:pPr>
            <a:r>
              <a:rPr lang="en-US" sz="2000"/>
              <a:t>Traspasos Totales por Año</a:t>
            </a:r>
          </a:p>
        </c:rich>
      </c:tx>
      <c:layout>
        <c:manualLayout>
          <c:xMode val="edge"/>
          <c:yMode val="edge"/>
          <c:x val="0.34093764629608475"/>
          <c:y val="1.4856848656299375E-2"/>
        </c:manualLayout>
      </c:layout>
      <c:overlay val="1"/>
    </c:title>
    <c:autoTitleDeleted val="0"/>
    <c:view3D>
      <c:rotX val="10"/>
      <c:rotY val="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4944981755578296E-2"/>
          <c:y val="0.13840553399244068"/>
          <c:w val="0.95843996117846297"/>
          <c:h val="0.667816453034205"/>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dLbl>
              <c:idx val="0"/>
              <c:layout>
                <c:manualLayout>
                  <c:x val="3.3102563989132112E-3"/>
                  <c:y val="-2.42199175268044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4A4-4FDB-8FB3-3BD522969F12}"/>
                </c:ext>
              </c:extLst>
            </c:dLbl>
            <c:dLbl>
              <c:idx val="1"/>
              <c:layout>
                <c:manualLayout>
                  <c:x val="7.0064930362901479E-3"/>
                  <c:y val="-8.74595201956118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4A4-4FDB-8FB3-3BD522969F12}"/>
                </c:ext>
              </c:extLst>
            </c:dLbl>
            <c:dLbl>
              <c:idx val="2"/>
              <c:layout>
                <c:manualLayout>
                  <c:x val="6.0451222598662474E-3"/>
                  <c:y val="-1.4509818630259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4A4-4FDB-8FB3-3BD522969F12}"/>
                </c:ext>
              </c:extLst>
            </c:dLbl>
            <c:dLbl>
              <c:idx val="3"/>
              <c:layout>
                <c:manualLayout>
                  <c:x val="4.2450259132381539E-3"/>
                  <c:y val="-1.1902139823508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4A4-4FDB-8FB3-3BD522969F12}"/>
                </c:ext>
              </c:extLst>
            </c:dLbl>
            <c:dLbl>
              <c:idx val="4"/>
              <c:layout>
                <c:manualLayout>
                  <c:x val="3.8103252013022861E-4"/>
                  <c:y val="-1.13534978221905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4A4-4FDB-8FB3-3BD522969F12}"/>
                </c:ext>
              </c:extLst>
            </c:dLbl>
            <c:dLbl>
              <c:idx val="5"/>
              <c:layout>
                <c:manualLayout>
                  <c:x val="1.7708174957839619E-3"/>
                  <c:y val="-1.37479710221260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4A4-4FDB-8FB3-3BD522969F12}"/>
                </c:ext>
              </c:extLst>
            </c:dLbl>
            <c:dLbl>
              <c:idx val="6"/>
              <c:layout>
                <c:manualLayout>
                  <c:x val="2.207730128857212E-3"/>
                  <c:y val="-1.17169980863366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4A4-4FDB-8FB3-3BD522969F12}"/>
                </c:ext>
              </c:extLst>
            </c:dLbl>
            <c:dLbl>
              <c:idx val="7"/>
              <c:layout>
                <c:manualLayout>
                  <c:x val="7.9070359814364737E-4"/>
                  <c:y val="-1.18694208096120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4A4-4FDB-8FB3-3BD522969F12}"/>
                </c:ext>
              </c:extLst>
            </c:dLbl>
            <c:dLbl>
              <c:idx val="8"/>
              <c:layout>
                <c:manualLayout>
                  <c:x val="3.9354151624632792E-3"/>
                  <c:y val="8.0773403006212353E-4"/>
                </c:manualLayout>
              </c:layout>
              <c:spPr/>
              <c:txPr>
                <a:bodyPr/>
                <a:lstStyle/>
                <a:p>
                  <a:pPr>
                    <a:defRPr sz="20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4A4-4FDB-8FB3-3BD522969F12}"/>
                </c:ext>
              </c:extLst>
            </c:dLbl>
            <c:dLbl>
              <c:idx val="9"/>
              <c:layout>
                <c:manualLayout>
                  <c:x val="2.9968620988244455E-3"/>
                  <c:y val="-1.03938730853391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4A4-4FDB-8FB3-3BD522969F12}"/>
                </c:ext>
              </c:extLst>
            </c:dLbl>
            <c:dLbl>
              <c:idx val="10"/>
              <c:layout>
                <c:manualLayout>
                  <c:x val="-3.0504138737282829E-3"/>
                  <c:y val="-1.1985001391223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4A4-4FDB-8FB3-3BD522969F12}"/>
                </c:ext>
              </c:extLst>
            </c:dLbl>
            <c:dLbl>
              <c:idx val="11"/>
              <c:layout>
                <c:manualLayout>
                  <c:x val="-2.9187397571194844E-3"/>
                  <c:y val="-7.2586742300146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80E-47AD-B1C4-C6C42582C159}"/>
                </c:ext>
              </c:extLst>
            </c:dLbl>
            <c:dLbl>
              <c:idx val="12"/>
              <c:layout>
                <c:manualLayout>
                  <c:x val="-1.4593698785598491E-3"/>
                  <c:y val="-1.30656136140264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80E-47AD-B1C4-C6C42582C159}"/>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'III.5.11.Traspasos anual'!$A$5:$A$20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May.2020</c:v>
                </c:pt>
              </c:strCache>
            </c:strRef>
          </c:cat>
          <c:val>
            <c:numRef>
              <c:f>'III.5.11.Traspasos anual'!$B$5:$B$20</c:f>
              <c:numCache>
                <c:formatCode>_(* #,##0_);_(* \(#,##0\);_(* "-"??_);_(@_)</c:formatCode>
                <c:ptCount val="16"/>
                <c:pt idx="0">
                  <c:v>733</c:v>
                </c:pt>
                <c:pt idx="1">
                  <c:v>1859</c:v>
                </c:pt>
                <c:pt idx="2">
                  <c:v>1247</c:v>
                </c:pt>
                <c:pt idx="3">
                  <c:v>1028</c:v>
                </c:pt>
                <c:pt idx="4">
                  <c:v>25287</c:v>
                </c:pt>
                <c:pt idx="5">
                  <c:v>10644</c:v>
                </c:pt>
                <c:pt idx="6">
                  <c:v>6268</c:v>
                </c:pt>
                <c:pt idx="7">
                  <c:v>10046</c:v>
                </c:pt>
                <c:pt idx="8">
                  <c:v>15740</c:v>
                </c:pt>
                <c:pt idx="9">
                  <c:v>32365</c:v>
                </c:pt>
                <c:pt idx="10">
                  <c:v>42590</c:v>
                </c:pt>
                <c:pt idx="11">
                  <c:v>65077</c:v>
                </c:pt>
                <c:pt idx="12">
                  <c:v>80517</c:v>
                </c:pt>
                <c:pt idx="13">
                  <c:v>82712</c:v>
                </c:pt>
                <c:pt idx="14">
                  <c:v>88025</c:v>
                </c:pt>
                <c:pt idx="15">
                  <c:v>18520</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43"/>
        <c:gapDepth val="165"/>
        <c:shape val="cone"/>
        <c:axId val="408462096"/>
        <c:axId val="408462488"/>
        <c:axId val="0"/>
      </c:bar3DChart>
      <c:catAx>
        <c:axId val="408462096"/>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8462488"/>
        <c:crosses val="autoZero"/>
        <c:auto val="1"/>
        <c:lblAlgn val="ctr"/>
        <c:lblOffset val="100"/>
        <c:noMultiLvlLbl val="0"/>
      </c:catAx>
      <c:valAx>
        <c:axId val="408462488"/>
        <c:scaling>
          <c:orientation val="minMax"/>
        </c:scaling>
        <c:delete val="1"/>
        <c:axPos val="l"/>
        <c:numFmt formatCode="_(* #,##0_);_(* \(#,##0\);_(* &quot;-&quot;??_);_(@_)" sourceLinked="1"/>
        <c:majorTickMark val="out"/>
        <c:minorTickMark val="none"/>
        <c:tickLblPos val="nextTo"/>
        <c:crossAx val="408462096"/>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149515283830811E-2"/>
          <c:y val="0.2120653808979352"/>
          <c:w val="0.93092788490796663"/>
          <c:h val="0.6160052809207065"/>
        </c:manualLayout>
      </c:layout>
      <c:bar3DChart>
        <c:barDir val="col"/>
        <c:grouping val="stacked"/>
        <c:varyColors val="0"/>
        <c:ser>
          <c:idx val="0"/>
          <c:order val="0"/>
          <c:tx>
            <c:strRef>
              <c:f>'III.5.12.Trasp. recibidos'!$M$3</c:f>
              <c:strCache>
                <c:ptCount val="1"/>
                <c:pt idx="0">
                  <c:v>Ministerio de Hacienda</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May.2020</c:v>
                </c:pt>
              </c:strCache>
            </c:strRef>
          </c:cat>
          <c:val>
            <c:numRef>
              <c:f>'III.5.12.Trasp. recibidos'!$M$4:$M$19</c:f>
              <c:numCache>
                <c:formatCode>#,##0</c:formatCode>
                <c:ptCount val="16"/>
                <c:pt idx="0">
                  <c:v>0</c:v>
                </c:pt>
                <c:pt idx="1">
                  <c:v>20</c:v>
                </c:pt>
                <c:pt idx="2">
                  <c:v>0</c:v>
                </c:pt>
                <c:pt idx="3">
                  <c:v>0</c:v>
                </c:pt>
                <c:pt idx="4">
                  <c:v>2582</c:v>
                </c:pt>
                <c:pt idx="5">
                  <c:v>4114</c:v>
                </c:pt>
                <c:pt idx="6">
                  <c:v>199</c:v>
                </c:pt>
                <c:pt idx="7">
                  <c:v>17</c:v>
                </c:pt>
                <c:pt idx="8">
                  <c:v>1532</c:v>
                </c:pt>
                <c:pt idx="9">
                  <c:v>462</c:v>
                </c:pt>
                <c:pt idx="10">
                  <c:v>426</c:v>
                </c:pt>
                <c:pt idx="11">
                  <c:v>725</c:v>
                </c:pt>
                <c:pt idx="12">
                  <c:v>872</c:v>
                </c:pt>
                <c:pt idx="13">
                  <c:v>204</c:v>
                </c:pt>
                <c:pt idx="14">
                  <c:v>316</c:v>
                </c:pt>
                <c:pt idx="15">
                  <c:v>236</c:v>
                </c:pt>
              </c:numCache>
            </c:numRef>
          </c:val>
          <c:extLst>
            <c:ext xmlns:c16="http://schemas.microsoft.com/office/drawing/2014/chart" uri="{C3380CC4-5D6E-409C-BE32-E72D297353CC}">
              <c16:uniqueId val="{00000000-0C33-4BEC-928E-69BFFDD961D9}"/>
            </c:ext>
          </c:extLst>
        </c:ser>
        <c:ser>
          <c:idx val="1"/>
          <c:order val="1"/>
          <c:tx>
            <c:strRef>
              <c:f>'III.5.12.Trasp. recibidos'!$N$3</c:f>
              <c:strCache>
                <c:ptCount val="1"/>
                <c:pt idx="0">
                  <c:v>Plan  Sustitutivo del Banco Central</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May.2020</c:v>
                </c:pt>
              </c:strCache>
            </c:strRef>
          </c:cat>
          <c:val>
            <c:numRef>
              <c:f>'III.5.12.Trasp. recibidos'!$N$4:$N$19</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0C33-4BEC-928E-69BFFDD961D9}"/>
            </c:ext>
          </c:extLst>
        </c:ser>
        <c:ser>
          <c:idx val="2"/>
          <c:order val="2"/>
          <c:tx>
            <c:strRef>
              <c:f>'III.5.12.Trasp. recibidos'!$O$3</c:f>
              <c:strCache>
                <c:ptCount val="1"/>
                <c:pt idx="0">
                  <c:v>Plan  Sustitutivo del Banco de Reservas</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May.2020</c:v>
                </c:pt>
              </c:strCache>
            </c:strRef>
          </c:cat>
          <c:val>
            <c:numRef>
              <c:f>'III.5.12.Trasp. recibidos'!$O$4:$O$19</c:f>
              <c:numCache>
                <c:formatCode>#,##0</c:formatCode>
                <c:ptCount val="16"/>
                <c:pt idx="0">
                  <c:v>0</c:v>
                </c:pt>
                <c:pt idx="1">
                  <c:v>0</c:v>
                </c:pt>
                <c:pt idx="2">
                  <c:v>0</c:v>
                </c:pt>
                <c:pt idx="3">
                  <c:v>0</c:v>
                </c:pt>
                <c:pt idx="4">
                  <c:v>0</c:v>
                </c:pt>
                <c:pt idx="5">
                  <c:v>1</c:v>
                </c:pt>
                <c:pt idx="6">
                  <c:v>0</c:v>
                </c:pt>
                <c:pt idx="7">
                  <c:v>1</c:v>
                </c:pt>
                <c:pt idx="8">
                  <c:v>0</c:v>
                </c:pt>
                <c:pt idx="9">
                  <c:v>0</c:v>
                </c:pt>
                <c:pt idx="10">
                  <c:v>11</c:v>
                </c:pt>
                <c:pt idx="11">
                  <c:v>0</c:v>
                </c:pt>
                <c:pt idx="12">
                  <c:v>0</c:v>
                </c:pt>
                <c:pt idx="13">
                  <c:v>0</c:v>
                </c:pt>
                <c:pt idx="14">
                  <c:v>0</c:v>
                </c:pt>
                <c:pt idx="15">
                  <c:v>0</c:v>
                </c:pt>
              </c:numCache>
            </c:numRef>
          </c:val>
          <c:extLst>
            <c:ext xmlns:c16="http://schemas.microsoft.com/office/drawing/2014/chart" uri="{C3380CC4-5D6E-409C-BE32-E72D297353CC}">
              <c16:uniqueId val="{00000002-0C33-4BEC-928E-69BFFDD961D9}"/>
            </c:ext>
          </c:extLst>
        </c:ser>
        <c:ser>
          <c:idx val="3"/>
          <c:order val="3"/>
          <c:tx>
            <c:strRef>
              <c:f>'III.5.12.Trasp. recibidos'!$P$3</c:f>
              <c:strCache>
                <c:ptCount val="1"/>
                <c:pt idx="0">
                  <c:v>Plan Sustitutivo INABIMA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C33-4BEC-928E-69BFFDD961D9}"/>
                </c:ext>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C33-4BEC-928E-69BFFDD961D9}"/>
                </c:ext>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C33-4BEC-928E-69BFFDD961D9}"/>
                </c:ext>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C33-4BEC-928E-69BFFDD961D9}"/>
                </c:ext>
              </c:extLst>
            </c:dLbl>
            <c:dLbl>
              <c:idx val="4"/>
              <c:layout>
                <c:manualLayout>
                  <c:x val="8.1523886929992014E-3"/>
                  <c:y val="-0.2748745791600461"/>
                </c:manualLayout>
              </c:layout>
              <c:tx>
                <c:rich>
                  <a:bodyPr/>
                  <a:lstStyle/>
                  <a:p>
                    <a:r>
                      <a:rPr lang="en-US"/>
                      <a:t>23,721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C33-4BEC-928E-69BFFDD961D9}"/>
                </c:ext>
              </c:extLst>
            </c:dLbl>
            <c:dLbl>
              <c:idx val="5"/>
              <c:layout>
                <c:manualLayout>
                  <c:x val="1.360708182376226E-2"/>
                  <c:y val="-7.8252049449105854E-2"/>
                </c:manualLayout>
              </c:layout>
              <c:tx>
                <c:rich>
                  <a:bodyPr/>
                  <a:lstStyle/>
                  <a:p>
                    <a:r>
                      <a:rPr lang="en-US"/>
                      <a:t>7,425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C33-4BEC-928E-69BFFDD961D9}"/>
                </c:ext>
              </c:extLst>
            </c:dLbl>
            <c:dLbl>
              <c:idx val="6"/>
              <c:layout>
                <c:manualLayout>
                  <c:x val="8.839455189193865E-3"/>
                  <c:y val="-5.2598152594667033E-2"/>
                </c:manualLayout>
              </c:layout>
              <c:tx>
                <c:rich>
                  <a:bodyPr/>
                  <a:lstStyle/>
                  <a:p>
                    <a:r>
                      <a:rPr lang="en-US" sz="1400"/>
                      <a:t>1,977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C33-4BEC-928E-69BFFDD961D9}"/>
                </c:ext>
              </c:extLst>
            </c:dLbl>
            <c:dLbl>
              <c:idx val="7"/>
              <c:layout>
                <c:manualLayout>
                  <c:x val="5.2556687184644865E-3"/>
                  <c:y val="-7.0668897063351999E-2"/>
                </c:manualLayout>
              </c:layout>
              <c:tx>
                <c:rich>
                  <a:bodyPr/>
                  <a:lstStyle/>
                  <a:p>
                    <a:pPr>
                      <a:defRPr sz="1400" b="0"/>
                    </a:pPr>
                    <a:r>
                      <a:rPr lang="en-US" sz="1400" b="0"/>
                      <a:t>3,475</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C33-4BEC-928E-69BFFDD961D9}"/>
                </c:ext>
              </c:extLst>
            </c:dLbl>
            <c:dLbl>
              <c:idx val="8"/>
              <c:layout>
                <c:manualLayout>
                  <c:x val="1.1072401050512158E-2"/>
                  <c:y val="-6.1829250128136878E-2"/>
                </c:manualLayout>
              </c:layout>
              <c:tx>
                <c:rich>
                  <a:bodyPr/>
                  <a:lstStyle/>
                  <a:p>
                    <a:r>
                      <a:rPr lang="en-US"/>
                      <a:t>3,781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C33-4BEC-928E-69BFFDD961D9}"/>
                </c:ext>
              </c:extLst>
            </c:dLbl>
            <c:dLbl>
              <c:idx val="9"/>
              <c:layout>
                <c:manualLayout>
                  <c:x val="4.70170929776219E-3"/>
                  <c:y val="-0.11550592607737141"/>
                </c:manualLayout>
              </c:layout>
              <c:tx>
                <c:rich>
                  <a:bodyPr/>
                  <a:lstStyle/>
                  <a:p>
                    <a:r>
                      <a:rPr lang="en-US"/>
                      <a:t>7,497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C33-4BEC-928E-69BFFDD961D9}"/>
                </c:ext>
              </c:extLst>
            </c:dLbl>
            <c:dLbl>
              <c:idx val="10"/>
              <c:layout>
                <c:manualLayout>
                  <c:x val="1.0517700665997064E-2"/>
                  <c:y val="-9.8758402386510735E-2"/>
                </c:manualLayout>
              </c:layout>
              <c:tx>
                <c:rich>
                  <a:bodyPr/>
                  <a:lstStyle/>
                  <a:p>
                    <a:r>
                      <a:rPr lang="en-US"/>
                      <a:t>5,986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C33-4BEC-928E-69BFFDD961D9}"/>
                </c:ext>
              </c:extLst>
            </c:dLbl>
            <c:dLbl>
              <c:idx val="11"/>
              <c:layout>
                <c:manualLayout>
                  <c:x val="9.2409321969264286E-3"/>
                  <c:y val="-5.2743756846586345E-2"/>
                </c:manualLayout>
              </c:layout>
              <c:tx>
                <c:rich>
                  <a:bodyPr/>
                  <a:lstStyle/>
                  <a:p>
                    <a:r>
                      <a:rPr lang="en-US"/>
                      <a:t>2,881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C33-4BEC-928E-69BFFDD961D9}"/>
                </c:ext>
              </c:extLst>
            </c:dLbl>
            <c:dLbl>
              <c:idx val="12"/>
              <c:layout>
                <c:manualLayout>
                  <c:x val="8.1332822243554478E-3"/>
                  <c:y val="-0.10506347179636347"/>
                </c:manualLayout>
              </c:layout>
              <c:tx>
                <c:rich>
                  <a:bodyPr/>
                  <a:lstStyle/>
                  <a:p>
                    <a:r>
                      <a:rPr lang="en-US"/>
                      <a:t>6,594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C33-4BEC-928E-69BFFDD961D9}"/>
                </c:ext>
              </c:extLst>
            </c:dLbl>
            <c:dLbl>
              <c:idx val="13"/>
              <c:layout>
                <c:manualLayout>
                  <c:x val="1.0980423929075103E-2"/>
                  <c:y val="-5.3662979731385257E-2"/>
                </c:manualLayout>
              </c:layout>
              <c:tx>
                <c:rich>
                  <a:bodyPr/>
                  <a:lstStyle/>
                  <a:p>
                    <a:r>
                      <a:rPr lang="en-US"/>
                      <a:t>2,062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5DC-4724-975A-5B741B1C6551}"/>
                </c:ext>
              </c:extLst>
            </c:dLbl>
            <c:dLbl>
              <c:idx val="14"/>
              <c:layout>
                <c:manualLayout>
                  <c:x val="1.0827347939662607E-2"/>
                  <c:y val="-8.33238652690284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541-4C5D-9221-3D5E27F028F0}"/>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May.2020</c:v>
                </c:pt>
              </c:strCache>
            </c:strRef>
          </c:cat>
          <c:val>
            <c:numRef>
              <c:f>'III.5.12.Trasp. recibidos'!$P$4:$P$19</c:f>
              <c:numCache>
                <c:formatCode>#,##0</c:formatCode>
                <c:ptCount val="16"/>
                <c:pt idx="0">
                  <c:v>0</c:v>
                </c:pt>
                <c:pt idx="1">
                  <c:v>0</c:v>
                </c:pt>
                <c:pt idx="2">
                  <c:v>0</c:v>
                </c:pt>
                <c:pt idx="3">
                  <c:v>0</c:v>
                </c:pt>
                <c:pt idx="4">
                  <c:v>21139</c:v>
                </c:pt>
                <c:pt idx="5">
                  <c:v>3310</c:v>
                </c:pt>
                <c:pt idx="6">
                  <c:v>1778</c:v>
                </c:pt>
                <c:pt idx="7">
                  <c:v>3457</c:v>
                </c:pt>
                <c:pt idx="8">
                  <c:v>2249</c:v>
                </c:pt>
                <c:pt idx="9">
                  <c:v>7035</c:v>
                </c:pt>
                <c:pt idx="10">
                  <c:v>5549</c:v>
                </c:pt>
                <c:pt idx="11">
                  <c:v>2156</c:v>
                </c:pt>
                <c:pt idx="12">
                  <c:v>5722</c:v>
                </c:pt>
                <c:pt idx="13">
                  <c:v>1858</c:v>
                </c:pt>
                <c:pt idx="14">
                  <c:v>4635</c:v>
                </c:pt>
                <c:pt idx="15">
                  <c:v>78</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txPr>
          <a:bodyPr/>
          <a:lstStyle/>
          <a:p>
            <a:pPr>
              <a:defRPr sz="1200"/>
            </a:pPr>
            <a:endParaRPr lang="en-US"/>
          </a:p>
        </c:txPr>
        <c:crossAx val="408463664"/>
        <c:crosses val="autoZero"/>
        <c:auto val="1"/>
        <c:lblAlgn val="ctr"/>
        <c:lblOffset val="100"/>
        <c:noMultiLvlLbl val="0"/>
      </c:catAx>
      <c:valAx>
        <c:axId val="408463664"/>
        <c:scaling>
          <c:orientation val="minMax"/>
        </c:scaling>
        <c:delete val="1"/>
        <c:axPos val="l"/>
        <c:numFmt formatCode="#,##0" sourceLinked="1"/>
        <c:majorTickMark val="out"/>
        <c:minorTickMark val="none"/>
        <c:tickLblPos val="nextTo"/>
        <c:crossAx val="408463272"/>
        <c:crosses val="autoZero"/>
        <c:crossBetween val="between"/>
      </c:valAx>
      <c:spPr>
        <a:noFill/>
        <a:ln w="25400">
          <a:noFill/>
        </a:ln>
      </c:spPr>
    </c:plotArea>
    <c:legend>
      <c:legendPos val="b"/>
      <c:layout>
        <c:manualLayout>
          <c:xMode val="edge"/>
          <c:yMode val="edge"/>
          <c:x val="9.4280918535967415E-2"/>
          <c:y val="8.7337921001684152E-2"/>
          <c:w val="0.83281025892609006"/>
          <c:h val="8.5619049605466263E-2"/>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5.6953880713770243E-2"/>
          <c:y val="0.19632748743270262"/>
          <c:w val="0.91804654069303671"/>
          <c:h val="0.6077462850023907"/>
        </c:manualLayout>
      </c:layout>
      <c:bar3DChart>
        <c:barDir val="col"/>
        <c:grouping val="stacked"/>
        <c:varyColors val="0"/>
        <c:ser>
          <c:idx val="0"/>
          <c:order val="0"/>
          <c:tx>
            <c:strRef>
              <c:f>'III.5.12.Trasp. recibidos'!$B$3</c:f>
              <c:strCache>
                <c:ptCount val="1"/>
                <c:pt idx="0">
                  <c:v>Atlántico</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May.2020</c:v>
                </c:pt>
              </c:strCache>
            </c:strRef>
          </c:cat>
          <c:val>
            <c:numRef>
              <c:f>'III.5.12.Trasp. recibidos'!$B$4:$B$19</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11383</c:v>
                </c:pt>
                <c:pt idx="12">
                  <c:v>13678</c:v>
                </c:pt>
                <c:pt idx="13">
                  <c:v>4664</c:v>
                </c:pt>
                <c:pt idx="14">
                  <c:v>5794</c:v>
                </c:pt>
                <c:pt idx="15">
                  <c:v>2921</c:v>
                </c:pt>
              </c:numCache>
            </c:numRef>
          </c:val>
          <c:extLst>
            <c:ext xmlns:c16="http://schemas.microsoft.com/office/drawing/2014/chart" uri="{C3380CC4-5D6E-409C-BE32-E72D297353CC}">
              <c16:uniqueId val="{00000000-0D94-41EE-8A17-5609AB9E21E8}"/>
            </c:ext>
          </c:extLst>
        </c:ser>
        <c:ser>
          <c:idx val="1"/>
          <c:order val="1"/>
          <c:tx>
            <c:strRef>
              <c:f>'III.5.12.Trasp. recibidos'!$C$3</c:f>
              <c:strCache>
                <c:ptCount val="1"/>
                <c:pt idx="0">
                  <c:v>Crecer</c:v>
                </c:pt>
              </c:strCache>
            </c:strRef>
          </c:tx>
          <c:spPr>
            <a:solidFill>
              <a:srgbClr val="FF0000"/>
            </a:solidFill>
          </c:spPr>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May.2020</c:v>
                </c:pt>
              </c:strCache>
            </c:strRef>
          </c:cat>
          <c:val>
            <c:numRef>
              <c:f>'III.5.12.Trasp. recibidos'!$C$4:$C$19</c:f>
              <c:numCache>
                <c:formatCode>_(* #,##0_);_(* \(#,##0\);_(* "-"_);_(@_)</c:formatCode>
                <c:ptCount val="16"/>
                <c:pt idx="0">
                  <c:v>68</c:v>
                </c:pt>
                <c:pt idx="1">
                  <c:v>94</c:v>
                </c:pt>
                <c:pt idx="2">
                  <c:v>27</c:v>
                </c:pt>
                <c:pt idx="3">
                  <c:v>131</c:v>
                </c:pt>
                <c:pt idx="4">
                  <c:v>52</c:v>
                </c:pt>
                <c:pt idx="5">
                  <c:v>116</c:v>
                </c:pt>
                <c:pt idx="6">
                  <c:v>306</c:v>
                </c:pt>
                <c:pt idx="7">
                  <c:v>1022</c:v>
                </c:pt>
                <c:pt idx="8">
                  <c:v>1578</c:v>
                </c:pt>
                <c:pt idx="9">
                  <c:v>4313</c:v>
                </c:pt>
                <c:pt idx="10">
                  <c:v>5871</c:v>
                </c:pt>
                <c:pt idx="11">
                  <c:v>10015</c:v>
                </c:pt>
                <c:pt idx="12">
                  <c:v>10088</c:v>
                </c:pt>
                <c:pt idx="13">
                  <c:v>14487</c:v>
                </c:pt>
                <c:pt idx="14">
                  <c:v>24336</c:v>
                </c:pt>
                <c:pt idx="15">
                  <c:v>5194</c:v>
                </c:pt>
              </c:numCache>
            </c:numRef>
          </c:val>
          <c:extLst>
            <c:ext xmlns:c16="http://schemas.microsoft.com/office/drawing/2014/chart" uri="{C3380CC4-5D6E-409C-BE32-E72D297353CC}">
              <c16:uniqueId val="{00000001-0D94-41EE-8A17-5609AB9E21E8}"/>
            </c:ext>
          </c:extLst>
        </c:ser>
        <c:ser>
          <c:idx val="3"/>
          <c:order val="2"/>
          <c:tx>
            <c:strRef>
              <c:f>'III.5.12.Trasp. recibidos'!$D$3</c:f>
              <c:strCache>
                <c:ptCount val="1"/>
                <c:pt idx="0">
                  <c:v>JMMB-BDI</c:v>
                </c:pt>
              </c:strCache>
            </c:strRef>
          </c:tx>
          <c:spPr>
            <a:solidFill>
              <a:schemeClr val="accent3">
                <a:lumMod val="75000"/>
              </a:schemeClr>
            </a:solidFill>
          </c:spPr>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May.2020</c:v>
                </c:pt>
              </c:strCache>
            </c:strRef>
          </c:cat>
          <c:val>
            <c:numRef>
              <c:f>'III.5.12.Trasp. recibidos'!$D$4:$D$19</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287</c:v>
                </c:pt>
                <c:pt idx="13">
                  <c:v>2547</c:v>
                </c:pt>
                <c:pt idx="14">
                  <c:v>3249</c:v>
                </c:pt>
                <c:pt idx="15">
                  <c:v>696</c:v>
                </c:pt>
              </c:numCache>
            </c:numRef>
          </c:val>
          <c:extLst>
            <c:ext xmlns:c16="http://schemas.microsoft.com/office/drawing/2014/chart" uri="{C3380CC4-5D6E-409C-BE32-E72D297353CC}">
              <c16:uniqueId val="{00000003-0D94-41EE-8A17-5609AB9E21E8}"/>
            </c:ext>
          </c:extLst>
        </c:ser>
        <c:ser>
          <c:idx val="4"/>
          <c:order val="3"/>
          <c:tx>
            <c:strRef>
              <c:f>'III.5.12.Trasp. recibidos'!$E$3</c:f>
              <c:strCache>
                <c:ptCount val="1"/>
                <c:pt idx="0">
                  <c:v>Caribalico</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May.2020</c:v>
                </c:pt>
              </c:strCache>
            </c:strRef>
          </c:cat>
          <c:val>
            <c:numRef>
              <c:f>'III.5.12.Trasp. recibidos'!$E$4:$E$19</c:f>
              <c:numCache>
                <c:formatCode>_(* #,##0_);_(* \(#,##0\);_(* "-"_);_(@_)</c:formatCode>
                <c:ptCount val="16"/>
                <c:pt idx="0">
                  <c:v>4</c:v>
                </c:pt>
                <c:pt idx="1">
                  <c:v>19</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0D94-41EE-8A17-5609AB9E21E8}"/>
            </c:ext>
          </c:extLst>
        </c:ser>
        <c:ser>
          <c:idx val="5"/>
          <c:order val="4"/>
          <c:tx>
            <c:strRef>
              <c:f>'III.5.12.Trasp. recibidos'!$F$3</c:f>
              <c:strCache>
                <c:ptCount val="1"/>
                <c:pt idx="0">
                  <c:v>León</c:v>
                </c:pt>
              </c:strCache>
            </c:strRef>
          </c:tx>
          <c:spPr>
            <a:solidFill>
              <a:schemeClr val="accent5">
                <a:lumMod val="75000"/>
              </a:schemeClr>
            </a:solidFill>
          </c:spPr>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May.2020</c:v>
                </c:pt>
              </c:strCache>
            </c:strRef>
          </c:cat>
          <c:val>
            <c:numRef>
              <c:f>'III.5.12.Trasp. recibidos'!$F$4:$F$19</c:f>
              <c:numCache>
                <c:formatCode>_(* #,##0_);_(* \(#,##0\);_(* "-"_);_(@_)</c:formatCode>
                <c:ptCount val="16"/>
                <c:pt idx="0">
                  <c:v>279</c:v>
                </c:pt>
                <c:pt idx="1">
                  <c:v>349</c:v>
                </c:pt>
                <c:pt idx="2">
                  <c:v>57</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5-0D94-41EE-8A17-5609AB9E21E8}"/>
            </c:ext>
          </c:extLst>
        </c:ser>
        <c:ser>
          <c:idx val="7"/>
          <c:order val="5"/>
          <c:tx>
            <c:strRef>
              <c:f>'III.5.12.Trasp. recibidos'!$G$3</c:f>
              <c:strCache>
                <c:ptCount val="1"/>
                <c:pt idx="0">
                  <c:v>Popular</c:v>
                </c:pt>
              </c:strCache>
            </c:strRef>
          </c:tx>
          <c:spPr>
            <a:solidFill>
              <a:srgbClr val="00B050"/>
            </a:solidFill>
          </c:spPr>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May.2020</c:v>
                </c:pt>
              </c:strCache>
            </c:strRef>
          </c:cat>
          <c:val>
            <c:numRef>
              <c:f>'III.5.12.Trasp. recibidos'!$G$4:$G$19</c:f>
              <c:numCache>
                <c:formatCode>_(* #,##0_);_(* \(#,##0\);_(* "-"_);_(@_)</c:formatCode>
                <c:ptCount val="16"/>
                <c:pt idx="0">
                  <c:v>115</c:v>
                </c:pt>
                <c:pt idx="1">
                  <c:v>176</c:v>
                </c:pt>
                <c:pt idx="2">
                  <c:v>136</c:v>
                </c:pt>
                <c:pt idx="3">
                  <c:v>217</c:v>
                </c:pt>
                <c:pt idx="4">
                  <c:v>174</c:v>
                </c:pt>
                <c:pt idx="5">
                  <c:v>505</c:v>
                </c:pt>
                <c:pt idx="6">
                  <c:v>572</c:v>
                </c:pt>
                <c:pt idx="7">
                  <c:v>1014</c:v>
                </c:pt>
                <c:pt idx="8">
                  <c:v>1482</c:v>
                </c:pt>
                <c:pt idx="9">
                  <c:v>2468</c:v>
                </c:pt>
                <c:pt idx="10">
                  <c:v>4978</c:v>
                </c:pt>
                <c:pt idx="11">
                  <c:v>10052</c:v>
                </c:pt>
                <c:pt idx="12">
                  <c:v>18702</c:v>
                </c:pt>
                <c:pt idx="13">
                  <c:v>26449</c:v>
                </c:pt>
                <c:pt idx="14">
                  <c:v>18892</c:v>
                </c:pt>
                <c:pt idx="15">
                  <c:v>2841</c:v>
                </c:pt>
              </c:numCache>
            </c:numRef>
          </c:val>
          <c:extLst>
            <c:ext xmlns:c16="http://schemas.microsoft.com/office/drawing/2014/chart" uri="{C3380CC4-5D6E-409C-BE32-E72D297353CC}">
              <c16:uniqueId val="{00000007-0D94-41EE-8A17-5609AB9E21E8}"/>
            </c:ext>
          </c:extLst>
        </c:ser>
        <c:ser>
          <c:idx val="8"/>
          <c:order val="6"/>
          <c:tx>
            <c:strRef>
              <c:f>'III.5.12.Trasp. recibidos'!$H$3</c:f>
              <c:strCache>
                <c:ptCount val="1"/>
                <c:pt idx="0">
                  <c:v>Porvenir</c:v>
                </c:pt>
              </c:strCache>
            </c:strRef>
          </c:tx>
          <c:spPr>
            <a:solidFill>
              <a:schemeClr val="accent6">
                <a:lumMod val="75000"/>
              </a:schemeClr>
            </a:solidFill>
          </c:spPr>
          <c:invertIfNegative val="0"/>
          <c:dLbls>
            <c:dLbl>
              <c:idx val="0"/>
              <c:layout>
                <c:manualLayout>
                  <c:x val="0.34380539628104445"/>
                  <c:y val="-6.1101001224210048E-2"/>
                </c:manualLayout>
              </c:layout>
              <c:tx>
                <c:rich>
                  <a:bodyPr/>
                  <a:lstStyle/>
                  <a:p>
                    <a:r>
                      <a:rPr lang="en-US" sz="1400"/>
                      <a:t>4,291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D94-41EE-8A17-5609AB9E21E8}"/>
                </c:ext>
              </c:extLst>
            </c:dLbl>
            <c:dLbl>
              <c:idx val="1"/>
              <c:layout>
                <c:manualLayout>
                  <c:x val="-4.8279823868497988E-2"/>
                  <c:y val="-3.0858941576416405E-2"/>
                </c:manualLayout>
              </c:layout>
              <c:tx>
                <c:rich>
                  <a:bodyPr/>
                  <a:lstStyle/>
                  <a:p>
                    <a:r>
                      <a:rPr lang="en-US" sz="1400"/>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D94-41EE-8A17-5609AB9E21E8}"/>
                </c:ext>
              </c:extLst>
            </c:dLbl>
            <c:dLbl>
              <c:idx val="2"/>
              <c:layout>
                <c:manualLayout>
                  <c:x val="-4.9743478202322992E-2"/>
                  <c:y val="-3.9227781998600442E-2"/>
                </c:manualLayout>
              </c:layout>
              <c:tx>
                <c:rich>
                  <a:bodyPr/>
                  <a:lstStyle/>
                  <a:p>
                    <a:r>
                      <a:rPr lang="en-US" sz="1400"/>
                      <a:t>1,839</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D94-41EE-8A17-5609AB9E21E8}"/>
                </c:ext>
              </c:extLst>
            </c:dLbl>
            <c:dLbl>
              <c:idx val="3"/>
              <c:layout>
                <c:manualLayout>
                  <c:x val="-5.0204393519204298E-2"/>
                  <c:y val="-4.4849094688656881E-2"/>
                </c:manualLayout>
              </c:layout>
              <c:tx>
                <c:rich>
                  <a:bodyPr/>
                  <a:lstStyle/>
                  <a:p>
                    <a:r>
                      <a:rPr lang="en-US" sz="1400"/>
                      <a:t>1,247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D94-41EE-8A17-5609AB9E21E8}"/>
                </c:ext>
              </c:extLst>
            </c:dLbl>
            <c:dLbl>
              <c:idx val="4"/>
              <c:layout>
                <c:manualLayout>
                  <c:x val="-5.1238315308028005E-2"/>
                  <c:y val="-3.9539751037181582E-2"/>
                </c:manualLayout>
              </c:layout>
              <c:tx>
                <c:rich>
                  <a:bodyPr/>
                  <a:lstStyle/>
                  <a:p>
                    <a:r>
                      <a:rPr lang="en-US" sz="1400"/>
                      <a:t>1,028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D94-41EE-8A17-5609AB9E21E8}"/>
                </c:ext>
              </c:extLst>
            </c:dLbl>
            <c:dLbl>
              <c:idx val="5"/>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D94-41EE-8A17-5609AB9E21E8}"/>
                </c:ext>
              </c:extLst>
            </c:dLbl>
            <c:dLbl>
              <c:idx val="6"/>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D94-41EE-8A17-5609AB9E21E8}"/>
                </c:ext>
              </c:extLst>
            </c:dLbl>
            <c:dLbl>
              <c:idx val="7"/>
              <c:layout>
                <c:manualLayout>
                  <c:x val="6.3173263901250614E-3"/>
                  <c:y val="-5.7167452929752852E-2"/>
                </c:manualLayout>
              </c:layout>
              <c:tx>
                <c:rich>
                  <a:bodyPr/>
                  <a:lstStyle/>
                  <a:p>
                    <a:pPr>
                      <a:defRPr sz="1400" b="0"/>
                    </a:pPr>
                    <a:r>
                      <a:rPr lang="en-US" sz="1400" b="0"/>
                      <a:t>6,571</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D94-41EE-8A17-5609AB9E21E8}"/>
                </c:ext>
              </c:extLst>
            </c:dLbl>
            <c:dLbl>
              <c:idx val="8"/>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D94-41EE-8A17-5609AB9E21E8}"/>
                </c:ext>
              </c:extLst>
            </c:dLbl>
            <c:dLbl>
              <c:idx val="9"/>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D94-41EE-8A17-5609AB9E21E8}"/>
                </c:ext>
              </c:extLst>
            </c:dLbl>
            <c:dLbl>
              <c:idx val="10"/>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D94-41EE-8A17-5609AB9E21E8}"/>
                </c:ext>
              </c:extLst>
            </c:dLbl>
            <c:dLbl>
              <c:idx val="11"/>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D94-41EE-8A17-5609AB9E21E8}"/>
                </c:ext>
              </c:extLst>
            </c:dLbl>
            <c:dLbl>
              <c:idx val="12"/>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D94-41EE-8A17-5609AB9E21E8}"/>
                </c:ext>
              </c:extLst>
            </c:dLbl>
            <c:dLbl>
              <c:idx val="13"/>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F55-4837-8AF8-CF32AABF4CC9}"/>
                </c:ext>
              </c:extLst>
            </c:dLbl>
            <c:dLbl>
              <c:idx val="14"/>
              <c:layout>
                <c:manualLayout>
                  <c:x val="1.08175204701845E-2"/>
                  <c:y val="-0.22407211641276029"/>
                </c:manualLayout>
              </c:layout>
              <c:tx>
                <c:rich>
                  <a:bodyPr/>
                  <a:lstStyle/>
                  <a:p>
                    <a:r>
                      <a:rPr lang="en-US"/>
                      <a:t>5,229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A12-412E-A3CC-8014824279BE}"/>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May.2020</c:v>
                </c:pt>
              </c:strCache>
            </c:strRef>
          </c:cat>
          <c:val>
            <c:numRef>
              <c:f>'III.5.12.Trasp. recibidos'!$H$4:$H$19</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0D94-41EE-8A17-5609AB9E21E8}"/>
            </c:ext>
          </c:extLst>
        </c:ser>
        <c:ser>
          <c:idx val="9"/>
          <c:order val="7"/>
          <c:tx>
            <c:strRef>
              <c:f>'III.5.12.Trasp. recibidos'!$I$3</c:f>
              <c:strCache>
                <c:ptCount val="1"/>
                <c:pt idx="0">
                  <c:v>Reservas</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May.2020</c:v>
                </c:pt>
              </c:strCache>
            </c:strRef>
          </c:cat>
          <c:val>
            <c:numRef>
              <c:f>'III.5.12.Trasp. recibidos'!$I$4:$I$19</c:f>
              <c:numCache>
                <c:formatCode>_(* #,##0_);_(* \(#,##0\);_(* "-"_);_(@_)</c:formatCode>
                <c:ptCount val="16"/>
                <c:pt idx="0">
                  <c:v>128</c:v>
                </c:pt>
                <c:pt idx="1">
                  <c:v>1070</c:v>
                </c:pt>
                <c:pt idx="2">
                  <c:v>585</c:v>
                </c:pt>
                <c:pt idx="3">
                  <c:v>497</c:v>
                </c:pt>
                <c:pt idx="4">
                  <c:v>1232</c:v>
                </c:pt>
                <c:pt idx="5">
                  <c:v>2471</c:v>
                </c:pt>
                <c:pt idx="6">
                  <c:v>3158</c:v>
                </c:pt>
                <c:pt idx="7">
                  <c:v>3741</c:v>
                </c:pt>
                <c:pt idx="8">
                  <c:v>7614</c:v>
                </c:pt>
                <c:pt idx="9">
                  <c:v>14806</c:v>
                </c:pt>
                <c:pt idx="10">
                  <c:v>20426</c:v>
                </c:pt>
                <c:pt idx="11">
                  <c:v>22261</c:v>
                </c:pt>
                <c:pt idx="12">
                  <c:v>19380</c:v>
                </c:pt>
                <c:pt idx="13">
                  <c:v>21853</c:v>
                </c:pt>
                <c:pt idx="14">
                  <c:v>19821</c:v>
                </c:pt>
                <c:pt idx="15">
                  <c:v>5064</c:v>
                </c:pt>
              </c:numCache>
            </c:numRef>
          </c:val>
          <c:extLst>
            <c:ext xmlns:c16="http://schemas.microsoft.com/office/drawing/2014/chart" uri="{C3380CC4-5D6E-409C-BE32-E72D297353CC}">
              <c16:uniqueId val="{00000016-0D94-41EE-8A17-5609AB9E21E8}"/>
            </c:ext>
          </c:extLst>
        </c:ser>
        <c:ser>
          <c:idx val="10"/>
          <c:order val="8"/>
          <c:tx>
            <c:strRef>
              <c:f>'III.5.12.Trasp. recibidos'!$J$3</c:f>
              <c:strCache>
                <c:ptCount val="1"/>
                <c:pt idx="0">
                  <c:v>Romana</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May.2020</c:v>
                </c:pt>
              </c:strCache>
            </c:strRef>
          </c:cat>
          <c:val>
            <c:numRef>
              <c:f>'III.5.12.Trasp. recibidos'!$J$4:$J$19</c:f>
              <c:numCache>
                <c:formatCode>_(* #,##0_);_(* \(#,##0\);_(* "-"_);_(@_)</c:formatCode>
                <c:ptCount val="16"/>
                <c:pt idx="0">
                  <c:v>3</c:v>
                </c:pt>
                <c:pt idx="1">
                  <c:v>19</c:v>
                </c:pt>
                <c:pt idx="2">
                  <c:v>8</c:v>
                </c:pt>
                <c:pt idx="3">
                  <c:v>3</c:v>
                </c:pt>
                <c:pt idx="4">
                  <c:v>3</c:v>
                </c:pt>
                <c:pt idx="5">
                  <c:v>2</c:v>
                </c:pt>
                <c:pt idx="6">
                  <c:v>8</c:v>
                </c:pt>
                <c:pt idx="7">
                  <c:v>11</c:v>
                </c:pt>
                <c:pt idx="8">
                  <c:v>7</c:v>
                </c:pt>
                <c:pt idx="9">
                  <c:v>768</c:v>
                </c:pt>
                <c:pt idx="10">
                  <c:v>1042</c:v>
                </c:pt>
                <c:pt idx="11">
                  <c:v>740</c:v>
                </c:pt>
                <c:pt idx="12">
                  <c:v>1053</c:v>
                </c:pt>
                <c:pt idx="13">
                  <c:v>665</c:v>
                </c:pt>
                <c:pt idx="14">
                  <c:v>396</c:v>
                </c:pt>
                <c:pt idx="15">
                  <c:v>88</c:v>
                </c:pt>
              </c:numCache>
            </c:numRef>
          </c:val>
          <c:extLst>
            <c:ext xmlns:c16="http://schemas.microsoft.com/office/drawing/2014/chart" uri="{C3380CC4-5D6E-409C-BE32-E72D297353CC}">
              <c16:uniqueId val="{00000000-9D5C-44BC-AAF6-98A6A72A00AB}"/>
            </c:ext>
          </c:extLst>
        </c:ser>
        <c:ser>
          <c:idx val="2"/>
          <c:order val="9"/>
          <c:tx>
            <c:strRef>
              <c:f>'III.5.12.Trasp. recibidos'!$K$3</c:f>
              <c:strCache>
                <c:ptCount val="1"/>
                <c:pt idx="0">
                  <c:v>Siembra</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May.2020</c:v>
                </c:pt>
              </c:strCache>
            </c:strRef>
          </c:cat>
          <c:val>
            <c:numRef>
              <c:f>'III.5.12.Trasp. recibidos'!$K$4:$K$19</c:f>
              <c:numCache>
                <c:formatCode>_(* #,##0_);_(* \(#,##0\);_(* "-"_);_(@_)</c:formatCode>
                <c:ptCount val="16"/>
                <c:pt idx="0">
                  <c:v>136</c:v>
                </c:pt>
                <c:pt idx="1">
                  <c:v>112</c:v>
                </c:pt>
                <c:pt idx="2">
                  <c:v>434</c:v>
                </c:pt>
                <c:pt idx="3">
                  <c:v>180</c:v>
                </c:pt>
                <c:pt idx="4">
                  <c:v>105</c:v>
                </c:pt>
                <c:pt idx="5">
                  <c:v>125</c:v>
                </c:pt>
                <c:pt idx="6">
                  <c:v>247</c:v>
                </c:pt>
                <c:pt idx="7">
                  <c:v>783</c:v>
                </c:pt>
                <c:pt idx="8">
                  <c:v>1278</c:v>
                </c:pt>
                <c:pt idx="9">
                  <c:v>2513</c:v>
                </c:pt>
                <c:pt idx="10">
                  <c:v>4287</c:v>
                </c:pt>
                <c:pt idx="11">
                  <c:v>7745</c:v>
                </c:pt>
                <c:pt idx="12">
                  <c:v>10735</c:v>
                </c:pt>
                <c:pt idx="13">
                  <c:v>9985</c:v>
                </c:pt>
                <c:pt idx="14">
                  <c:v>10586</c:v>
                </c:pt>
                <c:pt idx="15">
                  <c:v>1402</c:v>
                </c:pt>
              </c:numCache>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bar3DChart>
      <c:catAx>
        <c:axId val="408464448"/>
        <c:scaling>
          <c:orientation val="minMax"/>
        </c:scaling>
        <c:delete val="0"/>
        <c:axPos val="b"/>
        <c:numFmt formatCode="General" sourceLinked="1"/>
        <c:majorTickMark val="none"/>
        <c:minorTickMark val="none"/>
        <c:tickLblPos val="nextTo"/>
        <c:txPr>
          <a:bodyPr/>
          <a:lstStyle/>
          <a:p>
            <a:pPr>
              <a:defRPr sz="1200"/>
            </a:pPr>
            <a:endParaRPr lang="en-US"/>
          </a:p>
        </c:txPr>
        <c:crossAx val="408464840"/>
        <c:crosses val="autoZero"/>
        <c:auto val="1"/>
        <c:lblAlgn val="ctr"/>
        <c:lblOffset val="100"/>
        <c:noMultiLvlLbl val="0"/>
      </c:catAx>
      <c:valAx>
        <c:axId val="408464840"/>
        <c:scaling>
          <c:orientation val="minMax"/>
        </c:scaling>
        <c:delete val="1"/>
        <c:axPos val="l"/>
        <c:numFmt formatCode="_(* #,##0_);_(* \(#,##0\);_(* &quot;-&quot;_);_(@_)" sourceLinked="1"/>
        <c:majorTickMark val="out"/>
        <c:minorTickMark val="none"/>
        <c:tickLblPos val="nextTo"/>
        <c:crossAx val="408464448"/>
        <c:crosses val="autoZero"/>
        <c:crossBetween val="between"/>
      </c:valAx>
      <c:spPr>
        <a:noFill/>
        <a:ln w="25400">
          <a:noFill/>
        </a:ln>
      </c:spPr>
    </c:plotArea>
    <c:legend>
      <c:legendPos val="b"/>
      <c:layout>
        <c:manualLayout>
          <c:xMode val="edge"/>
          <c:yMode val="edge"/>
          <c:x val="0.1815621531091258"/>
          <c:y val="0.10289846663903852"/>
          <c:w val="0.58833720741094953"/>
          <c:h val="0.10910297497162054"/>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2323902701237144"/>
          <c:w val="0.96433846577040883"/>
          <c:h val="0.60083155850987402"/>
        </c:manualLayout>
      </c:layout>
      <c:bar3DChart>
        <c:barDir val="col"/>
        <c:grouping val="stacked"/>
        <c:varyColors val="0"/>
        <c:ser>
          <c:idx val="0"/>
          <c:order val="0"/>
          <c:tx>
            <c:strRef>
              <c:f>'III.5.13.Trasp. cedidos'!$B$4</c:f>
              <c:strCache>
                <c:ptCount val="1"/>
                <c:pt idx="0">
                  <c:v>Atlántico</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May.2020</c:v>
                </c:pt>
              </c:strCache>
            </c:strRef>
          </c:cat>
          <c:val>
            <c:numRef>
              <c:f>'III.5.13.Trasp. cedidos'!$B$5:$B$20</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1</c:v>
                </c:pt>
                <c:pt idx="12">
                  <c:v>1141</c:v>
                </c:pt>
                <c:pt idx="13">
                  <c:v>4086</c:v>
                </c:pt>
                <c:pt idx="14">
                  <c:v>4144</c:v>
                </c:pt>
                <c:pt idx="15">
                  <c:v>1979</c:v>
                </c:pt>
              </c:numCache>
            </c:numRef>
          </c:val>
          <c:extLst>
            <c:ext xmlns:c16="http://schemas.microsoft.com/office/drawing/2014/chart" uri="{C3380CC4-5D6E-409C-BE32-E72D297353CC}">
              <c16:uniqueId val="{00000000-2CD1-4D77-9CAF-7FB58F489A15}"/>
            </c:ext>
          </c:extLst>
        </c:ser>
        <c:ser>
          <c:idx val="1"/>
          <c:order val="1"/>
          <c:tx>
            <c:strRef>
              <c:f>'III.5.13.Trasp. cedidos'!$C$4</c:f>
              <c:strCache>
                <c:ptCount val="1"/>
                <c:pt idx="0">
                  <c:v>Crecer</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May.2020</c:v>
                </c:pt>
              </c:strCache>
            </c:strRef>
          </c:cat>
          <c:val>
            <c:numRef>
              <c:f>'III.5.13.Trasp. cedidos'!$C$5:$C$20</c:f>
              <c:numCache>
                <c:formatCode>_(* #,##0_);_(* \(#,##0\);_(* "-"??_);_(@_)</c:formatCode>
                <c:ptCount val="16"/>
                <c:pt idx="0">
                  <c:v>133</c:v>
                </c:pt>
                <c:pt idx="1">
                  <c:v>230</c:v>
                </c:pt>
                <c:pt idx="2">
                  <c:v>288</c:v>
                </c:pt>
                <c:pt idx="3">
                  <c:v>362</c:v>
                </c:pt>
                <c:pt idx="4">
                  <c:v>9295</c:v>
                </c:pt>
                <c:pt idx="5">
                  <c:v>2869</c:v>
                </c:pt>
                <c:pt idx="6">
                  <c:v>2173</c:v>
                </c:pt>
                <c:pt idx="7">
                  <c:v>3381</c:v>
                </c:pt>
                <c:pt idx="8">
                  <c:v>5417</c:v>
                </c:pt>
                <c:pt idx="9">
                  <c:v>11143</c:v>
                </c:pt>
                <c:pt idx="10">
                  <c:v>14572</c:v>
                </c:pt>
                <c:pt idx="11">
                  <c:v>25447</c:v>
                </c:pt>
                <c:pt idx="12">
                  <c:v>31376</c:v>
                </c:pt>
                <c:pt idx="13">
                  <c:v>31118</c:v>
                </c:pt>
                <c:pt idx="14">
                  <c:v>28073</c:v>
                </c:pt>
                <c:pt idx="15">
                  <c:v>4924</c:v>
                </c:pt>
              </c:numCache>
            </c:numRef>
          </c:val>
          <c:extLst>
            <c:ext xmlns:c16="http://schemas.microsoft.com/office/drawing/2014/chart" uri="{C3380CC4-5D6E-409C-BE32-E72D297353CC}">
              <c16:uniqueId val="{00000001-2CD1-4D77-9CAF-7FB58F489A15}"/>
            </c:ext>
          </c:extLst>
        </c:ser>
        <c:ser>
          <c:idx val="2"/>
          <c:order val="2"/>
          <c:tx>
            <c:strRef>
              <c:f>'III.5.13.Trasp. cedidos'!$D$4</c:f>
              <c:strCache>
                <c:ptCount val="1"/>
                <c:pt idx="0">
                  <c:v>JMMB-BDI</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May.2020</c:v>
                </c:pt>
              </c:strCache>
            </c:strRef>
          </c:cat>
          <c:val>
            <c:numRef>
              <c:f>'III.5.13.Trasp. cedidos'!$D$5:$D$20</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6</c:v>
                </c:pt>
                <c:pt idx="14">
                  <c:v>152</c:v>
                </c:pt>
                <c:pt idx="15">
                  <c:v>100</c:v>
                </c:pt>
              </c:numCache>
            </c:numRef>
          </c:val>
          <c:extLst>
            <c:ext xmlns:c16="http://schemas.microsoft.com/office/drawing/2014/chart" uri="{C3380CC4-5D6E-409C-BE32-E72D297353CC}">
              <c16:uniqueId val="{00000002-2CD1-4D77-9CAF-7FB58F489A15}"/>
            </c:ext>
          </c:extLst>
        </c:ser>
        <c:ser>
          <c:idx val="3"/>
          <c:order val="3"/>
          <c:tx>
            <c:strRef>
              <c:f>'III.5.13.Trasp. cedidos'!$F$4</c:f>
              <c:strCache>
                <c:ptCount val="1"/>
                <c:pt idx="0">
                  <c:v>Caribalico </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May.2020</c:v>
                </c:pt>
              </c:strCache>
            </c:strRef>
          </c:cat>
          <c:val>
            <c:numRef>
              <c:f>'III.5.13.Trasp. cedidos'!$F$5:$F$20</c:f>
              <c:numCache>
                <c:formatCode>_(* #,##0_);_(* \(#,##0\);_(* "-"??_);_(@_)</c:formatCode>
                <c:ptCount val="16"/>
                <c:pt idx="0">
                  <c:v>57</c:v>
                </c:pt>
                <c:pt idx="1">
                  <c:v>81</c:v>
                </c:pt>
                <c:pt idx="2">
                  <c:v>363</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2CD1-4D77-9CAF-7FB58F489A15}"/>
            </c:ext>
          </c:extLst>
        </c:ser>
        <c:ser>
          <c:idx val="4"/>
          <c:order val="4"/>
          <c:tx>
            <c:strRef>
              <c:f>'III.5.13.Trasp. cedidos'!$G$4</c:f>
              <c:strCache>
                <c:ptCount val="1"/>
                <c:pt idx="0">
                  <c:v>León </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May.2020</c:v>
                </c:pt>
              </c:strCache>
            </c:strRef>
          </c:cat>
          <c:val>
            <c:numRef>
              <c:f>'III.5.13.Trasp. cedidos'!$G$5:$G$20</c:f>
              <c:numCache>
                <c:formatCode>_(* #,##0_);_(* \(#,##0\);_(* "-"??_);_(@_)</c:formatCode>
                <c:ptCount val="16"/>
                <c:pt idx="0">
                  <c:v>14</c:v>
                </c:pt>
                <c:pt idx="1">
                  <c:v>13</c:v>
                </c:pt>
                <c:pt idx="2">
                  <c:v>10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2CD1-4D77-9CAF-7FB58F489A15}"/>
            </c:ext>
          </c:extLst>
        </c:ser>
        <c:ser>
          <c:idx val="5"/>
          <c:order val="5"/>
          <c:tx>
            <c:strRef>
              <c:f>'III.5.13.Trasp. cedidos'!$H$4</c:f>
              <c:strCache>
                <c:ptCount val="1"/>
                <c:pt idx="0">
                  <c:v>Popular</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May.2020</c:v>
                </c:pt>
              </c:strCache>
            </c:strRef>
          </c:cat>
          <c:val>
            <c:numRef>
              <c:f>'III.5.13.Trasp. cedidos'!$H$5:$H$20</c:f>
              <c:numCache>
                <c:formatCode>_(* #,##0_);_(* \(#,##0\);_(* "-"??_);_(@_)</c:formatCode>
                <c:ptCount val="16"/>
                <c:pt idx="0">
                  <c:v>135</c:v>
                </c:pt>
                <c:pt idx="1">
                  <c:v>181</c:v>
                </c:pt>
                <c:pt idx="2">
                  <c:v>208</c:v>
                </c:pt>
                <c:pt idx="3">
                  <c:v>288</c:v>
                </c:pt>
                <c:pt idx="4">
                  <c:v>5982</c:v>
                </c:pt>
                <c:pt idx="5">
                  <c:v>2345</c:v>
                </c:pt>
                <c:pt idx="6">
                  <c:v>1603</c:v>
                </c:pt>
                <c:pt idx="7">
                  <c:v>2631</c:v>
                </c:pt>
                <c:pt idx="8">
                  <c:v>3642</c:v>
                </c:pt>
                <c:pt idx="9">
                  <c:v>7753</c:v>
                </c:pt>
                <c:pt idx="10">
                  <c:v>10453</c:v>
                </c:pt>
                <c:pt idx="11">
                  <c:v>17688</c:v>
                </c:pt>
                <c:pt idx="12">
                  <c:v>20913</c:v>
                </c:pt>
                <c:pt idx="13">
                  <c:v>19850</c:v>
                </c:pt>
                <c:pt idx="14">
                  <c:v>23841</c:v>
                </c:pt>
                <c:pt idx="15">
                  <c:v>4485</c:v>
                </c:pt>
              </c:numCache>
            </c:numRef>
          </c:val>
          <c:extLst>
            <c:ext xmlns:c16="http://schemas.microsoft.com/office/drawing/2014/chart" uri="{C3380CC4-5D6E-409C-BE32-E72D297353CC}">
              <c16:uniqueId val="{00000005-2CD1-4D77-9CAF-7FB58F489A15}"/>
            </c:ext>
          </c:extLst>
        </c:ser>
        <c:ser>
          <c:idx val="7"/>
          <c:order val="7"/>
          <c:tx>
            <c:strRef>
              <c:f>'III.5.13.Trasp. cedidos'!$I$4</c:f>
              <c:strCache>
                <c:ptCount val="1"/>
                <c:pt idx="0">
                  <c:v>Porvenir </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May.2020</c:v>
                </c:pt>
              </c:strCache>
            </c:strRef>
          </c:cat>
          <c:val>
            <c:numRef>
              <c:f>'III.5.13.Trasp. cedidos'!$I$5:$I$20</c:f>
            </c:numRef>
          </c:val>
          <c:extLst>
            <c:ext xmlns:c16="http://schemas.microsoft.com/office/drawing/2014/chart" uri="{C3380CC4-5D6E-409C-BE32-E72D297353CC}">
              <c16:uniqueId val="{00000007-2CD1-4D77-9CAF-7FB58F489A15}"/>
            </c:ext>
          </c:extLst>
        </c:ser>
        <c:ser>
          <c:idx val="8"/>
          <c:order val="8"/>
          <c:tx>
            <c:strRef>
              <c:f>'III.5.13.Trasp. cedidos'!$J$4</c:f>
              <c:strCache>
                <c:ptCount val="1"/>
                <c:pt idx="0">
                  <c:v>Reservas</c:v>
                </c:pt>
              </c:strCache>
            </c:strRef>
          </c:tx>
          <c:invertIfNegative val="0"/>
          <c:dLbls>
            <c:dLbl>
              <c:idx val="0"/>
              <c:layout>
                <c:manualLayout>
                  <c:x val="0"/>
                  <c:y val="-4.0499673784839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CD1-4D77-9CAF-7FB58F489A15}"/>
                </c:ext>
              </c:extLst>
            </c:dLbl>
            <c:dLbl>
              <c:idx val="1"/>
              <c:layout>
                <c:manualLayout>
                  <c:x val="6.7388689604379534E-3"/>
                  <c:y val="-3.3136096733050464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CD1-4D77-9CAF-7FB58F489A15}"/>
                </c:ext>
              </c:extLst>
            </c:dLbl>
            <c:dLbl>
              <c:idx val="2"/>
              <c:layout>
                <c:manualLayout>
                  <c:x val="1.6847172401094827E-3"/>
                  <c:y val="-3.6817885258944992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CD1-4D77-9CAF-7FB58F489A15}"/>
                </c:ext>
              </c:extLst>
            </c:dLbl>
            <c:dLbl>
              <c:idx val="3"/>
              <c:layout>
                <c:manualLayout>
                  <c:x val="3.3694344802189654E-3"/>
                  <c:y val="-3.4976990995997721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CD1-4D77-9CAF-7FB58F489A15}"/>
                </c:ext>
              </c:extLst>
            </c:dLbl>
            <c:dLbl>
              <c:idx val="4"/>
              <c:layout>
                <c:manualLayout>
                  <c:x val="1.0975280981744285E-2"/>
                  <c:y val="-0.10984841891478464"/>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CD1-4D77-9CAF-7FB58F489A15}"/>
                </c:ext>
              </c:extLst>
            </c:dLbl>
            <c:dLbl>
              <c:idx val="5"/>
              <c:layout>
                <c:manualLayout>
                  <c:x val="7.1593922704638102E-2"/>
                  <c:y val="-2.437425496885344E-2"/>
                </c:manualLayout>
              </c:layout>
              <c:tx>
                <c:rich>
                  <a:bodyPr/>
                  <a:lstStyle/>
                  <a:p>
                    <a:r>
                      <a:rPr lang="en-US"/>
                      <a:t>6,204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CD1-4D77-9CAF-7FB58F489A15}"/>
                </c:ext>
              </c:extLst>
            </c:dLbl>
            <c:dLbl>
              <c:idx val="6"/>
              <c:layout>
                <c:manualLayout>
                  <c:x val="6.5852184217581641E-2"/>
                  <c:y val="-7.9418617103977851E-2"/>
                </c:manualLayout>
              </c:layout>
              <c:tx>
                <c:rich>
                  <a:bodyPr/>
                  <a:lstStyle/>
                  <a:p>
                    <a:r>
                      <a:rPr lang="en-US"/>
                      <a:t>10,027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CD1-4D77-9CAF-7FB58F489A15}"/>
                </c:ext>
              </c:extLst>
            </c:dLbl>
            <c:dLbl>
              <c:idx val="7"/>
              <c:layout>
                <c:manualLayout>
                  <c:x val="6.7709146126988806E-2"/>
                  <c:y val="-9.6604420748010233E-2"/>
                </c:manualLayout>
              </c:layout>
              <c:tx>
                <c:rich>
                  <a:bodyPr/>
                  <a:lstStyle/>
                  <a:p>
                    <a:pPr>
                      <a:defRPr sz="1400" b="0"/>
                    </a:pPr>
                    <a:r>
                      <a:rPr lang="en-US" sz="1400" b="0"/>
                      <a:t>15,701</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CD1-4D77-9CAF-7FB58F489A15}"/>
                </c:ext>
              </c:extLst>
            </c:dLbl>
            <c:dLbl>
              <c:idx val="8"/>
              <c:layout>
                <c:manualLayout>
                  <c:x val="6.3929264459210433E-2"/>
                  <c:y val="-0.18853168528227585"/>
                </c:manualLayout>
              </c:layout>
              <c:tx>
                <c:rich>
                  <a:bodyPr/>
                  <a:lstStyle/>
                  <a:p>
                    <a:r>
                      <a:rPr lang="en-US"/>
                      <a:t>32,321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CD1-4D77-9CAF-7FB58F489A15}"/>
                </c:ext>
              </c:extLst>
            </c:dLbl>
            <c:dLbl>
              <c:idx val="9"/>
              <c:layout>
                <c:manualLayout>
                  <c:x val="6.1304657589211609E-2"/>
                  <c:y val="-0.17020518063871956"/>
                </c:manualLayout>
              </c:layout>
              <c:tx>
                <c:rich>
                  <a:bodyPr/>
                  <a:lstStyle/>
                  <a:p>
                    <a:r>
                      <a:rPr lang="en-US"/>
                      <a:t>42,321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CD1-4D77-9CAF-7FB58F489A15}"/>
                </c:ext>
              </c:extLst>
            </c:dLbl>
            <c:dLbl>
              <c:idx val="10"/>
              <c:layout>
                <c:manualLayout>
                  <c:x val="6.0784335190393432E-2"/>
                  <c:y val="-0.26900686933864248"/>
                </c:manualLayout>
              </c:layout>
              <c:tx>
                <c:rich>
                  <a:bodyPr/>
                  <a:lstStyle/>
                  <a:p>
                    <a:r>
                      <a:rPr lang="en-US"/>
                      <a:t>64,974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CD1-4D77-9CAF-7FB58F489A15}"/>
                </c:ext>
              </c:extLst>
            </c:dLbl>
            <c:dLbl>
              <c:idx val="11"/>
              <c:layout>
                <c:manualLayout>
                  <c:x val="6.0749036375875184E-2"/>
                  <c:y val="-0.23765647909664148"/>
                </c:manualLayout>
              </c:layout>
              <c:tx>
                <c:rich>
                  <a:bodyPr/>
                  <a:lstStyle/>
                  <a:p>
                    <a:r>
                      <a:rPr lang="en-US"/>
                      <a:t>80,131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CD1-4D77-9CAF-7FB58F489A15}"/>
                </c:ext>
              </c:extLst>
            </c:dLbl>
            <c:dLbl>
              <c:idx val="12"/>
              <c:layout>
                <c:manualLayout>
                  <c:x val="-0.38557196702197083"/>
                  <c:y val="0.25535649498817131"/>
                </c:manualLayout>
              </c:layout>
              <c:tx>
                <c:rich>
                  <a:bodyPr/>
                  <a:lstStyle/>
                  <a:p>
                    <a:r>
                      <a:rPr lang="en-US"/>
                      <a:t>10,596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E0-4AAF-A4D8-77F44133A121}"/>
                </c:ext>
              </c:extLst>
            </c:dLbl>
            <c:dLbl>
              <c:idx val="13"/>
              <c:layout>
                <c:manualLayout>
                  <c:x val="4.6599658729049873E-3"/>
                  <c:y val="-0.19905280485501228"/>
                </c:manualLayout>
              </c:layout>
              <c:tx>
                <c:rich>
                  <a:bodyPr/>
                  <a:lstStyle/>
                  <a:p>
                    <a:r>
                      <a:rPr lang="en-US"/>
                      <a:t>82,387</a:t>
                    </a:r>
                  </a:p>
                </c:rich>
              </c:tx>
              <c:showLegendKey val="0"/>
              <c:showVal val="1"/>
              <c:showCatName val="0"/>
              <c:showSerName val="0"/>
              <c:showPercent val="0"/>
              <c:showBubbleSize val="0"/>
              <c:extLst>
                <c:ext xmlns:c15="http://schemas.microsoft.com/office/drawing/2012/chart" uri="{CE6537A1-D6FC-4f65-9D91-7224C49458BB}">
                  <c15:layout>
                    <c:manualLayout>
                      <c:w val="9.4144779915887183E-2"/>
                      <c:h val="4.0155047359757251E-2"/>
                    </c:manualLayout>
                  </c15:layout>
                </c:ext>
                <c:ext xmlns:c16="http://schemas.microsoft.com/office/drawing/2014/chart" uri="{C3380CC4-5D6E-409C-BE32-E72D297353CC}">
                  <c16:uniqueId val="{00000000-3757-4171-A7F6-29465E4BF683}"/>
                </c:ext>
              </c:extLst>
            </c:dLbl>
            <c:dLbl>
              <c:idx val="14"/>
              <c:layout>
                <c:manualLayout>
                  <c:x val="3.5370997482015207E-2"/>
                  <c:y val="-0.20477435526864182"/>
                </c:manualLayout>
              </c:layout>
              <c:tx>
                <c:rich>
                  <a:bodyPr/>
                  <a:lstStyle/>
                  <a:p>
                    <a:r>
                      <a:rPr lang="en-US"/>
                      <a:t>5,264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546-4B14-8730-0EA08F65A332}"/>
                </c:ext>
              </c:extLst>
            </c:dLbl>
            <c:dLbl>
              <c:idx val="15"/>
              <c:layout>
                <c:manualLayout>
                  <c:x val="1.4743729127327902E-2"/>
                  <c:y val="-5.52155701011360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000-46B1-9E2B-86786AD1F268}"/>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May.2020</c:v>
                </c:pt>
              </c:strCache>
            </c:strRef>
          </c:cat>
          <c:val>
            <c:numRef>
              <c:f>'III.5.13.Trasp. cedidos'!$J$5:$J$20</c:f>
              <c:numCache>
                <c:formatCode>_(* #,##0_);_(* \(#,##0\);_(* "-"??_);_(@_)</c:formatCode>
                <c:ptCount val="16"/>
                <c:pt idx="0">
                  <c:v>76</c:v>
                </c:pt>
                <c:pt idx="1">
                  <c:v>81</c:v>
                </c:pt>
                <c:pt idx="2">
                  <c:v>55</c:v>
                </c:pt>
                <c:pt idx="3">
                  <c:v>65</c:v>
                </c:pt>
                <c:pt idx="4">
                  <c:v>5612</c:v>
                </c:pt>
                <c:pt idx="5">
                  <c:v>3608</c:v>
                </c:pt>
                <c:pt idx="6">
                  <c:v>1068</c:v>
                </c:pt>
                <c:pt idx="7">
                  <c:v>1755</c:v>
                </c:pt>
                <c:pt idx="8">
                  <c:v>3099</c:v>
                </c:pt>
                <c:pt idx="9">
                  <c:v>7468</c:v>
                </c:pt>
                <c:pt idx="10">
                  <c:v>8284</c:v>
                </c:pt>
                <c:pt idx="11">
                  <c:v>7993</c:v>
                </c:pt>
                <c:pt idx="12">
                  <c:v>9213</c:v>
                </c:pt>
                <c:pt idx="13">
                  <c:v>8259</c:v>
                </c:pt>
                <c:pt idx="14">
                  <c:v>10417</c:v>
                </c:pt>
                <c:pt idx="15">
                  <c:v>2765</c:v>
                </c:pt>
              </c:numCache>
            </c:numRef>
          </c:val>
          <c:extLst>
            <c:ext xmlns:c16="http://schemas.microsoft.com/office/drawing/2014/chart" uri="{C3380CC4-5D6E-409C-BE32-E72D297353CC}">
              <c16:uniqueId val="{00000014-2CD1-4D77-9CAF-7FB58F489A15}"/>
            </c:ext>
          </c:extLst>
        </c:ser>
        <c:ser>
          <c:idx val="9"/>
          <c:order val="9"/>
          <c:tx>
            <c:strRef>
              <c:f>'III.5.13.Trasp. cedidos'!$K$4</c:f>
              <c:strCache>
                <c:ptCount val="1"/>
                <c:pt idx="0">
                  <c:v>Romana</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May.2020</c:v>
                </c:pt>
              </c:strCache>
            </c:strRef>
          </c:cat>
          <c:val>
            <c:numRef>
              <c:f>'III.5.13.Trasp. cedidos'!$K$5:$K$20</c:f>
              <c:numCache>
                <c:formatCode>_(* #,##0_);_(* \(#,##0\);_(* "-"??_);_(@_)</c:formatCode>
                <c:ptCount val="16"/>
                <c:pt idx="0">
                  <c:v>8</c:v>
                </c:pt>
                <c:pt idx="1">
                  <c:v>5</c:v>
                </c:pt>
                <c:pt idx="2">
                  <c:v>8</c:v>
                </c:pt>
                <c:pt idx="3">
                  <c:v>19</c:v>
                </c:pt>
                <c:pt idx="4">
                  <c:v>59</c:v>
                </c:pt>
                <c:pt idx="5">
                  <c:v>22</c:v>
                </c:pt>
                <c:pt idx="6">
                  <c:v>23</c:v>
                </c:pt>
                <c:pt idx="7">
                  <c:v>39</c:v>
                </c:pt>
                <c:pt idx="8">
                  <c:v>33</c:v>
                </c:pt>
                <c:pt idx="9">
                  <c:v>107</c:v>
                </c:pt>
                <c:pt idx="10">
                  <c:v>192</c:v>
                </c:pt>
                <c:pt idx="11">
                  <c:v>430</c:v>
                </c:pt>
                <c:pt idx="12">
                  <c:v>257</c:v>
                </c:pt>
                <c:pt idx="13">
                  <c:v>195</c:v>
                </c:pt>
                <c:pt idx="14">
                  <c:v>212</c:v>
                </c:pt>
                <c:pt idx="15">
                  <c:v>44</c:v>
                </c:pt>
              </c:numCache>
            </c:numRef>
          </c:val>
          <c:extLst>
            <c:ext xmlns:c16="http://schemas.microsoft.com/office/drawing/2014/chart" uri="{C3380CC4-5D6E-409C-BE32-E72D297353CC}">
              <c16:uniqueId val="{00000015-2CD1-4D77-9CAF-7FB58F489A15}"/>
            </c:ext>
          </c:extLst>
        </c:ser>
        <c:ser>
          <c:idx val="10"/>
          <c:order val="10"/>
          <c:tx>
            <c:strRef>
              <c:f>'III.5.13.Trasp. cedidos'!$L$4</c:f>
              <c:strCache>
                <c:ptCount val="1"/>
                <c:pt idx="0">
                  <c:v>Siembra</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May.2020</c:v>
                </c:pt>
              </c:strCache>
            </c:strRef>
          </c:cat>
          <c:val>
            <c:numRef>
              <c:f>'III.5.13.Trasp. cedidos'!$L$5:$L$20</c:f>
              <c:numCache>
                <c:formatCode>_(* #,##0_);_(* \(#,##0\);_(* "-"??_);_(@_)</c:formatCode>
                <c:ptCount val="16"/>
                <c:pt idx="0">
                  <c:v>310</c:v>
                </c:pt>
                <c:pt idx="1">
                  <c:v>290</c:v>
                </c:pt>
                <c:pt idx="2">
                  <c:v>213</c:v>
                </c:pt>
                <c:pt idx="3">
                  <c:v>228</c:v>
                </c:pt>
                <c:pt idx="4">
                  <c:v>4268</c:v>
                </c:pt>
                <c:pt idx="5">
                  <c:v>1752</c:v>
                </c:pt>
                <c:pt idx="6">
                  <c:v>1337</c:v>
                </c:pt>
                <c:pt idx="7">
                  <c:v>2221</c:v>
                </c:pt>
                <c:pt idx="8">
                  <c:v>3510</c:v>
                </c:pt>
                <c:pt idx="9">
                  <c:v>5850</c:v>
                </c:pt>
                <c:pt idx="10">
                  <c:v>8960</c:v>
                </c:pt>
                <c:pt idx="11">
                  <c:v>13415</c:v>
                </c:pt>
                <c:pt idx="12">
                  <c:v>17231</c:v>
                </c:pt>
                <c:pt idx="13">
                  <c:v>18879</c:v>
                </c:pt>
                <c:pt idx="14">
                  <c:v>20749</c:v>
                </c:pt>
                <c:pt idx="15">
                  <c:v>4027</c:v>
                </c:pt>
              </c:numCache>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6"/>
                <c:order val="6"/>
                <c:tx>
                  <c:strRef>
                    <c:extLst>
                      <c:ext uri="{02D57815-91ED-43cb-92C2-25804820EDAC}">
                        <c15:formulaRef>
                          <c15:sqref>'III.5.13.Trasp. cedidos'!#REF!</c15:sqref>
                        </c15:formulaRef>
                      </c:ext>
                    </c:extLst>
                    <c:strCache>
                      <c:ptCount val="1"/>
                      <c:pt idx="0">
                        <c:v>#REF!</c:v>
                      </c:pt>
                    </c:strCache>
                  </c:strRef>
                </c:tx>
                <c:invertIfNegative val="0"/>
                <c:cat>
                  <c:strRef>
                    <c:extLst>
                      <c:ext uri="{02D57815-91ED-43cb-92C2-25804820EDAC}">
                        <c15:formulaRef>
                          <c15:sqref>'III.5.13.Trasp. cedidos'!$A$5:$A$20</c15:sqref>
                        </c15:formulaRef>
                      </c:ext>
                    </c:extLst>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May.2020</c:v>
                      </c:pt>
                    </c:strCache>
                  </c:strRef>
                </c:cat>
                <c:val>
                  <c:numRef>
                    <c:extLst>
                      <c:ext uri="{02D57815-91ED-43cb-92C2-25804820EDAC}">
                        <c15:formulaRef>
                          <c15:sqref>'III.5.13.Trasp. cedidos'!#REF!</c15:sqref>
                        </c15:formulaRef>
                      </c:ext>
                    </c:extLst>
                    <c:numCache>
                      <c:formatCode>General</c:formatCode>
                      <c:ptCount val="1"/>
                      <c:pt idx="0">
                        <c:v>1</c:v>
                      </c:pt>
                    </c:numCache>
                  </c:numRef>
                </c:val>
                <c:extLst>
                  <c:ext xmlns:c16="http://schemas.microsoft.com/office/drawing/2014/chart" uri="{C3380CC4-5D6E-409C-BE32-E72D297353CC}">
                    <c16:uniqueId val="{00000006-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txPr>
          <a:bodyPr/>
          <a:lstStyle/>
          <a:p>
            <a:pPr>
              <a:defRPr sz="1050"/>
            </a:pPr>
            <a:endParaRPr lang="en-US"/>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c:spPr>
    </c:plotArea>
    <c:legend>
      <c:legendPos val="b"/>
      <c:layout>
        <c:manualLayout>
          <c:xMode val="edge"/>
          <c:yMode val="edge"/>
          <c:x val="5.9755642839445587E-2"/>
          <c:y val="9.572757720135168E-2"/>
          <c:w val="0.81512882615132776"/>
          <c:h val="9.732572538836800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7211494774641042E-2"/>
          <c:y val="0.3138507506823886"/>
          <c:w val="0.97335106473555122"/>
          <c:h val="0.52519822435626484"/>
        </c:manualLayout>
      </c:layout>
      <c:bar3DChart>
        <c:barDir val="col"/>
        <c:grouping val="stacked"/>
        <c:varyColors val="0"/>
        <c:ser>
          <c:idx val="0"/>
          <c:order val="0"/>
          <c:tx>
            <c:strRef>
              <c:f>'III.5.13.Trasp. cedidos'!$N$4</c:f>
              <c:strCache>
                <c:ptCount val="1"/>
                <c:pt idx="0">
                  <c:v>FPBC</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May.2020</c:v>
                </c:pt>
              </c:strCache>
            </c:strRef>
          </c:cat>
          <c:val>
            <c:numRef>
              <c:f>'III.5.13.Trasp. cedidos'!$N$5:$N$20</c:f>
              <c:numCache>
                <c:formatCode>0</c:formatCode>
                <c:ptCount val="16"/>
                <c:pt idx="0">
                  <c:v>0</c:v>
                </c:pt>
                <c:pt idx="1">
                  <c:v>0</c:v>
                </c:pt>
                <c:pt idx="2">
                  <c:v>0</c:v>
                </c:pt>
                <c:pt idx="3">
                  <c:v>0</c:v>
                </c:pt>
                <c:pt idx="4">
                  <c:v>0</c:v>
                </c:pt>
                <c:pt idx="5">
                  <c:v>0</c:v>
                </c:pt>
                <c:pt idx="6">
                  <c:v>0</c:v>
                </c:pt>
                <c:pt idx="7">
                  <c:v>0</c:v>
                </c:pt>
                <c:pt idx="8">
                  <c:v>0</c:v>
                </c:pt>
                <c:pt idx="9">
                  <c:v>7</c:v>
                </c:pt>
                <c:pt idx="10">
                  <c:v>90</c:v>
                </c:pt>
                <c:pt idx="11">
                  <c:v>96</c:v>
                </c:pt>
                <c:pt idx="12">
                  <c:v>104</c:v>
                </c:pt>
                <c:pt idx="13">
                  <c:v>120</c:v>
                </c:pt>
                <c:pt idx="14">
                  <c:v>18</c:v>
                </c:pt>
                <c:pt idx="15">
                  <c:v>7</c:v>
                </c:pt>
              </c:numCache>
            </c:numRef>
          </c:val>
          <c:extLst>
            <c:ext xmlns:c16="http://schemas.microsoft.com/office/drawing/2014/chart" uri="{C3380CC4-5D6E-409C-BE32-E72D297353CC}">
              <c16:uniqueId val="{00000000-FAF8-4141-8419-6C576D7420E7}"/>
            </c:ext>
          </c:extLst>
        </c:ser>
        <c:ser>
          <c:idx val="1"/>
          <c:order val="1"/>
          <c:tx>
            <c:strRef>
              <c:f>'III.5.13.Trasp. cedidos'!$O$4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AF8-4141-8419-6C576D7420E7}"/>
                </c:ext>
              </c:extLst>
            </c:dLbl>
            <c:dLbl>
              <c:idx val="1"/>
              <c:layout>
                <c:manualLayout>
                  <c:x val="1.0630085726311824E-2"/>
                  <c:y val="-0.20396669273180149"/>
                </c:manualLayout>
              </c:layout>
              <c:tx>
                <c:rich>
                  <a:bodyPr/>
                  <a:lstStyle/>
                  <a:p>
                    <a:r>
                      <a:rPr lang="en-US"/>
                      <a:t>978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AF8-4141-8419-6C576D7420E7}"/>
                </c:ext>
              </c:extLst>
            </c:dLbl>
            <c:dLbl>
              <c:idx val="2"/>
              <c:layout>
                <c:manualLayout>
                  <c:x val="7.8709604247254161E-3"/>
                  <c:y val="-7.698251372280053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AF8-4141-8419-6C576D7420E7}"/>
                </c:ext>
              </c:extLst>
            </c:dLbl>
            <c:dLbl>
              <c:idx val="3"/>
              <c:layout>
                <c:manualLayout>
                  <c:x val="1.3678215649327105E-2"/>
                  <c:y val="-5.4986359547255552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AF8-4141-8419-6C576D7420E7}"/>
                </c:ext>
              </c:extLst>
            </c:dLbl>
            <c:dLbl>
              <c:idx val="4"/>
              <c:layout>
                <c:manualLayout>
                  <c:x val="1.9363128210660711E-2"/>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AF8-4141-8419-6C576D7420E7}"/>
                </c:ext>
              </c:extLst>
            </c:dLbl>
            <c:dLbl>
              <c:idx val="5"/>
              <c:layout>
                <c:manualLayout>
                  <c:x val="9.0614345960073235E-3"/>
                  <c:y val="-5.1355737298128985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AF8-4141-8419-6C576D7420E7}"/>
                </c:ext>
              </c:extLst>
            </c:dLbl>
            <c:dLbl>
              <c:idx val="6"/>
              <c:layout>
                <c:manualLayout>
                  <c:x val="7.2491476768058588E-3"/>
                  <c:y val="-4.2103506405193683E-2"/>
                </c:manualLayout>
              </c:layout>
              <c:tx>
                <c:rich>
                  <a:bodyPr/>
                  <a:lstStyle/>
                  <a:p>
                    <a:r>
                      <a:rPr lang="en-US"/>
                      <a:t>64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AF8-4141-8419-6C576D7420E7}"/>
                </c:ext>
              </c:extLst>
            </c:dLbl>
            <c:dLbl>
              <c:idx val="7"/>
              <c:layout>
                <c:manualLayout>
                  <c:x val="7.2491476768058588E-3"/>
                  <c:y val="-3.8494843564831863E-2"/>
                </c:manualLayout>
              </c:layout>
              <c:tx>
                <c:rich>
                  <a:bodyPr/>
                  <a:lstStyle/>
                  <a:p>
                    <a:pPr>
                      <a:defRPr sz="1400" b="0"/>
                    </a:pPr>
                    <a:r>
                      <a:rPr lang="en-US" sz="1400" b="0"/>
                      <a:t>19</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AF8-4141-8419-6C576D7420E7}"/>
                </c:ext>
              </c:extLst>
            </c:dLbl>
            <c:dLbl>
              <c:idx val="8"/>
              <c:layout>
                <c:manualLayout>
                  <c:x val="1.201096359770832E-2"/>
                  <c:y val="-3.6641908653251419E-2"/>
                </c:manualLayout>
              </c:layout>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AF8-4141-8419-6C576D7420E7}"/>
                </c:ext>
              </c:extLst>
            </c:dLbl>
            <c:dLbl>
              <c:idx val="9"/>
              <c:layout>
                <c:manualLayout>
                  <c:x val="1.2444447057451548E-2"/>
                  <c:y val="-4.4007856730747572E-2"/>
                </c:manualLayout>
              </c:layout>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AF8-4141-8419-6C576D7420E7}"/>
                </c:ext>
              </c:extLst>
            </c:dLbl>
            <c:dLbl>
              <c:idx val="10"/>
              <c:layout>
                <c:manualLayout>
                  <c:x val="3.4037207462929531E-3"/>
                  <c:y val="-4.8295620488713963E-2"/>
                </c:manualLayout>
              </c:layout>
              <c:tx>
                <c:rich>
                  <a:bodyPr/>
                  <a:lstStyle/>
                  <a:p>
                    <a:r>
                      <a:rPr lang="en-US"/>
                      <a:t>129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AF8-4141-8419-6C576D7420E7}"/>
                </c:ext>
              </c:extLst>
            </c:dLbl>
            <c:dLbl>
              <c:idx val="11"/>
              <c:layout>
                <c:manualLayout>
                  <c:x val="1.1382114306899305E-2"/>
                  <c:y val="-3.3399606568413967E-2"/>
                </c:manualLayout>
              </c:layout>
              <c:tx>
                <c:rich>
                  <a:bodyPr/>
                  <a:lstStyle/>
                  <a:p>
                    <a:r>
                      <a:rPr lang="en-US"/>
                      <a:t>103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FAF8-4141-8419-6C576D7420E7}"/>
                </c:ext>
              </c:extLst>
            </c:dLbl>
            <c:dLbl>
              <c:idx val="12"/>
              <c:layout>
                <c:manualLayout>
                  <c:x val="9.0072934552981754E-3"/>
                  <c:y val="-0.16875747077385694"/>
                </c:manualLayout>
              </c:layout>
              <c:tx>
                <c:rich>
                  <a:bodyPr/>
                  <a:lstStyle/>
                  <a:p>
                    <a:r>
                      <a:rPr lang="en-US"/>
                      <a:t>386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8E7-4E36-816E-86745508ED5C}"/>
                </c:ext>
              </c:extLst>
            </c:dLbl>
            <c:dLbl>
              <c:idx val="13"/>
              <c:layout>
                <c:manualLayout>
                  <c:x val="1.0608256225503909E-2"/>
                  <c:y val="-0.1223802242348427"/>
                </c:manualLayout>
              </c:layout>
              <c:tx>
                <c:rich>
                  <a:bodyPr/>
                  <a:lstStyle/>
                  <a:p>
                    <a:r>
                      <a:rPr lang="en-US"/>
                      <a:t>319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9FF-43A5-A117-DFF7EE7E02C7}"/>
                </c:ext>
              </c:extLst>
            </c:dLbl>
            <c:dLbl>
              <c:idx val="14"/>
              <c:layout>
                <c:manualLayout>
                  <c:x val="7.2943065956621251E-3"/>
                  <c:y val="-9.4735670936795704E-2"/>
                </c:manualLayout>
              </c:layout>
              <c:tx>
                <c:rich>
                  <a:bodyPr/>
                  <a:lstStyle/>
                  <a:p>
                    <a:r>
                      <a:rPr lang="en-US"/>
                      <a:t>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7D1-4E21-8480-29A3049C60FD}"/>
                </c:ext>
              </c:extLst>
            </c:dLbl>
            <c:dLbl>
              <c:idx val="15"/>
              <c:layout>
                <c:manualLayout>
                  <c:x val="1.2031920726289377E-2"/>
                  <c:y val="-3.71845988418607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854-41D1-96BB-41D71F2812D6}"/>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May.2020</c:v>
                </c:pt>
              </c:strCache>
            </c:strRef>
          </c:cat>
          <c:val>
            <c:numRef>
              <c:f>'III.5.13.Trasp. cedidos'!$O$5:$O$20</c:f>
              <c:numCache>
                <c:formatCode>0</c:formatCode>
                <c:ptCount val="16"/>
                <c:pt idx="0">
                  <c:v>0</c:v>
                </c:pt>
                <c:pt idx="1">
                  <c:v>259</c:v>
                </c:pt>
                <c:pt idx="2">
                  <c:v>25</c:v>
                </c:pt>
                <c:pt idx="3">
                  <c:v>7</c:v>
                </c:pt>
                <c:pt idx="4">
                  <c:v>7</c:v>
                </c:pt>
                <c:pt idx="5">
                  <c:v>5</c:v>
                </c:pt>
                <c:pt idx="6">
                  <c:v>23</c:v>
                </c:pt>
                <c:pt idx="7">
                  <c:v>3</c:v>
                </c:pt>
                <c:pt idx="8">
                  <c:v>7</c:v>
                </c:pt>
                <c:pt idx="9">
                  <c:v>5</c:v>
                </c:pt>
                <c:pt idx="10">
                  <c:v>2</c:v>
                </c:pt>
                <c:pt idx="11">
                  <c:v>0</c:v>
                </c:pt>
                <c:pt idx="12">
                  <c:v>4</c:v>
                </c:pt>
                <c:pt idx="13">
                  <c:v>50</c:v>
                </c:pt>
                <c:pt idx="14">
                  <c:v>9</c:v>
                </c:pt>
                <c:pt idx="15">
                  <c:v>0</c:v>
                </c:pt>
              </c:numCache>
            </c:numRef>
          </c:val>
          <c:extLst>
            <c:ext xmlns:c16="http://schemas.microsoft.com/office/drawing/2014/chart" uri="{C3380CC4-5D6E-409C-BE32-E72D297353CC}">
              <c16:uniqueId val="{0000000D-FAF8-4141-8419-6C576D7420E7}"/>
            </c:ext>
          </c:extLst>
        </c:ser>
        <c:ser>
          <c:idx val="2"/>
          <c:order val="2"/>
          <c:tx>
            <c:strRef>
              <c:f>'III.5.13.Trasp. cedidos'!$P$4</c:f>
              <c:strCache>
                <c:ptCount val="1"/>
                <c:pt idx="0">
                  <c:v>INABIMA</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May.2020</c:v>
                </c:pt>
              </c:strCache>
            </c:strRef>
          </c:cat>
          <c:val>
            <c:numRef>
              <c:f>'III.5.13.Trasp. cedidos'!$P$5:$P$20</c:f>
              <c:numCache>
                <c:formatCode>0</c:formatCode>
                <c:ptCount val="16"/>
                <c:pt idx="0">
                  <c:v>0</c:v>
                </c:pt>
                <c:pt idx="1">
                  <c:v>719</c:v>
                </c:pt>
                <c:pt idx="2">
                  <c:v>77</c:v>
                </c:pt>
                <c:pt idx="3">
                  <c:v>59</c:v>
                </c:pt>
                <c:pt idx="4">
                  <c:v>64</c:v>
                </c:pt>
                <c:pt idx="5">
                  <c:v>43</c:v>
                </c:pt>
                <c:pt idx="6">
                  <c:v>41</c:v>
                </c:pt>
                <c:pt idx="7">
                  <c:v>16</c:v>
                </c:pt>
                <c:pt idx="8">
                  <c:v>32</c:v>
                </c:pt>
                <c:pt idx="9">
                  <c:v>32</c:v>
                </c:pt>
                <c:pt idx="10">
                  <c:v>37</c:v>
                </c:pt>
                <c:pt idx="11">
                  <c:v>7</c:v>
                </c:pt>
                <c:pt idx="12">
                  <c:v>11</c:v>
                </c:pt>
                <c:pt idx="13">
                  <c:v>5</c:v>
                </c:pt>
                <c:pt idx="14">
                  <c:v>302</c:v>
                </c:pt>
                <c:pt idx="15">
                  <c:v>171</c:v>
                </c:pt>
              </c:numCache>
            </c:numRef>
          </c:val>
          <c:extLst>
            <c:ext xmlns:c16="http://schemas.microsoft.com/office/drawing/2014/chart" uri="{C3380CC4-5D6E-409C-BE32-E72D297353CC}">
              <c16:uniqueId val="{0000000E-FAF8-4141-8419-6C576D7420E7}"/>
            </c:ext>
          </c:extLst>
        </c:ser>
        <c:ser>
          <c:idx val="3"/>
          <c:order val="3"/>
          <c:tx>
            <c:strRef>
              <c:f>'III.5.13.Trasp. cedidos'!$Q$4</c:f>
              <c:strCache>
                <c:ptCount val="1"/>
                <c:pt idx="0">
                  <c:v>Ministerio de Hacienda</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May.2020</c:v>
                </c:pt>
              </c:strCache>
            </c:strRef>
          </c:cat>
          <c:val>
            <c:numRef>
              <c:f>'III.5.13.Trasp. cedidos'!$Q$5:$Q$20</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267</c:v>
                </c:pt>
                <c:pt idx="13">
                  <c:v>144</c:v>
                </c:pt>
                <c:pt idx="14">
                  <c:v>108</c:v>
                </c:pt>
                <c:pt idx="15">
                  <c:v>18</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txPr>
          <a:bodyPr/>
          <a:lstStyle/>
          <a:p>
            <a:pPr>
              <a:defRPr sz="1050"/>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c:spPr>
    </c:plotArea>
    <c:legend>
      <c:legendPos val="b"/>
      <c:layout>
        <c:manualLayout>
          <c:xMode val="edge"/>
          <c:yMode val="edge"/>
          <c:x val="6.6789445345115384E-2"/>
          <c:y val="0.1179027946144086"/>
          <c:w val="0.88273346035814859"/>
          <c:h val="3.7670594623947853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4.4779862668213856E-2"/>
          <c:y val="0.25692211422295969"/>
          <c:w val="0.92872111926271006"/>
          <c:h val="0.54100592038880702"/>
        </c:manualLayout>
      </c:layout>
      <c:bar3DChart>
        <c:barDir val="col"/>
        <c:grouping val="stacked"/>
        <c:varyColors val="0"/>
        <c:ser>
          <c:idx val="0"/>
          <c:order val="0"/>
          <c:tx>
            <c:strRef>
              <c:f>'III.5.14.Trasp. netos'!$D$4</c:f>
              <c:strCache>
                <c:ptCount val="1"/>
                <c:pt idx="0">
                  <c:v>JMMB-BDI</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May.2020</c:v>
                </c:pt>
              </c:strCache>
            </c:strRef>
          </c:cat>
          <c:val>
            <c:numRef>
              <c:f>'III.5.14.Trasp. netos'!$D$5:$D$20</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287</c:v>
                </c:pt>
                <c:pt idx="13">
                  <c:v>2541</c:v>
                </c:pt>
                <c:pt idx="14">
                  <c:v>2801</c:v>
                </c:pt>
                <c:pt idx="15">
                  <c:v>596</c:v>
                </c:pt>
              </c:numCache>
            </c:numRef>
          </c:val>
          <c:extLst>
            <c:ext xmlns:c16="http://schemas.microsoft.com/office/drawing/2014/chart" uri="{C3380CC4-5D6E-409C-BE32-E72D297353CC}">
              <c16:uniqueId val="{00000000-BA3E-4CD4-8144-37D760A08815}"/>
            </c:ext>
          </c:extLst>
        </c:ser>
        <c:ser>
          <c:idx val="1"/>
          <c:order val="1"/>
          <c:tx>
            <c:strRef>
              <c:f>'III.5.14.Trasp. netos'!$E$4</c:f>
              <c:strCache>
                <c:ptCount val="1"/>
                <c:pt idx="0">
                  <c:v>Camino </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May.2020</c:v>
                </c:pt>
              </c:strCache>
            </c:strRef>
          </c:cat>
          <c:val>
            <c:numRef>
              <c:f>'III.5.14.Trasp. netos'!$E$5:$E$20</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BA3E-4CD4-8144-37D760A08815}"/>
            </c:ext>
          </c:extLst>
        </c:ser>
        <c:ser>
          <c:idx val="3"/>
          <c:order val="2"/>
          <c:tx>
            <c:strRef>
              <c:f>'III.5.14.Trasp. netos'!$F$4</c:f>
              <c:strCache>
                <c:ptCount val="1"/>
                <c:pt idx="0">
                  <c:v>Caribalico </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May.2020</c:v>
                </c:pt>
              </c:strCache>
            </c:strRef>
          </c:cat>
          <c:val>
            <c:numRef>
              <c:f>'III.5.14.Trasp. netos'!$F$5:$F$20</c:f>
              <c:numCache>
                <c:formatCode>General</c:formatCode>
                <c:ptCount val="16"/>
                <c:pt idx="0">
                  <c:v>-53</c:v>
                </c:pt>
                <c:pt idx="1">
                  <c:v>-62</c:v>
                </c:pt>
                <c:pt idx="2">
                  <c:v>-363</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BA3E-4CD4-8144-37D760A08815}"/>
            </c:ext>
          </c:extLst>
        </c:ser>
        <c:ser>
          <c:idx val="4"/>
          <c:order val="3"/>
          <c:tx>
            <c:strRef>
              <c:f>'III.5.14.Trasp. netos'!$G$4</c:f>
              <c:strCache>
                <c:ptCount val="1"/>
                <c:pt idx="0">
                  <c:v>León </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May.2020</c:v>
                </c:pt>
              </c:strCache>
            </c:strRef>
          </c:cat>
          <c:val>
            <c:numRef>
              <c:f>'III.5.14.Trasp. netos'!$G$5:$G$20</c:f>
              <c:numCache>
                <c:formatCode>General</c:formatCode>
                <c:ptCount val="16"/>
                <c:pt idx="0">
                  <c:v>265</c:v>
                </c:pt>
                <c:pt idx="1">
                  <c:v>336</c:v>
                </c:pt>
                <c:pt idx="2">
                  <c:v>47</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BA3E-4CD4-8144-37D760A08815}"/>
            </c:ext>
          </c:extLst>
        </c:ser>
        <c:ser>
          <c:idx val="5"/>
          <c:order val="4"/>
          <c:tx>
            <c:strRef>
              <c:f>'III.5.14.Trasp. netos'!$H$4</c:f>
              <c:strCache>
                <c:ptCount val="1"/>
                <c:pt idx="0">
                  <c:v>Popular</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May.2020</c:v>
                </c:pt>
              </c:strCache>
            </c:strRef>
          </c:cat>
          <c:val>
            <c:numRef>
              <c:f>'III.5.14.Trasp. netos'!$H$5:$H$20</c:f>
              <c:numCache>
                <c:formatCode>General</c:formatCode>
                <c:ptCount val="16"/>
                <c:pt idx="0">
                  <c:v>-20</c:v>
                </c:pt>
                <c:pt idx="1">
                  <c:v>-5</c:v>
                </c:pt>
                <c:pt idx="2">
                  <c:v>-72</c:v>
                </c:pt>
                <c:pt idx="3">
                  <c:v>-71</c:v>
                </c:pt>
                <c:pt idx="4">
                  <c:v>-5808</c:v>
                </c:pt>
                <c:pt idx="5">
                  <c:v>-1840</c:v>
                </c:pt>
                <c:pt idx="6">
                  <c:v>-1031</c:v>
                </c:pt>
                <c:pt idx="7">
                  <c:v>-1617</c:v>
                </c:pt>
                <c:pt idx="8">
                  <c:v>-2160</c:v>
                </c:pt>
                <c:pt idx="9">
                  <c:v>-5285</c:v>
                </c:pt>
                <c:pt idx="10">
                  <c:v>-5475</c:v>
                </c:pt>
                <c:pt idx="11">
                  <c:v>-7636</c:v>
                </c:pt>
                <c:pt idx="12">
                  <c:v>-2211</c:v>
                </c:pt>
                <c:pt idx="13">
                  <c:v>6599</c:v>
                </c:pt>
                <c:pt idx="14">
                  <c:v>-3649</c:v>
                </c:pt>
                <c:pt idx="15">
                  <c:v>-1644</c:v>
                </c:pt>
              </c:numCache>
            </c:numRef>
          </c:val>
          <c:extLst>
            <c:ext xmlns:c16="http://schemas.microsoft.com/office/drawing/2014/chart" uri="{C3380CC4-5D6E-409C-BE32-E72D297353CC}">
              <c16:uniqueId val="{00000005-BA3E-4CD4-8144-37D760A08815}"/>
            </c:ext>
          </c:extLst>
        </c:ser>
        <c:ser>
          <c:idx val="7"/>
          <c:order val="5"/>
          <c:tx>
            <c:strRef>
              <c:f>'III.5.14.Trasp. netos'!$I$4</c:f>
              <c:strCache>
                <c:ptCount val="1"/>
                <c:pt idx="0">
                  <c:v>Porvenir </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May.2020</c:v>
                </c:pt>
              </c:strCache>
            </c:strRef>
          </c:cat>
          <c:val>
            <c:numRef>
              <c:f>'III.5.14.Trasp. netos'!$I$5:$I$20</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7-BA3E-4CD4-8144-37D760A08815}"/>
            </c:ext>
          </c:extLst>
        </c:ser>
        <c:ser>
          <c:idx val="8"/>
          <c:order val="6"/>
          <c:tx>
            <c:strRef>
              <c:f>'III.5.14.Trasp. netos'!$J$4</c:f>
              <c:strCache>
                <c:ptCount val="1"/>
                <c:pt idx="0">
                  <c:v>Reservas</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May.2020</c:v>
                </c:pt>
              </c:strCache>
            </c:strRef>
          </c:cat>
          <c:val>
            <c:numRef>
              <c:f>'III.5.14.Trasp. netos'!$J$5:$J$20</c:f>
              <c:numCache>
                <c:formatCode>General</c:formatCode>
                <c:ptCount val="16"/>
                <c:pt idx="0">
                  <c:v>52</c:v>
                </c:pt>
                <c:pt idx="1">
                  <c:v>989</c:v>
                </c:pt>
                <c:pt idx="2">
                  <c:v>530</c:v>
                </c:pt>
                <c:pt idx="3">
                  <c:v>432</c:v>
                </c:pt>
                <c:pt idx="4">
                  <c:v>-4380</c:v>
                </c:pt>
                <c:pt idx="5">
                  <c:v>-1137</c:v>
                </c:pt>
                <c:pt idx="6">
                  <c:v>2090</c:v>
                </c:pt>
                <c:pt idx="7">
                  <c:v>1986</c:v>
                </c:pt>
                <c:pt idx="8">
                  <c:v>4515</c:v>
                </c:pt>
                <c:pt idx="9">
                  <c:v>7338</c:v>
                </c:pt>
                <c:pt idx="10">
                  <c:v>12142</c:v>
                </c:pt>
                <c:pt idx="11">
                  <c:v>14268</c:v>
                </c:pt>
                <c:pt idx="12">
                  <c:v>10167</c:v>
                </c:pt>
                <c:pt idx="13">
                  <c:v>13594</c:v>
                </c:pt>
                <c:pt idx="14">
                  <c:v>8885</c:v>
                </c:pt>
                <c:pt idx="15">
                  <c:v>2299</c:v>
                </c:pt>
              </c:numCache>
            </c:numRef>
          </c:val>
          <c:extLst>
            <c:ext xmlns:c16="http://schemas.microsoft.com/office/drawing/2014/chart" uri="{C3380CC4-5D6E-409C-BE32-E72D297353CC}">
              <c16:uniqueId val="{00000008-BA3E-4CD4-8144-37D760A08815}"/>
            </c:ext>
          </c:extLst>
        </c:ser>
        <c:ser>
          <c:idx val="9"/>
          <c:order val="7"/>
          <c:tx>
            <c:strRef>
              <c:f>'III.5.14.Trasp. netos'!$K$4</c:f>
              <c:strCache>
                <c:ptCount val="1"/>
                <c:pt idx="0">
                  <c:v>Romana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May.2020</c:v>
                </c:pt>
              </c:strCache>
            </c:strRef>
          </c:cat>
          <c:val>
            <c:numRef>
              <c:f>'III.5.14.Trasp. netos'!$K$5:$K$20</c:f>
              <c:numCache>
                <c:formatCode>General</c:formatCode>
                <c:ptCount val="16"/>
                <c:pt idx="0">
                  <c:v>-5</c:v>
                </c:pt>
                <c:pt idx="1">
                  <c:v>14</c:v>
                </c:pt>
                <c:pt idx="2">
                  <c:v>0</c:v>
                </c:pt>
                <c:pt idx="3">
                  <c:v>-16</c:v>
                </c:pt>
                <c:pt idx="4">
                  <c:v>-56</c:v>
                </c:pt>
                <c:pt idx="5">
                  <c:v>-20</c:v>
                </c:pt>
                <c:pt idx="6">
                  <c:v>-15</c:v>
                </c:pt>
                <c:pt idx="7">
                  <c:v>-28</c:v>
                </c:pt>
                <c:pt idx="8">
                  <c:v>-26</c:v>
                </c:pt>
                <c:pt idx="9">
                  <c:v>661</c:v>
                </c:pt>
                <c:pt idx="10">
                  <c:v>850</c:v>
                </c:pt>
                <c:pt idx="11">
                  <c:v>310</c:v>
                </c:pt>
                <c:pt idx="12">
                  <c:v>796</c:v>
                </c:pt>
                <c:pt idx="13">
                  <c:v>470</c:v>
                </c:pt>
                <c:pt idx="14">
                  <c:v>169</c:v>
                </c:pt>
                <c:pt idx="15">
                  <c:v>44</c:v>
                </c:pt>
              </c:numCache>
            </c:numRef>
          </c:val>
          <c:extLst>
            <c:ext xmlns:c16="http://schemas.microsoft.com/office/drawing/2014/chart" uri="{C3380CC4-5D6E-409C-BE32-E72D297353CC}">
              <c16:uniqueId val="{00000009-BA3E-4CD4-8144-37D760A08815}"/>
            </c:ext>
          </c:extLst>
        </c:ser>
        <c:ser>
          <c:idx val="10"/>
          <c:order val="8"/>
          <c:tx>
            <c:strRef>
              <c:f>'III.5.14.Trasp. netos'!$L$4</c:f>
              <c:strCache>
                <c:ptCount val="1"/>
                <c:pt idx="0">
                  <c:v>Siembra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May.2020</c:v>
                </c:pt>
              </c:strCache>
            </c:strRef>
          </c:cat>
          <c:val>
            <c:numRef>
              <c:f>'III.5.14.Trasp. netos'!$L$5:$L$20</c:f>
              <c:numCache>
                <c:formatCode>General</c:formatCode>
                <c:ptCount val="16"/>
                <c:pt idx="0">
                  <c:v>-174</c:v>
                </c:pt>
                <c:pt idx="1">
                  <c:v>-178</c:v>
                </c:pt>
                <c:pt idx="2">
                  <c:v>221</c:v>
                </c:pt>
                <c:pt idx="3">
                  <c:v>-48</c:v>
                </c:pt>
                <c:pt idx="4">
                  <c:v>-4163</c:v>
                </c:pt>
                <c:pt idx="5">
                  <c:v>-1627</c:v>
                </c:pt>
                <c:pt idx="6">
                  <c:v>-1090</c:v>
                </c:pt>
                <c:pt idx="7">
                  <c:v>-1438</c:v>
                </c:pt>
                <c:pt idx="8">
                  <c:v>-2232</c:v>
                </c:pt>
                <c:pt idx="9">
                  <c:v>-3337</c:v>
                </c:pt>
                <c:pt idx="10">
                  <c:v>-4673</c:v>
                </c:pt>
                <c:pt idx="11">
                  <c:v>-5670</c:v>
                </c:pt>
                <c:pt idx="12">
                  <c:v>-6496</c:v>
                </c:pt>
                <c:pt idx="13">
                  <c:v>-8894</c:v>
                </c:pt>
                <c:pt idx="14">
                  <c:v>-8277</c:v>
                </c:pt>
                <c:pt idx="15">
                  <c:v>-2625</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bar3DChart>
      <c:catAx>
        <c:axId val="408894320"/>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5104"/>
        <c:crosses val="autoZero"/>
        <c:auto val="1"/>
        <c:lblAlgn val="ctr"/>
        <c:lblOffset val="100"/>
        <c:noMultiLvlLbl val="0"/>
      </c:catAx>
      <c:valAx>
        <c:axId val="408895104"/>
        <c:scaling>
          <c:orientation val="minMax"/>
        </c:scaling>
        <c:delete val="1"/>
        <c:axPos val="l"/>
        <c:numFmt formatCode="General" sourceLinked="1"/>
        <c:majorTickMark val="out"/>
        <c:minorTickMark val="none"/>
        <c:tickLblPos val="nextTo"/>
        <c:crossAx val="408894320"/>
        <c:crosses val="autoZero"/>
        <c:crossBetween val="between"/>
      </c:valAx>
      <c:spPr>
        <a:noFill/>
        <a:ln w="25400">
          <a:noFill/>
        </a:ln>
      </c:spPr>
    </c:plotArea>
    <c:legend>
      <c:legendPos val="b"/>
      <c:layout>
        <c:manualLayout>
          <c:xMode val="edge"/>
          <c:yMode val="edge"/>
          <c:x val="5.6248150799331903E-2"/>
          <c:y val="8.9298979644372806E-2"/>
          <c:w val="0.89999995196679172"/>
          <c:h val="4.431800479033899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2935348134528061E-2"/>
          <c:y val="0.20940642092395914"/>
          <c:w val="0.87786300370310411"/>
          <c:h val="0.56899790141939133"/>
        </c:manualLayout>
      </c:layout>
      <c:bar3DChart>
        <c:barDir val="col"/>
        <c:grouping val="stacked"/>
        <c:varyColors val="0"/>
        <c:ser>
          <c:idx val="0"/>
          <c:order val="0"/>
          <c:tx>
            <c:strRef>
              <c:f>'III.5.14.Trasp. netos'!$N$4</c:f>
              <c:strCache>
                <c:ptCount val="1"/>
                <c:pt idx="0">
                  <c:v>FPBC</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May.2020</c:v>
                </c:pt>
              </c:strCache>
            </c:strRef>
          </c:cat>
          <c:val>
            <c:numRef>
              <c:f>'III.5.14.Trasp. netos'!$N$5:$N$20</c:f>
              <c:numCache>
                <c:formatCode>General</c:formatCode>
                <c:ptCount val="16"/>
                <c:pt idx="0">
                  <c:v>0</c:v>
                </c:pt>
                <c:pt idx="1">
                  <c:v>20</c:v>
                </c:pt>
                <c:pt idx="2">
                  <c:v>0</c:v>
                </c:pt>
                <c:pt idx="3">
                  <c:v>0</c:v>
                </c:pt>
                <c:pt idx="4">
                  <c:v>2582</c:v>
                </c:pt>
                <c:pt idx="5">
                  <c:v>4114</c:v>
                </c:pt>
                <c:pt idx="6">
                  <c:v>199</c:v>
                </c:pt>
                <c:pt idx="7">
                  <c:v>17</c:v>
                </c:pt>
                <c:pt idx="8">
                  <c:v>1532</c:v>
                </c:pt>
                <c:pt idx="9">
                  <c:v>455</c:v>
                </c:pt>
                <c:pt idx="10">
                  <c:v>336</c:v>
                </c:pt>
                <c:pt idx="11">
                  <c:v>629</c:v>
                </c:pt>
                <c:pt idx="12">
                  <c:v>768</c:v>
                </c:pt>
                <c:pt idx="13">
                  <c:v>84</c:v>
                </c:pt>
                <c:pt idx="14">
                  <c:v>211</c:v>
                </c:pt>
                <c:pt idx="15">
                  <c:v>-7</c:v>
                </c:pt>
              </c:numCache>
            </c:numRef>
          </c:val>
          <c:extLst>
            <c:ext xmlns:c16="http://schemas.microsoft.com/office/drawing/2014/chart" uri="{C3380CC4-5D6E-409C-BE32-E72D297353CC}">
              <c16:uniqueId val="{00000000-9199-443D-BC57-D1B521E51D77}"/>
            </c:ext>
          </c:extLst>
        </c:ser>
        <c:ser>
          <c:idx val="1"/>
          <c:order val="1"/>
          <c:tx>
            <c:strRef>
              <c:f>'III.5.14.Trasp. netos'!$O$4</c:f>
              <c:strCache>
                <c:ptCount val="1"/>
                <c:pt idx="0">
                  <c:v>Bco Reservas</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May.2020</c:v>
                </c:pt>
              </c:strCache>
            </c:strRef>
          </c:cat>
          <c:val>
            <c:numRef>
              <c:f>'III.5.14.Trasp. netos'!$O$5:$O$20</c:f>
              <c:numCache>
                <c:formatCode>General</c:formatCode>
                <c:ptCount val="16"/>
                <c:pt idx="0">
                  <c:v>0</c:v>
                </c:pt>
                <c:pt idx="1">
                  <c:v>-259</c:v>
                </c:pt>
                <c:pt idx="2">
                  <c:v>-25</c:v>
                </c:pt>
                <c:pt idx="3">
                  <c:v>-7</c:v>
                </c:pt>
                <c:pt idx="4">
                  <c:v>-7</c:v>
                </c:pt>
                <c:pt idx="5">
                  <c:v>-5</c:v>
                </c:pt>
                <c:pt idx="6">
                  <c:v>-23</c:v>
                </c:pt>
                <c:pt idx="7">
                  <c:v>-3</c:v>
                </c:pt>
                <c:pt idx="8">
                  <c:v>-7</c:v>
                </c:pt>
                <c:pt idx="9">
                  <c:v>-5</c:v>
                </c:pt>
                <c:pt idx="10">
                  <c:v>-2</c:v>
                </c:pt>
                <c:pt idx="11">
                  <c:v>0</c:v>
                </c:pt>
                <c:pt idx="12">
                  <c:v>-4</c:v>
                </c:pt>
                <c:pt idx="13">
                  <c:v>-50</c:v>
                </c:pt>
                <c:pt idx="14">
                  <c:v>-17</c:v>
                </c:pt>
                <c:pt idx="15">
                  <c:v>0</c:v>
                </c:pt>
              </c:numCache>
            </c:numRef>
          </c:val>
          <c:extLst>
            <c:ext xmlns:c16="http://schemas.microsoft.com/office/drawing/2014/chart" uri="{C3380CC4-5D6E-409C-BE32-E72D297353CC}">
              <c16:uniqueId val="{00000001-9199-443D-BC57-D1B521E51D77}"/>
            </c:ext>
          </c:extLst>
        </c:ser>
        <c:ser>
          <c:idx val="2"/>
          <c:order val="2"/>
          <c:tx>
            <c:strRef>
              <c:f>'III.5.14.Trasp. netos'!$P$4</c:f>
              <c:strCache>
                <c:ptCount val="1"/>
                <c:pt idx="0">
                  <c:v>INABIMA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May.2020</c:v>
                </c:pt>
              </c:strCache>
            </c:strRef>
          </c:cat>
          <c:val>
            <c:numRef>
              <c:f>'III.5.14.Trasp. netos'!$P$5:$P$20</c:f>
              <c:numCache>
                <c:formatCode>General</c:formatCode>
                <c:ptCount val="16"/>
                <c:pt idx="0">
                  <c:v>0</c:v>
                </c:pt>
                <c:pt idx="1">
                  <c:v>-719</c:v>
                </c:pt>
                <c:pt idx="2">
                  <c:v>-77</c:v>
                </c:pt>
                <c:pt idx="3">
                  <c:v>-59</c:v>
                </c:pt>
                <c:pt idx="4">
                  <c:v>-64</c:v>
                </c:pt>
                <c:pt idx="5">
                  <c:v>-42</c:v>
                </c:pt>
                <c:pt idx="6">
                  <c:v>-41</c:v>
                </c:pt>
                <c:pt idx="7">
                  <c:v>-15</c:v>
                </c:pt>
                <c:pt idx="8">
                  <c:v>-32</c:v>
                </c:pt>
                <c:pt idx="9">
                  <c:v>-32</c:v>
                </c:pt>
                <c:pt idx="10">
                  <c:v>-26</c:v>
                </c:pt>
                <c:pt idx="11">
                  <c:v>-7</c:v>
                </c:pt>
                <c:pt idx="12">
                  <c:v>-11</c:v>
                </c:pt>
                <c:pt idx="13">
                  <c:v>-5</c:v>
                </c:pt>
                <c:pt idx="14">
                  <c:v>-9</c:v>
                </c:pt>
                <c:pt idx="15">
                  <c:v>-93</c:v>
                </c:pt>
              </c:numCache>
            </c:numRef>
          </c:val>
          <c:extLst>
            <c:ext xmlns:c16="http://schemas.microsoft.com/office/drawing/2014/chart" uri="{C3380CC4-5D6E-409C-BE32-E72D297353CC}">
              <c16:uniqueId val="{00000002-9199-443D-BC57-D1B521E51D77}"/>
            </c:ext>
          </c:extLst>
        </c:ser>
        <c:ser>
          <c:idx val="3"/>
          <c:order val="3"/>
          <c:tx>
            <c:strRef>
              <c:f>'III.5.14.Trasp. netos'!$Q$4</c:f>
              <c:strCache>
                <c:ptCount val="1"/>
                <c:pt idx="0">
                  <c:v>Ministerio de Hacienda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May.2020</c:v>
                </c:pt>
              </c:strCache>
            </c:strRef>
          </c:cat>
          <c:val>
            <c:numRef>
              <c:f>'III.5.14.Trasp. netos'!$Q$5:$Q$20</c:f>
              <c:numCache>
                <c:formatCode>General</c:formatCode>
                <c:ptCount val="16"/>
                <c:pt idx="0">
                  <c:v>0</c:v>
                </c:pt>
                <c:pt idx="1">
                  <c:v>0</c:v>
                </c:pt>
                <c:pt idx="2">
                  <c:v>0</c:v>
                </c:pt>
                <c:pt idx="3">
                  <c:v>0</c:v>
                </c:pt>
                <c:pt idx="4">
                  <c:v>21139</c:v>
                </c:pt>
                <c:pt idx="5">
                  <c:v>3310</c:v>
                </c:pt>
                <c:pt idx="6">
                  <c:v>1778</c:v>
                </c:pt>
                <c:pt idx="7">
                  <c:v>3457</c:v>
                </c:pt>
                <c:pt idx="8">
                  <c:v>2249</c:v>
                </c:pt>
                <c:pt idx="9">
                  <c:v>7035</c:v>
                </c:pt>
                <c:pt idx="10">
                  <c:v>5546</c:v>
                </c:pt>
                <c:pt idx="11">
                  <c:v>2156</c:v>
                </c:pt>
                <c:pt idx="12">
                  <c:v>5455</c:v>
                </c:pt>
                <c:pt idx="13">
                  <c:v>1714</c:v>
                </c:pt>
                <c:pt idx="14">
                  <c:v>4535</c:v>
                </c:pt>
                <c:pt idx="15">
                  <c:v>218</c:v>
                </c:pt>
              </c:numCache>
            </c:numRef>
          </c:val>
          <c:extLst>
            <c:ext xmlns:c16="http://schemas.microsoft.com/office/drawing/2014/chart" uri="{C3380CC4-5D6E-409C-BE32-E72D297353CC}">
              <c16:uniqueId val="{00000003-9199-443D-BC57-D1B521E51D77}"/>
            </c:ext>
          </c:extLst>
        </c:ser>
        <c:dLbls>
          <c:showLegendKey val="0"/>
          <c:showVal val="0"/>
          <c:showCatName val="0"/>
          <c:showSerName val="0"/>
          <c:showPercent val="0"/>
          <c:showBubbleSize val="0"/>
        </c:dLbls>
        <c:gapWidth val="41"/>
        <c:shape val="cylinder"/>
        <c:axId val="408895888"/>
        <c:axId val="408896280"/>
        <c:axId val="0"/>
      </c:bar3DChart>
      <c:catAx>
        <c:axId val="408895888"/>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6280"/>
        <c:crosses val="autoZero"/>
        <c:auto val="1"/>
        <c:lblAlgn val="ctr"/>
        <c:lblOffset val="100"/>
        <c:noMultiLvlLbl val="0"/>
      </c:catAx>
      <c:valAx>
        <c:axId val="408896280"/>
        <c:scaling>
          <c:orientation val="minMax"/>
        </c:scaling>
        <c:delete val="1"/>
        <c:axPos val="l"/>
        <c:numFmt formatCode="General" sourceLinked="1"/>
        <c:majorTickMark val="out"/>
        <c:minorTickMark val="none"/>
        <c:tickLblPos val="nextTo"/>
        <c:crossAx val="408895888"/>
        <c:crosses val="autoZero"/>
        <c:crossBetween val="between"/>
      </c:valAx>
      <c:spPr>
        <a:noFill/>
        <a:ln w="25400">
          <a:noFill/>
        </a:ln>
      </c:spPr>
    </c:plotArea>
    <c:legend>
      <c:legendPos val="b"/>
      <c:layout>
        <c:manualLayout>
          <c:xMode val="edge"/>
          <c:yMode val="edge"/>
          <c:x val="1.1823013503644939E-2"/>
          <c:y val="6.8045620470700022E-2"/>
          <c:w val="0.96418189698136336"/>
          <c:h val="4.8055497260478107E-2"/>
        </c:manualLayout>
      </c:layout>
      <c:overlay val="0"/>
      <c:txPr>
        <a:bodyPr/>
        <a:lstStyle/>
        <a:p>
          <a:pPr>
            <a:defRPr lang="en-US" sz="16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26743466431890023"/>
          <c:y val="2.4055581287633163E-2"/>
        </c:manualLayout>
      </c:layout>
      <c:overlay val="1"/>
    </c:title>
    <c:autoTitleDeleted val="0"/>
    <c:plotArea>
      <c:layout>
        <c:manualLayout>
          <c:layoutTarget val="inner"/>
          <c:xMode val="edge"/>
          <c:yMode val="edge"/>
          <c:x val="6.3679227811812469E-2"/>
          <c:y val="0.17169936511585865"/>
          <c:w val="0.88820369983096936"/>
          <c:h val="0.66052088033559597"/>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dLbls>
            <c:dLbl>
              <c:idx val="1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16F-458F-9092-1648E940BFE5}"/>
                </c:ext>
              </c:extLst>
            </c:dLbl>
            <c:spPr>
              <a:noFill/>
              <a:ln>
                <a:noFill/>
              </a:ln>
              <a:effectLst/>
            </c:spPr>
            <c:txPr>
              <a:bodyPr wrap="square" lIns="38100" tIns="19050" rIns="38100" bIns="19050" anchor="ctr">
                <a:spAutoFit/>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'III.6.3.Afil. SRL'!$A$4:$A$16</c:f>
              <c:strCache>
                <c:ptCount val="13"/>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May.2020</c:v>
                </c:pt>
              </c:strCache>
            </c:strRef>
          </c:cat>
          <c:val>
            <c:numRef>
              <c:f>'III.6.3.Afil. SRL'!$B$4:$B$16</c:f>
              <c:numCache>
                <c:formatCode>#,##0_);[Red]\(#,##0\)</c:formatCode>
                <c:ptCount val="13"/>
                <c:pt idx="0">
                  <c:v>1566047</c:v>
                </c:pt>
                <c:pt idx="1">
                  <c:v>1560994</c:v>
                </c:pt>
                <c:pt idx="2">
                  <c:v>1631129</c:v>
                </c:pt>
                <c:pt idx="3">
                  <c:v>1686216</c:v>
                </c:pt>
                <c:pt idx="4">
                  <c:v>1716228</c:v>
                </c:pt>
                <c:pt idx="5">
                  <c:v>1769801</c:v>
                </c:pt>
                <c:pt idx="6">
                  <c:v>1853784.4208326009</c:v>
                </c:pt>
                <c:pt idx="7">
                  <c:v>1939410.7036625701</c:v>
                </c:pt>
                <c:pt idx="8">
                  <c:v>2012995.43601726</c:v>
                </c:pt>
                <c:pt idx="9">
                  <c:v>2050906.62490762</c:v>
                </c:pt>
                <c:pt idx="10">
                  <c:v>2202518</c:v>
                </c:pt>
                <c:pt idx="11">
                  <c:v>2299153</c:v>
                </c:pt>
                <c:pt idx="12">
                  <c:v>2299153</c:v>
                </c:pt>
              </c:numCache>
            </c:numRef>
          </c:val>
          <c:extLst>
            <c:ext xmlns:c16="http://schemas.microsoft.com/office/drawing/2014/chart" uri="{C3380CC4-5D6E-409C-BE32-E72D297353CC}">
              <c16:uniqueId val="{00000000-0950-4050-8E78-22EB6BF974EC}"/>
            </c:ext>
          </c:extLst>
        </c:ser>
        <c:ser>
          <c:idx val="1"/>
          <c:order val="1"/>
          <c:tx>
            <c:strRef>
              <c:f>'III.6.3.Afil. SRL'!$C$3</c:f>
              <c:strCache>
                <c:ptCount val="1"/>
                <c:pt idx="0">
                  <c:v>Afiliados  SRL</c:v>
                </c:pt>
              </c:strCache>
            </c:strRef>
          </c:tx>
          <c:spPr>
            <a:solidFill>
              <a:srgbClr val="0070C0"/>
            </a:solidFill>
          </c:spPr>
          <c:invertIfNegative val="0"/>
          <c:dLbls>
            <c:dLbl>
              <c:idx val="0"/>
              <c:layout>
                <c:manualLayout>
                  <c:x val="-1.0212504915368468E-3"/>
                  <c:y val="7.459384436813284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950-4050-8E78-22EB6BF974EC}"/>
                </c:ext>
              </c:extLst>
            </c:dLbl>
            <c:dLbl>
              <c:idx val="1"/>
              <c:layout>
                <c:manualLayout>
                  <c:x val="-2.387757001108192E-3"/>
                  <c:y val="-3.207967332647344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950-4050-8E78-22EB6BF974EC}"/>
                </c:ext>
              </c:extLst>
            </c:dLbl>
            <c:dLbl>
              <c:idx val="2"/>
              <c:layout>
                <c:manualLayout>
                  <c:x val="-1.9771719515233989E-3"/>
                  <c:y val="3.341549824700389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950-4050-8E78-22EB6BF974EC}"/>
                </c:ext>
              </c:extLst>
            </c:dLbl>
            <c:dLbl>
              <c:idx val="3"/>
              <c:layout>
                <c:manualLayout>
                  <c:x val="-1.6614422543482419E-3"/>
                  <c:y val="-4.642540782933576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950-4050-8E78-22EB6BF974EC}"/>
                </c:ext>
              </c:extLst>
            </c:dLbl>
            <c:dLbl>
              <c:idx val="4"/>
              <c:layout>
                <c:manualLayout>
                  <c:x val="-1.3207707297558458E-3"/>
                  <c:y val="3.7133213021918409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950-4050-8E78-22EB6BF974EC}"/>
                </c:ext>
              </c:extLst>
            </c:dLbl>
            <c:dLbl>
              <c:idx val="5"/>
              <c:layout>
                <c:manualLayout>
                  <c:x val="6.9313174660730499E-4"/>
                  <c:y val="4.3320687105659183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950-4050-8E78-22EB6BF974EC}"/>
                </c:ext>
              </c:extLst>
            </c:dLbl>
            <c:dLbl>
              <c:idx val="6"/>
              <c:layout>
                <c:manualLayout>
                  <c:x val="1.6147560927660637E-3"/>
                  <c:y val="6.04218896562807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950-4050-8E78-22EB6BF974EC}"/>
                </c:ext>
              </c:extLst>
            </c:dLbl>
            <c:dLbl>
              <c:idx val="7"/>
              <c:layout>
                <c:manualLayout>
                  <c:x val="2.2367256649775003E-3"/>
                  <c:y val="1.364205348235215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950-4050-8E78-22EB6BF974EC}"/>
                </c:ext>
              </c:extLst>
            </c:dLbl>
            <c:dLbl>
              <c:idx val="8"/>
              <c:delete val="1"/>
              <c:extLst>
                <c:ext xmlns:c15="http://schemas.microsoft.com/office/drawing/2012/chart" uri="{CE6537A1-D6FC-4f65-9D91-7224C49458BB}"/>
                <c:ext xmlns:c16="http://schemas.microsoft.com/office/drawing/2014/chart" uri="{C3380CC4-5D6E-409C-BE32-E72D297353CC}">
                  <c16:uniqueId val="{00000001-EAA4-4C55-808F-AC29F0E4CFEF}"/>
                </c:ext>
              </c:extLst>
            </c:dLbl>
            <c:dLbl>
              <c:idx val="9"/>
              <c:layout>
                <c:manualLayout>
                  <c:x val="1.7436326707917684E-3"/>
                  <c:y val="8.7205948272009698E-2"/>
                </c:manualLayout>
              </c:layout>
              <c:tx>
                <c:rich>
                  <a:bodyPr/>
                  <a:lstStyle/>
                  <a:p>
                    <a:r>
                      <a:rPr lang="en-US"/>
                      <a:t>2,060</a:t>
                    </a:r>
                  </a:p>
                </c:rich>
              </c:tx>
              <c:dLblPos val="outEnd"/>
              <c:showLegendKey val="0"/>
              <c:showVal val="1"/>
              <c:showCatName val="0"/>
              <c:showSerName val="0"/>
              <c:showPercent val="0"/>
              <c:showBubbleSize val="0"/>
              <c:extLst>
                <c:ext xmlns:c15="http://schemas.microsoft.com/office/drawing/2012/chart" uri="{CE6537A1-D6FC-4f65-9D91-7224C49458BB}">
                  <c15:layout>
                    <c:manualLayout>
                      <c:w val="3.411706536650929E-2"/>
                      <c:h val="4.0185912746544247E-2"/>
                    </c:manualLayout>
                  </c15:layout>
                </c:ext>
                <c:ext xmlns:c16="http://schemas.microsoft.com/office/drawing/2014/chart" uri="{C3380CC4-5D6E-409C-BE32-E72D297353CC}">
                  <c16:uniqueId val="{00000000-EAA4-4C55-808F-AC29F0E4CFEF}"/>
                </c:ext>
              </c:extLst>
            </c:dLbl>
            <c:spPr>
              <a:noFill/>
              <a:ln>
                <a:noFill/>
              </a:ln>
              <a:effectLst/>
            </c:spPr>
            <c:txPr>
              <a:bodyPr/>
              <a:lstStyle/>
              <a:p>
                <a:pPr>
                  <a:defRPr sz="18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SRL'!$A$4:$A$16</c:f>
              <c:strCache>
                <c:ptCount val="13"/>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May.2020</c:v>
                </c:pt>
              </c:strCache>
            </c:strRef>
          </c:cat>
          <c:val>
            <c:numRef>
              <c:f>'III.6.3.Afil. SRL'!$C$4:$C$16</c:f>
              <c:numCache>
                <c:formatCode>#,##0_);[Red]\(#,##0\)</c:formatCode>
                <c:ptCount val="13"/>
                <c:pt idx="0">
                  <c:v>1188229</c:v>
                </c:pt>
                <c:pt idx="1">
                  <c:v>1227725</c:v>
                </c:pt>
                <c:pt idx="2">
                  <c:v>1299087</c:v>
                </c:pt>
                <c:pt idx="3">
                  <c:v>1367790</c:v>
                </c:pt>
                <c:pt idx="4">
                  <c:v>1430273</c:v>
                </c:pt>
                <c:pt idx="5">
                  <c:v>1530322</c:v>
                </c:pt>
                <c:pt idx="6">
                  <c:v>1651202</c:v>
                </c:pt>
                <c:pt idx="7">
                  <c:v>1759458</c:v>
                </c:pt>
                <c:pt idx="8">
                  <c:v>1888238</c:v>
                </c:pt>
                <c:pt idx="9">
                  <c:v>2038807</c:v>
                </c:pt>
                <c:pt idx="10">
                  <c:v>2173990</c:v>
                </c:pt>
                <c:pt idx="11">
                  <c:v>2255713</c:v>
                </c:pt>
                <c:pt idx="12">
                  <c:v>2238751</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axId val="408897064"/>
        <c:axId val="408897456"/>
      </c:barChart>
      <c:lineChart>
        <c:grouping val="standard"/>
        <c:varyColors val="0"/>
        <c:ser>
          <c:idx val="2"/>
          <c:order val="2"/>
          <c:tx>
            <c:strRef>
              <c:f>'III.6.3.Afil. SRL'!$E$3</c:f>
              <c:strCache>
                <c:ptCount val="1"/>
                <c:pt idx="0">
                  <c:v>%  Afil./Ocup.</c:v>
                </c:pt>
              </c:strCache>
            </c:strRef>
          </c:tx>
          <c:spPr>
            <a:ln w="19050">
              <a:solidFill>
                <a:srgbClr val="C00000"/>
              </a:solidFill>
              <a:prstDash val="solid"/>
            </a:ln>
          </c:spPr>
          <c:marker>
            <c:symbol val="circle"/>
            <c:size val="5"/>
          </c:marker>
          <c:dLbls>
            <c:dLbl>
              <c:idx val="0"/>
              <c:layout>
                <c:manualLayout>
                  <c:x val="-7.8600213866419147E-3"/>
                  <c:y val="-2.68456874299398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F12-4C77-8724-29161164B7E1}"/>
                </c:ext>
              </c:extLst>
            </c:dLbl>
            <c:dLbl>
              <c:idx val="1"/>
              <c:layout>
                <c:manualLayout>
                  <c:x val="-9.317940614472775E-3"/>
                  <c:y val="-3.215969729391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F12-4C77-8724-29161164B7E1}"/>
                </c:ext>
              </c:extLst>
            </c:dLbl>
            <c:dLbl>
              <c:idx val="2"/>
              <c:layout>
                <c:manualLayout>
                  <c:x val="-1.0046900228388266E-2"/>
                  <c:y val="-2.55171849639463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F12-4C77-8724-29161164B7E1}"/>
                </c:ext>
              </c:extLst>
            </c:dLbl>
            <c:dLbl>
              <c:idx val="3"/>
              <c:layout>
                <c:manualLayout>
                  <c:x val="-3.4862637031492778E-3"/>
                  <c:y val="-2.55171849639463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F12-4C77-8724-29161164B7E1}"/>
                </c:ext>
              </c:extLst>
            </c:dLbl>
            <c:dLbl>
              <c:idx val="4"/>
              <c:layout>
                <c:manualLayout>
                  <c:x val="-6.4747111282285347E-3"/>
                  <c:y val="-3.34881997599072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AA4-4C55-808F-AC29F0E4CFEF}"/>
                </c:ext>
              </c:extLst>
            </c:dLbl>
            <c:dLbl>
              <c:idx val="5"/>
              <c:layout>
                <c:manualLayout>
                  <c:x val="-2.6741912135685212E-3"/>
                  <c:y val="-2.41886824979528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AA4-4C55-808F-AC29F0E4CFEF}"/>
                </c:ext>
              </c:extLst>
            </c:dLbl>
            <c:dLbl>
              <c:idx val="6"/>
              <c:layout>
                <c:manualLayout>
                  <c:x val="-2.8984496999225416E-2"/>
                  <c:y val="-2.28237042235412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F12-4C77-8724-29161164B7E1}"/>
                </c:ext>
              </c:extLst>
            </c:dLbl>
            <c:dLbl>
              <c:idx val="7"/>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F12-4C77-8724-29161164B7E1}"/>
                </c:ext>
              </c:extLst>
            </c:dLbl>
            <c:dLbl>
              <c:idx val="8"/>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F12-4C77-8724-29161164B7E1}"/>
                </c:ext>
              </c:extLst>
            </c:dLbl>
            <c:dLbl>
              <c:idx val="9"/>
              <c:layout>
                <c:manualLayout>
                  <c:x val="-1.7500527567716147E-2"/>
                  <c:y val="-2.47161448108600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A4-4C55-808F-AC29F0E4CFEF}"/>
                </c:ext>
              </c:extLst>
            </c:dLbl>
            <c:dLbl>
              <c:idx val="10"/>
              <c:layout>
                <c:manualLayout>
                  <c:x val="-2.4594722575358698E-2"/>
                  <c:y val="2.12889401639236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C9-4DED-A946-5F28D7079781}"/>
                </c:ext>
              </c:extLst>
            </c:dLbl>
            <c:dLbl>
              <c:idx val="11"/>
              <c:layout>
                <c:manualLayout>
                  <c:x val="-2.7007003402075916E-2"/>
                  <c:y val="1.85928611862174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AC9-4DED-A946-5F28D7079781}"/>
                </c:ext>
              </c:extLst>
            </c:dLbl>
            <c:dLbl>
              <c:idx val="12"/>
              <c:layout>
                <c:manualLayout>
                  <c:x val="-1.0749845148667597E-3"/>
                  <c:y val="2.416387319979675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AC9-4DED-A946-5F28D7079781}"/>
                </c:ext>
              </c:extLst>
            </c:dLbl>
            <c:spPr>
              <a:noFill/>
              <a:ln>
                <a:noFill/>
              </a:ln>
              <a:effectLst/>
            </c:spPr>
            <c:txPr>
              <a:bodyPr wrap="square" lIns="38100" tIns="19050" rIns="38100" bIns="19050" anchor="ctr">
                <a:spAutoFit/>
              </a:bodyPr>
              <a:lstStyle/>
              <a:p>
                <a:pPr>
                  <a:defRPr sz="20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SRL'!$A$4:$A$16</c:f>
              <c:strCache>
                <c:ptCount val="13"/>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May.2020</c:v>
                </c:pt>
              </c:strCache>
            </c:strRef>
          </c:cat>
          <c:val>
            <c:numRef>
              <c:f>'III.6.3.Afil. SRL'!$E$4:$E$16</c:f>
              <c:numCache>
                <c:formatCode>0%</c:formatCode>
                <c:ptCount val="13"/>
                <c:pt idx="0">
                  <c:v>0.75874415007978691</c:v>
                </c:pt>
                <c:pt idx="1">
                  <c:v>0.78650206214758034</c:v>
                </c:pt>
                <c:pt idx="2">
                  <c:v>0.79643424891593495</c:v>
                </c:pt>
                <c:pt idx="3">
                  <c:v>0.81115942441537736</c:v>
                </c:pt>
                <c:pt idx="4">
                  <c:v>0.83338169520599825</c:v>
                </c:pt>
                <c:pt idx="5">
                  <c:v>0.864685916665207</c:v>
                </c:pt>
                <c:pt idx="6">
                  <c:v>0.89071953644878843</c:v>
                </c:pt>
                <c:pt idx="7">
                  <c:v>0.90721268923455456</c:v>
                </c:pt>
                <c:pt idx="8">
                  <c:v>0.93802398466233272</c:v>
                </c:pt>
                <c:pt idx="9">
                  <c:v>0.99410035310205069</c:v>
                </c:pt>
                <c:pt idx="10">
                  <c:v>0.98704755193828153</c:v>
                </c:pt>
                <c:pt idx="11">
                  <c:v>0.98110608558891033</c:v>
                </c:pt>
                <c:pt idx="12">
                  <c:v>0.97372858613585089</c:v>
                </c:pt>
              </c:numCache>
            </c:numRef>
          </c:val>
          <c:smooth val="0"/>
          <c:extLs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txPr>
          <a:bodyPr/>
          <a:lstStyle/>
          <a:p>
            <a:pPr>
              <a:defRPr sz="2000"/>
            </a:pPr>
            <a:endParaRPr lang="en-US"/>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txPr>
          <a:bodyPr/>
          <a:lstStyle/>
          <a:p>
            <a:pPr>
              <a:defRPr sz="1400"/>
            </a:pPr>
            <a:endParaRPr lang="en-US"/>
          </a:p>
        </c:txPr>
        <c:crossAx val="408897064"/>
        <c:crosses val="autoZero"/>
        <c:crossBetween val="between"/>
        <c:majorUnit val="200000"/>
        <c:minorUnit val="40000"/>
        <c:dispUnits>
          <c:builtInUnit val="thousands"/>
          <c:dispUnitsLbl>
            <c:layout>
              <c:manualLayout>
                <c:xMode val="edge"/>
                <c:yMode val="edge"/>
                <c:x val="1.8831139672088738E-3"/>
                <c:y val="0.55199752701590765"/>
              </c:manualLayout>
            </c:layout>
            <c:txPr>
              <a:bodyPr/>
              <a:lstStyle/>
              <a:p>
                <a:pPr>
                  <a:defRPr sz="1800" b="0"/>
                </a:pPr>
                <a:endParaRPr lang="en-US"/>
              </a:p>
            </c:txPr>
          </c:dispUnitsLbl>
        </c:dispUnits>
      </c:valAx>
      <c:valAx>
        <c:axId val="408897848"/>
        <c:scaling>
          <c:orientation val="minMax"/>
          <c:max val="1.2"/>
          <c:min val="0.2"/>
        </c:scaling>
        <c:delete val="0"/>
        <c:axPos val="r"/>
        <c:numFmt formatCode="0%" sourceLinked="1"/>
        <c:majorTickMark val="out"/>
        <c:minorTickMark val="none"/>
        <c:tickLblPos val="nextTo"/>
        <c:txPr>
          <a:bodyPr/>
          <a:lstStyle/>
          <a:p>
            <a:pPr>
              <a:defRPr sz="1400"/>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plotArea>
    <c:legend>
      <c:legendPos val="b"/>
      <c:layout>
        <c:manualLayout>
          <c:xMode val="edge"/>
          <c:yMode val="edge"/>
          <c:x val="0.25273749163334286"/>
          <c:y val="9.5064940528538283E-2"/>
          <c:w val="0.48510871512375719"/>
          <c:h val="3.8225828121789027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6.4588755035344544E-2"/>
          <c:y val="0.16033812679956327"/>
          <c:w val="0.8889742442471158"/>
          <c:h val="0.76035837632462344"/>
        </c:manualLayout>
      </c:layout>
      <c:barChart>
        <c:barDir val="bar"/>
        <c:grouping val="stacked"/>
        <c:varyColors val="0"/>
        <c:ser>
          <c:idx val="0"/>
          <c:order val="0"/>
          <c:tx>
            <c:strRef>
              <c:f>'III.6.4.Afil. SRL x sexoy edad'!$E$30</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9F-4E6B-8DE5-371171D991FF}"/>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89F-4E6B-8DE5-371171D991FF}"/>
                </c:ext>
              </c:extLst>
            </c:dLbl>
            <c:dLbl>
              <c:idx val="2"/>
              <c:layout>
                <c:manualLayout>
                  <c:x val="0.23387826697899108"/>
                  <c:y val="2.62762036656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9F-4E6B-8DE5-371171D991FF}"/>
                </c:ext>
              </c:extLst>
            </c:dLbl>
            <c:dLbl>
              <c:idx val="3"/>
              <c:layout>
                <c:manualLayout>
                  <c:x val="0.20766849955475652"/>
                  <c:y val="-1.916370180589665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9F-4E6B-8DE5-371171D991FF}"/>
                </c:ext>
              </c:extLst>
            </c:dLbl>
            <c:dLbl>
              <c:idx val="4"/>
              <c:layout>
                <c:manualLayout>
                  <c:x val="0.18954397514830632"/>
                  <c:y val="-4.375115296337629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9F-4E6B-8DE5-371171D991FF}"/>
                </c:ext>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9F-4E6B-8DE5-371171D991FF}"/>
                </c:ext>
              </c:extLst>
            </c:dLbl>
            <c:dLbl>
              <c:idx val="6"/>
              <c:layout>
                <c:manualLayout>
                  <c:x val="0.15055695636298988"/>
                  <c:y val="3.0817245950975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9F-4E6B-8DE5-371171D991FF}"/>
                </c:ext>
              </c:extLst>
            </c:dLbl>
            <c:dLbl>
              <c:idx val="7"/>
              <c:layout>
                <c:manualLayout>
                  <c:x val="0.12239440168110576"/>
                  <c:y val="1.83103040024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89F-4E6B-8DE5-371171D991FF}"/>
                </c:ext>
              </c:extLst>
            </c:dLbl>
            <c:dLbl>
              <c:idx val="8"/>
              <c:layout>
                <c:manualLayout>
                  <c:x val="9.7414315508563193E-2"/>
                  <c:y val="2.510337073335280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89F-4E6B-8DE5-371171D991FF}"/>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9F-4E6B-8DE5-371171D991FF}"/>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9F-4E6B-8DE5-371171D991FF}"/>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9F-4E6B-8DE5-371171D991FF}"/>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9F-4E6B-8DE5-371171D991FF}"/>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9F-4E6B-8DE5-371171D991FF}"/>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9F-4E6B-8DE5-371171D991FF}"/>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edad'!$E$31:$E$45</c:f>
              <c:numCache>
                <c:formatCode>#,##0</c:formatCode>
                <c:ptCount val="15"/>
                <c:pt idx="0">
                  <c:v>16891</c:v>
                </c:pt>
                <c:pt idx="1">
                  <c:v>142738</c:v>
                </c:pt>
                <c:pt idx="2">
                  <c:v>196632</c:v>
                </c:pt>
                <c:pt idx="3">
                  <c:v>178645</c:v>
                </c:pt>
                <c:pt idx="4">
                  <c:v>157102</c:v>
                </c:pt>
                <c:pt idx="5">
                  <c:v>141389</c:v>
                </c:pt>
                <c:pt idx="6">
                  <c:v>116244</c:v>
                </c:pt>
                <c:pt idx="7">
                  <c:v>97993</c:v>
                </c:pt>
                <c:pt idx="8">
                  <c:v>75258</c:v>
                </c:pt>
                <c:pt idx="9">
                  <c:v>49928</c:v>
                </c:pt>
                <c:pt idx="10">
                  <c:v>31490</c:v>
                </c:pt>
                <c:pt idx="11">
                  <c:v>17152</c:v>
                </c:pt>
                <c:pt idx="12">
                  <c:v>8433</c:v>
                </c:pt>
                <c:pt idx="13">
                  <c:v>4389</c:v>
                </c:pt>
                <c:pt idx="14">
                  <c:v>2875</c:v>
                </c:pt>
              </c:numCache>
            </c:numRef>
          </c:val>
          <c:extLst>
            <c:ext xmlns:c16="http://schemas.microsoft.com/office/drawing/2014/chart" uri="{C3380CC4-5D6E-409C-BE32-E72D297353CC}">
              <c16:uniqueId val="{0000000F-E89F-4E6B-8DE5-371171D991FF}"/>
            </c:ext>
          </c:extLst>
        </c:ser>
        <c:ser>
          <c:idx val="1"/>
          <c:order val="1"/>
          <c:tx>
            <c:strRef>
              <c:f>'III.6.4.Afil. SRL x sexoy edad'!$D$30</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9F-4E6B-8DE5-371171D991FF}"/>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89F-4E6B-8DE5-371171D991FF}"/>
                </c:ext>
              </c:extLst>
            </c:dLbl>
            <c:dLbl>
              <c:idx val="2"/>
              <c:layout>
                <c:manualLayout>
                  <c:x val="-0.18796201953313924"/>
                  <c:y val="-2.273469404484776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9F-4E6B-8DE5-371171D991FF}"/>
                </c:ext>
              </c:extLst>
            </c:dLbl>
            <c:dLbl>
              <c:idx val="3"/>
              <c:layout>
                <c:manualLayout>
                  <c:x val="-0.17714489119225285"/>
                  <c:y val="4.550390432559625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9F-4E6B-8DE5-371171D991FF}"/>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9F-4E6B-8DE5-371171D991FF}"/>
                </c:ext>
              </c:extLst>
            </c:dLbl>
            <c:dLbl>
              <c:idx val="5"/>
              <c:layout>
                <c:manualLayout>
                  <c:x val="-0.14665323735643904"/>
                  <c:y val="-1.71570321881062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9F-4E6B-8DE5-371171D991FF}"/>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9F-4E6B-8DE5-371171D991FF}"/>
                </c:ext>
              </c:extLst>
            </c:dLbl>
            <c:dLbl>
              <c:idx val="7"/>
              <c:layout>
                <c:manualLayout>
                  <c:x val="-0.10496386703201957"/>
                  <c:y val="-2.675330705087665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9F-4E6B-8DE5-371171D991FF}"/>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9F-4E6B-8DE5-371171D991FF}"/>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9F-4E6B-8DE5-371171D991FF}"/>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9F-4E6B-8DE5-371171D991FF}"/>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9F-4E6B-8DE5-371171D991FF}"/>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9F-4E6B-8DE5-371171D991FF}"/>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9F-4E6B-8DE5-371171D991FF}"/>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89F-4E6B-8DE5-371171D991FF}"/>
                </c:ext>
              </c:extLst>
            </c:dLbl>
            <c:numFmt formatCode="#,##0;[Red]#,##0" sourceLinked="0"/>
            <c:spPr>
              <a:noFill/>
              <a:ln>
                <a:noFill/>
              </a:ln>
              <a:effectLst/>
            </c:spPr>
            <c:txPr>
              <a:bodyPr anchorCtr="0"/>
              <a:lstStyle/>
              <a:p>
                <a:pPr algn="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edad'!$D$31:$D$45</c:f>
              <c:numCache>
                <c:formatCode>General</c:formatCode>
                <c:ptCount val="15"/>
                <c:pt idx="0">
                  <c:v>-11308</c:v>
                </c:pt>
                <c:pt idx="1">
                  <c:v>-108309</c:v>
                </c:pt>
                <c:pt idx="2">
                  <c:v>-160032</c:v>
                </c:pt>
                <c:pt idx="3">
                  <c:v>-150192</c:v>
                </c:pt>
                <c:pt idx="4">
                  <c:v>-137371</c:v>
                </c:pt>
                <c:pt idx="5">
                  <c:v>-120482</c:v>
                </c:pt>
                <c:pt idx="6">
                  <c:v>-97818</c:v>
                </c:pt>
                <c:pt idx="7">
                  <c:v>-80556</c:v>
                </c:pt>
                <c:pt idx="8">
                  <c:v>-58869</c:v>
                </c:pt>
                <c:pt idx="9">
                  <c:v>-35818</c:v>
                </c:pt>
                <c:pt idx="10">
                  <c:v>-20607</c:v>
                </c:pt>
                <c:pt idx="11">
                  <c:v>-10419</c:v>
                </c:pt>
                <c:pt idx="12">
                  <c:v>-4984</c:v>
                </c:pt>
                <c:pt idx="13">
                  <c:v>-2888</c:v>
                </c:pt>
                <c:pt idx="14">
                  <c:v>-1934</c:v>
                </c:pt>
              </c:numCache>
            </c:numRef>
          </c:val>
          <c:extLst>
            <c:ext xmlns:c16="http://schemas.microsoft.com/office/drawing/2014/chart" uri="{C3380CC4-5D6E-409C-BE32-E72D297353CC}">
              <c16:uniqueId val="{0000001F-E89F-4E6B-8DE5-371171D991FF}"/>
            </c:ext>
          </c:extLst>
        </c:ser>
        <c:dLbls>
          <c:showLegendKey val="0"/>
          <c:showVal val="0"/>
          <c:showCatName val="0"/>
          <c:showSerName val="0"/>
          <c:showPercent val="0"/>
          <c:showBubbleSize val="0"/>
        </c:dLbls>
        <c:gapWidth val="9"/>
        <c:overlap val="100"/>
        <c:axId val="408899024"/>
        <c:axId val="408899416"/>
      </c:barChart>
      <c:catAx>
        <c:axId val="408899024"/>
        <c:scaling>
          <c:orientation val="minMax"/>
        </c:scaling>
        <c:delete val="0"/>
        <c:axPos val="l"/>
        <c:numFmt formatCode="General" sourceLinked="1"/>
        <c:majorTickMark val="none"/>
        <c:minorTickMark val="none"/>
        <c:tickLblPos val="low"/>
        <c:txPr>
          <a:bodyPr/>
          <a:lstStyle/>
          <a:p>
            <a:pPr>
              <a:defRPr sz="1200"/>
            </a:pPr>
            <a:endParaRPr lang="en-US"/>
          </a:p>
        </c:txPr>
        <c:crossAx val="408899416"/>
        <c:crosses val="autoZero"/>
        <c:auto val="1"/>
        <c:lblAlgn val="ctr"/>
        <c:lblOffset val="100"/>
        <c:noMultiLvlLbl val="0"/>
      </c:catAx>
      <c:valAx>
        <c:axId val="408899416"/>
        <c:scaling>
          <c:orientation val="minMax"/>
        </c:scaling>
        <c:delete val="0"/>
        <c:axPos val="b"/>
        <c:numFmt formatCode="#,##0" sourceLinked="1"/>
        <c:majorTickMark val="none"/>
        <c:minorTickMark val="none"/>
        <c:tickLblPos val="nextTo"/>
        <c:txPr>
          <a:bodyPr/>
          <a:lstStyle/>
          <a:p>
            <a:pPr>
              <a:defRPr sz="1800"/>
            </a:pPr>
            <a:endParaRPr lang="en-US"/>
          </a:p>
        </c:txPr>
        <c:crossAx val="408899024"/>
        <c:crosses val="autoZero"/>
        <c:crossBetween val="between"/>
      </c:valAx>
    </c:plotArea>
    <c:legend>
      <c:legendPos val="t"/>
      <c:layout>
        <c:manualLayout>
          <c:xMode val="edge"/>
          <c:yMode val="edge"/>
          <c:x val="0.26214596154498132"/>
          <c:y val="8.6149413256858973E-2"/>
          <c:w val="0.39356950640693122"/>
          <c:h val="3.719421308525749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a:t>Empleados Afiliados Activos al SDSS por Tipo de Riesgos Laborales de sus Empresas</a:t>
            </a:r>
          </a:p>
        </c:rich>
      </c:tx>
      <c:layout>
        <c:manualLayout>
          <c:xMode val="edge"/>
          <c:yMode val="edge"/>
          <c:x val="0.17207040533022921"/>
          <c:y val="2.508439847946459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9.7952906278417524E-3"/>
          <c:y val="0.2332973311536071"/>
          <c:w val="0.9750894911874034"/>
          <c:h val="0.592217463497691"/>
        </c:manualLayout>
      </c:layout>
      <c:bar3DChart>
        <c:barDir val="col"/>
        <c:grouping val="clustered"/>
        <c:varyColors val="0"/>
        <c:ser>
          <c:idx val="0"/>
          <c:order val="0"/>
          <c:tx>
            <c:strRef>
              <c:f>'III.6.5.Afil. ARL x riesgo'!$B$4</c:f>
              <c:strCache>
                <c:ptCount val="1"/>
                <c:pt idx="0">
                  <c:v> Tipo I  </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May.19</c:v>
                </c:pt>
                <c:pt idx="1">
                  <c:v>Jun.19</c:v>
                </c:pt>
                <c:pt idx="2">
                  <c:v>Jul.19</c:v>
                </c:pt>
                <c:pt idx="3">
                  <c:v>Ago.19</c:v>
                </c:pt>
                <c:pt idx="4">
                  <c:v>Sep.19</c:v>
                </c:pt>
                <c:pt idx="5">
                  <c:v>Oct.19</c:v>
                </c:pt>
                <c:pt idx="6">
                  <c:v>Nov.19</c:v>
                </c:pt>
                <c:pt idx="7">
                  <c:v>Dic.19</c:v>
                </c:pt>
                <c:pt idx="8">
                  <c:v>Ene.20</c:v>
                </c:pt>
                <c:pt idx="9">
                  <c:v>Feb.20</c:v>
                </c:pt>
                <c:pt idx="10">
                  <c:v>Mar.20</c:v>
                </c:pt>
                <c:pt idx="11">
                  <c:v>Abr.20</c:v>
                </c:pt>
                <c:pt idx="12">
                  <c:v>May.20</c:v>
                </c:pt>
              </c:strCache>
            </c:strRef>
          </c:cat>
          <c:val>
            <c:numRef>
              <c:f>'III.6.5.Afil. ARL x riesgo'!$B$5:$B$17</c:f>
              <c:numCache>
                <c:formatCode>#,##0</c:formatCode>
                <c:ptCount val="13"/>
                <c:pt idx="0">
                  <c:v>446442</c:v>
                </c:pt>
                <c:pt idx="1">
                  <c:v>449517</c:v>
                </c:pt>
                <c:pt idx="2">
                  <c:v>456444</c:v>
                </c:pt>
                <c:pt idx="3">
                  <c:v>466190</c:v>
                </c:pt>
                <c:pt idx="4">
                  <c:v>467672</c:v>
                </c:pt>
                <c:pt idx="5">
                  <c:v>468886</c:v>
                </c:pt>
                <c:pt idx="6">
                  <c:v>458774</c:v>
                </c:pt>
                <c:pt idx="7">
                  <c:v>444788</c:v>
                </c:pt>
                <c:pt idx="8">
                  <c:v>433701</c:v>
                </c:pt>
                <c:pt idx="9">
                  <c:v>436478</c:v>
                </c:pt>
                <c:pt idx="10">
                  <c:v>431284</c:v>
                </c:pt>
                <c:pt idx="11">
                  <c:v>390074</c:v>
                </c:pt>
                <c:pt idx="12">
                  <c:v>377589</c:v>
                </c:pt>
              </c:numCache>
            </c:numRef>
          </c:val>
          <c:extLst>
            <c:ext xmlns:c16="http://schemas.microsoft.com/office/drawing/2014/chart" uri="{C3380CC4-5D6E-409C-BE32-E72D297353CC}">
              <c16:uniqueId val="{00000000-9B90-4C19-BEE1-1C4E98256CFB}"/>
            </c:ext>
          </c:extLst>
        </c:ser>
        <c:ser>
          <c:idx val="1"/>
          <c:order val="1"/>
          <c:tx>
            <c:strRef>
              <c:f>'III.6.5.Afil. ARL x riesgo'!$C$4</c:f>
              <c:strCache>
                <c:ptCount val="1"/>
                <c:pt idx="0">
                  <c:v>Tipo  II  </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May.19</c:v>
                </c:pt>
                <c:pt idx="1">
                  <c:v>Jun.19</c:v>
                </c:pt>
                <c:pt idx="2">
                  <c:v>Jul.19</c:v>
                </c:pt>
                <c:pt idx="3">
                  <c:v>Ago.19</c:v>
                </c:pt>
                <c:pt idx="4">
                  <c:v>Sep.19</c:v>
                </c:pt>
                <c:pt idx="5">
                  <c:v>Oct.19</c:v>
                </c:pt>
                <c:pt idx="6">
                  <c:v>Nov.19</c:v>
                </c:pt>
                <c:pt idx="7">
                  <c:v>Dic.19</c:v>
                </c:pt>
                <c:pt idx="8">
                  <c:v>Ene.20</c:v>
                </c:pt>
                <c:pt idx="9">
                  <c:v>Feb.20</c:v>
                </c:pt>
                <c:pt idx="10">
                  <c:v>Mar.20</c:v>
                </c:pt>
                <c:pt idx="11">
                  <c:v>Abr.20</c:v>
                </c:pt>
                <c:pt idx="12">
                  <c:v>May.20</c:v>
                </c:pt>
              </c:strCache>
            </c:strRef>
          </c:cat>
          <c:val>
            <c:numRef>
              <c:f>'III.6.5.Afil. ARL x riesgo'!$C$5:$C$17</c:f>
              <c:numCache>
                <c:formatCode>#,##0</c:formatCode>
                <c:ptCount val="13"/>
                <c:pt idx="0">
                  <c:v>942629</c:v>
                </c:pt>
                <c:pt idx="1">
                  <c:v>940260</c:v>
                </c:pt>
                <c:pt idx="2">
                  <c:v>938974</c:v>
                </c:pt>
                <c:pt idx="3">
                  <c:v>936769</c:v>
                </c:pt>
                <c:pt idx="4">
                  <c:v>937175</c:v>
                </c:pt>
                <c:pt idx="5">
                  <c:v>947190</c:v>
                </c:pt>
                <c:pt idx="6">
                  <c:v>951341</c:v>
                </c:pt>
                <c:pt idx="7">
                  <c:v>950084</c:v>
                </c:pt>
                <c:pt idx="8">
                  <c:v>941969</c:v>
                </c:pt>
                <c:pt idx="9">
                  <c:v>942590</c:v>
                </c:pt>
                <c:pt idx="10">
                  <c:v>944761</c:v>
                </c:pt>
                <c:pt idx="11">
                  <c:v>898465</c:v>
                </c:pt>
                <c:pt idx="12">
                  <c:v>892589</c:v>
                </c:pt>
              </c:numCache>
            </c:numRef>
          </c:val>
          <c:extLst>
            <c:ext xmlns:c16="http://schemas.microsoft.com/office/drawing/2014/chart" uri="{C3380CC4-5D6E-409C-BE32-E72D297353CC}">
              <c16:uniqueId val="{00000001-9B90-4C19-BEE1-1C4E98256CFB}"/>
            </c:ext>
          </c:extLst>
        </c:ser>
        <c:ser>
          <c:idx val="2"/>
          <c:order val="2"/>
          <c:tx>
            <c:strRef>
              <c:f>'III.6.5.Afil. ARL x riesgo'!$D$4</c:f>
              <c:strCache>
                <c:ptCount val="1"/>
                <c:pt idx="0">
                  <c:v>Tipo  III  </c:v>
                </c:pt>
              </c:strCache>
            </c:strRef>
          </c:tx>
          <c:invertIfNegative val="0"/>
          <c:dLbls>
            <c:dLbl>
              <c:idx val="11"/>
              <c:layout>
                <c:manualLayout>
                  <c:x val="3.8017651865177434E-3"/>
                  <c:y val="-4.342870853973765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May.19</c:v>
                </c:pt>
                <c:pt idx="1">
                  <c:v>Jun.19</c:v>
                </c:pt>
                <c:pt idx="2">
                  <c:v>Jul.19</c:v>
                </c:pt>
                <c:pt idx="3">
                  <c:v>Ago.19</c:v>
                </c:pt>
                <c:pt idx="4">
                  <c:v>Sep.19</c:v>
                </c:pt>
                <c:pt idx="5">
                  <c:v>Oct.19</c:v>
                </c:pt>
                <c:pt idx="6">
                  <c:v>Nov.19</c:v>
                </c:pt>
                <c:pt idx="7">
                  <c:v>Dic.19</c:v>
                </c:pt>
                <c:pt idx="8">
                  <c:v>Ene.20</c:v>
                </c:pt>
                <c:pt idx="9">
                  <c:v>Feb.20</c:v>
                </c:pt>
                <c:pt idx="10">
                  <c:v>Mar.20</c:v>
                </c:pt>
                <c:pt idx="11">
                  <c:v>Abr.20</c:v>
                </c:pt>
                <c:pt idx="12">
                  <c:v>May.20</c:v>
                </c:pt>
              </c:strCache>
            </c:strRef>
          </c:cat>
          <c:val>
            <c:numRef>
              <c:f>'III.6.5.Afil. ARL x riesgo'!$D$5:$D$17</c:f>
              <c:numCache>
                <c:formatCode>#,##0</c:formatCode>
                <c:ptCount val="13"/>
                <c:pt idx="0">
                  <c:v>713388</c:v>
                </c:pt>
                <c:pt idx="1">
                  <c:v>709759</c:v>
                </c:pt>
                <c:pt idx="2">
                  <c:v>705854</c:v>
                </c:pt>
                <c:pt idx="3">
                  <c:v>708540</c:v>
                </c:pt>
                <c:pt idx="4">
                  <c:v>709680</c:v>
                </c:pt>
                <c:pt idx="5">
                  <c:v>716257</c:v>
                </c:pt>
                <c:pt idx="6">
                  <c:v>715775</c:v>
                </c:pt>
                <c:pt idx="7">
                  <c:v>714561</c:v>
                </c:pt>
                <c:pt idx="8">
                  <c:v>717197</c:v>
                </c:pt>
                <c:pt idx="9">
                  <c:v>717017</c:v>
                </c:pt>
                <c:pt idx="10">
                  <c:v>717353</c:v>
                </c:pt>
                <c:pt idx="11">
                  <c:v>697541</c:v>
                </c:pt>
                <c:pt idx="12">
                  <c:v>698016</c:v>
                </c:pt>
              </c:numCache>
            </c:numRef>
          </c:val>
          <c:extLst>
            <c:ext xmlns:c16="http://schemas.microsoft.com/office/drawing/2014/chart" uri="{C3380CC4-5D6E-409C-BE32-E72D297353CC}">
              <c16:uniqueId val="{00000003-9B90-4C19-BEE1-1C4E98256CFB}"/>
            </c:ext>
          </c:extLst>
        </c:ser>
        <c:ser>
          <c:idx val="3"/>
          <c:order val="3"/>
          <c:tx>
            <c:strRef>
              <c:f>'III.6.5.Afil. ARL x riesgo'!$E$4</c:f>
              <c:strCache>
                <c:ptCount val="1"/>
                <c:pt idx="0">
                  <c:v>Tipo  IV  </c:v>
                </c:pt>
              </c:strCache>
            </c:strRef>
          </c:tx>
          <c:spPr>
            <a:solidFill>
              <a:schemeClr val="accent5">
                <a:lumMod val="50000"/>
              </a:schemeClr>
            </a:solidFill>
          </c:spPr>
          <c:invertIfNegative val="0"/>
          <c:dLbls>
            <c:dLbl>
              <c:idx val="11"/>
              <c:layout>
                <c:manualLayout>
                  <c:x val="3.801765186517743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May.19</c:v>
                </c:pt>
                <c:pt idx="1">
                  <c:v>Jun.19</c:v>
                </c:pt>
                <c:pt idx="2">
                  <c:v>Jul.19</c:v>
                </c:pt>
                <c:pt idx="3">
                  <c:v>Ago.19</c:v>
                </c:pt>
                <c:pt idx="4">
                  <c:v>Sep.19</c:v>
                </c:pt>
                <c:pt idx="5">
                  <c:v>Oct.19</c:v>
                </c:pt>
                <c:pt idx="6">
                  <c:v>Nov.19</c:v>
                </c:pt>
                <c:pt idx="7">
                  <c:v>Dic.19</c:v>
                </c:pt>
                <c:pt idx="8">
                  <c:v>Ene.20</c:v>
                </c:pt>
                <c:pt idx="9">
                  <c:v>Feb.20</c:v>
                </c:pt>
                <c:pt idx="10">
                  <c:v>Mar.20</c:v>
                </c:pt>
                <c:pt idx="11">
                  <c:v>Abr.20</c:v>
                </c:pt>
                <c:pt idx="12">
                  <c:v>May.20</c:v>
                </c:pt>
              </c:strCache>
            </c:strRef>
          </c:cat>
          <c:val>
            <c:numRef>
              <c:f>'III.6.5.Afil. ARL x riesgo'!$E$5:$E$17</c:f>
              <c:numCache>
                <c:formatCode>#,##0</c:formatCode>
                <c:ptCount val="13"/>
                <c:pt idx="0">
                  <c:v>151253</c:v>
                </c:pt>
                <c:pt idx="1">
                  <c:v>148843</c:v>
                </c:pt>
                <c:pt idx="2">
                  <c:v>148079</c:v>
                </c:pt>
                <c:pt idx="3">
                  <c:v>148249</c:v>
                </c:pt>
                <c:pt idx="4">
                  <c:v>148712</c:v>
                </c:pt>
                <c:pt idx="5">
                  <c:v>148184</c:v>
                </c:pt>
                <c:pt idx="6">
                  <c:v>148807</c:v>
                </c:pt>
                <c:pt idx="7">
                  <c:v>146280</c:v>
                </c:pt>
                <c:pt idx="8">
                  <c:v>139931</c:v>
                </c:pt>
                <c:pt idx="9">
                  <c:v>142666</c:v>
                </c:pt>
                <c:pt idx="10">
                  <c:v>145353</c:v>
                </c:pt>
                <c:pt idx="11">
                  <c:v>252671</c:v>
                </c:pt>
                <c:pt idx="12">
                  <c:v>270285</c:v>
                </c:pt>
              </c:numCache>
            </c:numRef>
          </c:val>
          <c:extLst>
            <c:ext xmlns:c16="http://schemas.microsoft.com/office/drawing/2014/chart" uri="{C3380CC4-5D6E-409C-BE32-E72D297353CC}">
              <c16:uniqueId val="{00000005-9B90-4C19-BEE1-1C4E98256CFB}"/>
            </c:ext>
          </c:extLst>
        </c:ser>
        <c:dLbls>
          <c:showLegendKey val="0"/>
          <c:showVal val="0"/>
          <c:showCatName val="0"/>
          <c:showSerName val="0"/>
          <c:showPercent val="0"/>
          <c:showBubbleSize val="0"/>
        </c:dLbls>
        <c:gapWidth val="15"/>
        <c:shape val="cylinder"/>
        <c:axId val="408900592"/>
        <c:axId val="408900984"/>
        <c:axId val="0"/>
      </c:bar3DChart>
      <c:catAx>
        <c:axId val="408900592"/>
        <c:scaling>
          <c:orientation val="minMax"/>
        </c:scaling>
        <c:delete val="0"/>
        <c:axPos val="b"/>
        <c:numFmt formatCode="mmm\-yy" sourceLinked="0"/>
        <c:majorTickMark val="none"/>
        <c:minorTickMark val="none"/>
        <c:tickLblPos val="nextTo"/>
        <c:txPr>
          <a:bodyPr rot="-2700000" vert="horz"/>
          <a:lstStyle/>
          <a:p>
            <a:pPr>
              <a:defRPr sz="1400"/>
            </a:pPr>
            <a:endParaRPr lang="en-US"/>
          </a:p>
        </c:txPr>
        <c:crossAx val="408900984"/>
        <c:crosses val="autoZero"/>
        <c:auto val="1"/>
        <c:lblAlgn val="ctr"/>
        <c:lblOffset val="100"/>
        <c:noMultiLvlLbl val="1"/>
      </c:catAx>
      <c:valAx>
        <c:axId val="408900984"/>
        <c:scaling>
          <c:orientation val="minMax"/>
        </c:scaling>
        <c:delete val="1"/>
        <c:axPos val="l"/>
        <c:numFmt formatCode="#,##0" sourceLinked="1"/>
        <c:majorTickMark val="out"/>
        <c:minorTickMark val="none"/>
        <c:tickLblPos val="nextTo"/>
        <c:crossAx val="408900592"/>
        <c:crosses val="autoZero"/>
        <c:crossBetween val="between"/>
      </c:valAx>
      <c:spPr>
        <a:noFill/>
        <a:ln w="25400">
          <a:noFill/>
        </a:ln>
      </c:spPr>
    </c:plotArea>
    <c:legend>
      <c:legendPos val="b"/>
      <c:layout>
        <c:manualLayout>
          <c:xMode val="edge"/>
          <c:yMode val="edge"/>
          <c:x val="0.16716711625092237"/>
          <c:y val="7.4261626351092444E-2"/>
          <c:w val="0.64918814863748553"/>
          <c:h val="3.6792878197981153E-2"/>
        </c:manualLayout>
      </c:layout>
      <c:overlay val="0"/>
      <c:txPr>
        <a:bodyPr/>
        <a:lstStyle/>
        <a:p>
          <a:pPr>
            <a:defRPr sz="1600"/>
          </a:pPr>
          <a:endParaRPr lang="en-US"/>
        </a:p>
      </c:txPr>
    </c:legend>
    <c:plotVisOnly val="1"/>
    <c:dispBlanksAs val="gap"/>
    <c:showDLblsOverMax val="0"/>
  </c:chart>
  <c:spPr>
    <a:ln>
      <a:noFill/>
    </a:ln>
  </c:spPr>
  <c:txPr>
    <a:bodyPr/>
    <a:lstStyle/>
    <a:p>
      <a:pPr>
        <a:defRPr sz="11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2.2801478666900955E-2"/>
          <c:y val="0.10031852142638809"/>
          <c:w val="0.97537382258439698"/>
          <c:h val="0.64158630751416312"/>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extLst>
              <c:ext xmlns:c16="http://schemas.microsoft.com/office/drawing/2014/chart" uri="{C3380CC4-5D6E-409C-BE32-E72D297353CC}">
                <c16:uniqueId val="{00000000-AB6C-4499-A868-B558232CF1E8}"/>
              </c:ext>
            </c:extLst>
          </c:dPt>
          <c:dPt>
            <c:idx val="9"/>
            <c:invertIfNegative val="0"/>
            <c:bubble3D val="0"/>
            <c:extLst>
              <c:ext xmlns:c16="http://schemas.microsoft.com/office/drawing/2014/chart" uri="{C3380CC4-5D6E-409C-BE32-E72D297353CC}">
                <c16:uniqueId val="{00000001-AB6C-4499-A868-B558232CF1E8}"/>
              </c:ext>
            </c:extLst>
          </c:dPt>
          <c:dPt>
            <c:idx val="10"/>
            <c:invertIfNegative val="0"/>
            <c:bubble3D val="0"/>
            <c:extLst>
              <c:ext xmlns:c16="http://schemas.microsoft.com/office/drawing/2014/chart" uri="{C3380CC4-5D6E-409C-BE32-E72D297353CC}">
                <c16:uniqueId val="{00000002-AB6C-4499-A868-B558232CF1E8}"/>
              </c:ext>
            </c:extLst>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B6C-4499-A868-B558232CF1E8}"/>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B6C-4499-A868-B558232CF1E8}"/>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B6C-4499-A868-B558232CF1E8}"/>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B6C-4499-A868-B558232CF1E8}"/>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B6C-4499-A868-B558232CF1E8}"/>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B6C-4499-A868-B558232CF1E8}"/>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B6C-4499-A868-B558232CF1E8}"/>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B6C-4499-A868-B558232CF1E8}"/>
                </c:ext>
              </c:extLst>
            </c:dLbl>
            <c:dLbl>
              <c:idx val="8"/>
              <c:layout>
                <c:manualLayout>
                  <c:x val="9.0967854764968249E-5"/>
                  <c:y val="-1.0217691438467786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6C-4499-A868-B558232CF1E8}"/>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6C-4499-A868-B558232CF1E8}"/>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B6C-4499-A868-B558232CF1E8}"/>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B6C-4499-A868-B558232CF1E8}"/>
                </c:ext>
              </c:extLst>
            </c:dLbl>
            <c:dLbl>
              <c:idx val="12"/>
              <c:layout>
                <c:manualLayout>
                  <c:x val="-2.7370481230530861E-3"/>
                  <c:y val="-8.53138461282164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FD0-4C80-A40A-4EB6005FEC85}"/>
                </c:ext>
              </c:extLst>
            </c:dLbl>
            <c:dLbl>
              <c:idx val="13"/>
              <c:layout>
                <c:manualLayout>
                  <c:x val="9.1234937435089481E-4"/>
                  <c:y val="-1.35511204682605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C7D-4E79-8ADC-2BFF5A1D1D5B}"/>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'III.6.6.ID. Accidentabilidad'!$A$4:$A$18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strCache>
            </c:strRef>
          </c:cat>
          <c:val>
            <c:numRef>
              <c:f>'III.6.6.ID. Accidentabilidad'!$D$4:$D$18</c:f>
              <c:numCache>
                <c:formatCode>_(* #,##0.0_);_(* \(#,##0.0\);_(* "-"??_);_(@_)</c:formatCode>
                <c:ptCount val="15"/>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1963.6160681300721</c:v>
                </c:pt>
                <c:pt idx="11">
                  <c:v>2057.7914436633519</c:v>
                </c:pt>
                <c:pt idx="12">
                  <c:v>2023.5358153499792</c:v>
                </c:pt>
                <c:pt idx="13">
                  <c:v>2064.4553188668606</c:v>
                </c:pt>
                <c:pt idx="14">
                  <c:v>2137.6567805622331</c:v>
                </c:pt>
              </c:numCache>
            </c:numRef>
          </c:val>
          <c:extLst>
            <c:ext xmlns:c16="http://schemas.microsoft.com/office/drawing/2014/chart" uri="{C3380CC4-5D6E-409C-BE32-E72D297353CC}">
              <c16:uniqueId val="{0000000C-AB6C-4499-A868-B558232CF1E8}"/>
            </c:ext>
          </c:extLst>
        </c:ser>
        <c:dLbls>
          <c:showLegendKey val="0"/>
          <c:showVal val="0"/>
          <c:showCatName val="0"/>
          <c:showSerName val="0"/>
          <c:showPercent val="0"/>
          <c:showBubbleSize val="0"/>
        </c:dLbls>
        <c:gapWidth val="35"/>
        <c:gapDepth val="186"/>
        <c:shape val="cylinder"/>
        <c:axId val="409619840"/>
        <c:axId val="409620232"/>
        <c:axId val="0"/>
      </c:bar3DChart>
      <c:catAx>
        <c:axId val="409619840"/>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9620232"/>
        <c:crosses val="autoZero"/>
        <c:auto val="1"/>
        <c:lblAlgn val="ctr"/>
        <c:lblOffset val="100"/>
        <c:noMultiLvlLbl val="0"/>
      </c:catAx>
      <c:valAx>
        <c:axId val="409620232"/>
        <c:scaling>
          <c:orientation val="minMax"/>
        </c:scaling>
        <c:delete val="1"/>
        <c:axPos val="l"/>
        <c:numFmt formatCode="_(* #,##0.0_);_(* \(#,##0.0\);_(* &quot;-&quot;??_);_(@_)" sourceLinked="1"/>
        <c:majorTickMark val="out"/>
        <c:minorTickMark val="none"/>
        <c:tickLblPos val="nextTo"/>
        <c:crossAx val="40961984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a:t>Datos Generales del Sistema Dominicano de Seguridad Social (SDSS) </a:t>
            </a:r>
          </a:p>
          <a:p>
            <a:pPr>
              <a:defRPr sz="2000"/>
            </a:pPr>
            <a:r>
              <a:rPr lang="es-DO" sz="2000"/>
              <a:t>Ingresos y Egresos Anuales del SDSS</a:t>
            </a:r>
          </a:p>
        </c:rich>
      </c:tx>
      <c:layout>
        <c:manualLayout>
          <c:xMode val="edge"/>
          <c:yMode val="edge"/>
          <c:x val="0.34339409457444936"/>
          <c:y val="1.1934321893027804E-2"/>
        </c:manualLayout>
      </c:layout>
      <c:overlay val="1"/>
    </c:title>
    <c:autoTitleDeleted val="0"/>
    <c:plotArea>
      <c:layout>
        <c:manualLayout>
          <c:layoutTarget val="inner"/>
          <c:xMode val="edge"/>
          <c:yMode val="edge"/>
          <c:x val="2.169396496244869E-2"/>
          <c:y val="0.15612490606736981"/>
          <c:w val="0.95640603119029444"/>
          <c:h val="0.66442797221987338"/>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Ene-May. 2020</c:v>
                </c:pt>
              </c:strCache>
            </c:strRef>
          </c:cat>
          <c:val>
            <c:numRef>
              <c:f>'IV.1.3. Ingr y egr SDSS'!$G$5:$G$22</c:f>
              <c:numCache>
                <c:formatCode>#,##0.00_);[Red]\(#,##0.00\)</c:formatCode>
                <c:ptCount val="18"/>
                <c:pt idx="0">
                  <c:v>1889323722.0100002</c:v>
                </c:pt>
                <c:pt idx="1">
                  <c:v>7456913118.4899998</c:v>
                </c:pt>
                <c:pt idx="2">
                  <c:v>10262783294.169996</c:v>
                </c:pt>
                <c:pt idx="3">
                  <c:v>11796610414.139999</c:v>
                </c:pt>
                <c:pt idx="4">
                  <c:v>22894223560.149998</c:v>
                </c:pt>
                <c:pt idx="5">
                  <c:v>35711293302.380005</c:v>
                </c:pt>
                <c:pt idx="6">
                  <c:v>42017486994.770004</c:v>
                </c:pt>
                <c:pt idx="7">
                  <c:v>48029951369.389999</c:v>
                </c:pt>
                <c:pt idx="8">
                  <c:v>54549494495.069992</c:v>
                </c:pt>
                <c:pt idx="9">
                  <c:v>60742865824.650002</c:v>
                </c:pt>
                <c:pt idx="10">
                  <c:v>67694940459.490005</c:v>
                </c:pt>
                <c:pt idx="11">
                  <c:v>77611284130.220001</c:v>
                </c:pt>
                <c:pt idx="12">
                  <c:v>86884766331.37999</c:v>
                </c:pt>
                <c:pt idx="13">
                  <c:v>98602561905.37999</c:v>
                </c:pt>
                <c:pt idx="14">
                  <c:v>109761671437.35001</c:v>
                </c:pt>
                <c:pt idx="15">
                  <c:v>123691157117.06</c:v>
                </c:pt>
                <c:pt idx="16">
                  <c:v>134631839843.52</c:v>
                </c:pt>
                <c:pt idx="17">
                  <c:v>57927485638.160004</c:v>
                </c:pt>
              </c:numCache>
            </c:numRef>
          </c:val>
          <c:extLst>
            <c:ext xmlns:c16="http://schemas.microsoft.com/office/drawing/2014/chart" uri="{C3380CC4-5D6E-409C-BE32-E72D297353CC}">
              <c16:uniqueId val="{00000000-035C-4E02-8C81-955B2A4F6364}"/>
            </c:ext>
          </c:extLst>
        </c:ser>
        <c:ser>
          <c:idx val="1"/>
          <c:order val="1"/>
          <c:tx>
            <c:strRef>
              <c:f>'IV.1.3. Ingr y egr SDSS'!$K$4</c:f>
              <c:strCache>
                <c:ptCount val="1"/>
                <c:pt idx="0">
                  <c:v>Egresos SDSS</c:v>
                </c:pt>
              </c:strCache>
            </c:strRef>
          </c:tx>
          <c:spPr>
            <a:solidFill>
              <a:srgbClr val="0070C0"/>
            </a:solidFill>
          </c:spPr>
          <c:invertIfNegative val="0"/>
          <c:dLbls>
            <c:spPr>
              <a:noFill/>
              <a:ln>
                <a:noFill/>
              </a:ln>
              <a:effectLst/>
            </c:spPr>
            <c:txPr>
              <a:bodyPr rot="-5400000" vert="horz"/>
              <a:lstStyle/>
              <a:p>
                <a:pPr>
                  <a:defRPr sz="1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Ene-May. 2020</c:v>
                </c:pt>
              </c:strCache>
            </c:strRef>
          </c:cat>
          <c:val>
            <c:numRef>
              <c:f>'IV.1.3. Ingr y egr SDSS'!$K$5:$K$22</c:f>
              <c:numCache>
                <c:formatCode>#,##0.00_);[Red]\(#,##0.00\)</c:formatCode>
                <c:ptCount val="18"/>
                <c:pt idx="0">
                  <c:v>1864366292.3099999</c:v>
                </c:pt>
                <c:pt idx="1">
                  <c:v>7411785684.4499989</c:v>
                </c:pt>
                <c:pt idx="2">
                  <c:v>9853566780.3449593</c:v>
                </c:pt>
                <c:pt idx="3">
                  <c:v>11808873938.42</c:v>
                </c:pt>
                <c:pt idx="4">
                  <c:v>21028301074.758999</c:v>
                </c:pt>
                <c:pt idx="5">
                  <c:v>32941378906.730003</c:v>
                </c:pt>
                <c:pt idx="6">
                  <c:v>39221302255.099998</c:v>
                </c:pt>
                <c:pt idx="7">
                  <c:v>50719425140.439987</c:v>
                </c:pt>
                <c:pt idx="8">
                  <c:v>54342847242.37001</c:v>
                </c:pt>
                <c:pt idx="9">
                  <c:v>61089518822.399994</c:v>
                </c:pt>
                <c:pt idx="10">
                  <c:v>67697663532.259995</c:v>
                </c:pt>
                <c:pt idx="11">
                  <c:v>77919978415.960007</c:v>
                </c:pt>
                <c:pt idx="12">
                  <c:v>85765652637.12001</c:v>
                </c:pt>
                <c:pt idx="13">
                  <c:v>97587315108.51001</c:v>
                </c:pt>
                <c:pt idx="14">
                  <c:v>108387838045.39999</c:v>
                </c:pt>
                <c:pt idx="15">
                  <c:v>123371232676.84001</c:v>
                </c:pt>
                <c:pt idx="16">
                  <c:v>133999996223.83</c:v>
                </c:pt>
                <c:pt idx="17">
                  <c:v>58867470027.529991</c:v>
                </c:pt>
              </c:numCache>
            </c:numRef>
          </c:val>
          <c:extLst>
            <c:ext xmlns:c16="http://schemas.microsoft.com/office/drawing/2014/chart" uri="{C3380CC4-5D6E-409C-BE32-E72D297353CC}">
              <c16:uniqueId val="{00000001-035C-4E02-8C81-955B2A4F6364}"/>
            </c:ext>
          </c:extLst>
        </c:ser>
        <c:ser>
          <c:idx val="2"/>
          <c:order val="2"/>
          <c:tx>
            <c:strRef>
              <c:f>'IV.1.3. Ingr y egr SDSS'!$M$3:$M$4</c:f>
              <c:strCache>
                <c:ptCount val="2"/>
                <c:pt idx="0">
                  <c:v>Egreso del SDSS</c:v>
                </c:pt>
                <c:pt idx="1">
                  <c:v>Saldo  (Ingresos - Egresos SDSS)</c:v>
                </c:pt>
              </c:strCache>
            </c:strRef>
          </c:tx>
          <c:spPr>
            <a:solidFill>
              <a:schemeClr val="accent6">
                <a:lumMod val="50000"/>
              </a:schemeClr>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extLst>
              <c:ext xmlns:c16="http://schemas.microsoft.com/office/drawing/2014/chart" uri="{C3380CC4-5D6E-409C-BE32-E72D297353CC}">
                <c16:uniqueId val="{00000002-035C-4E02-8C81-955B2A4F6364}"/>
              </c:ext>
            </c:extLst>
          </c:dPt>
          <c:dPt>
            <c:idx val="1"/>
            <c:invertIfNegative val="0"/>
            <c:bubble3D val="0"/>
            <c:extLst>
              <c:ext xmlns:c16="http://schemas.microsoft.com/office/drawing/2014/chart" uri="{C3380CC4-5D6E-409C-BE32-E72D297353CC}">
                <c16:uniqueId val="{00000003-035C-4E02-8C81-955B2A4F6364}"/>
              </c:ext>
            </c:extLst>
          </c:dPt>
          <c:dPt>
            <c:idx val="2"/>
            <c:invertIfNegative val="0"/>
            <c:bubble3D val="0"/>
            <c:extLst>
              <c:ext xmlns:c16="http://schemas.microsoft.com/office/drawing/2014/chart" uri="{C3380CC4-5D6E-409C-BE32-E72D297353CC}">
                <c16:uniqueId val="{00000004-035C-4E02-8C81-955B2A4F6364}"/>
              </c:ext>
            </c:extLst>
          </c:dPt>
          <c:dPt>
            <c:idx val="3"/>
            <c:invertIfNegative val="0"/>
            <c:bubble3D val="0"/>
            <c:extLst>
              <c:ext xmlns:c16="http://schemas.microsoft.com/office/drawing/2014/chart" uri="{C3380CC4-5D6E-409C-BE32-E72D297353CC}">
                <c16:uniqueId val="{00000005-035C-4E02-8C81-955B2A4F6364}"/>
              </c:ext>
            </c:extLst>
          </c:dPt>
          <c:dPt>
            <c:idx val="4"/>
            <c:invertIfNegative val="0"/>
            <c:bubble3D val="0"/>
            <c:extLst>
              <c:ext xmlns:c16="http://schemas.microsoft.com/office/drawing/2014/chart" uri="{C3380CC4-5D6E-409C-BE32-E72D297353CC}">
                <c16:uniqueId val="{00000006-035C-4E02-8C81-955B2A4F6364}"/>
              </c:ext>
            </c:extLst>
          </c:dPt>
          <c:dPt>
            <c:idx val="5"/>
            <c:invertIfNegative val="0"/>
            <c:bubble3D val="0"/>
            <c:extLst>
              <c:ext xmlns:c16="http://schemas.microsoft.com/office/drawing/2014/chart" uri="{C3380CC4-5D6E-409C-BE32-E72D297353CC}">
                <c16:uniqueId val="{00000007-035C-4E02-8C81-955B2A4F6364}"/>
              </c:ext>
            </c:extLst>
          </c:dPt>
          <c:dPt>
            <c:idx val="6"/>
            <c:invertIfNegative val="0"/>
            <c:bubble3D val="0"/>
            <c:extLst>
              <c:ext xmlns:c16="http://schemas.microsoft.com/office/drawing/2014/chart" uri="{C3380CC4-5D6E-409C-BE32-E72D297353CC}">
                <c16:uniqueId val="{00000008-035C-4E02-8C81-955B2A4F6364}"/>
              </c:ext>
            </c:extLst>
          </c:dPt>
          <c:dPt>
            <c:idx val="7"/>
            <c:invertIfNegative val="0"/>
            <c:bubble3D val="0"/>
            <c:extLst>
              <c:ext xmlns:c16="http://schemas.microsoft.com/office/drawing/2014/chart" uri="{C3380CC4-5D6E-409C-BE32-E72D297353CC}">
                <c16:uniqueId val="{00000009-035C-4E02-8C81-955B2A4F6364}"/>
              </c:ext>
            </c:extLst>
          </c:dPt>
          <c:dPt>
            <c:idx val="8"/>
            <c:invertIfNegative val="0"/>
            <c:bubble3D val="0"/>
            <c:extLst>
              <c:ext xmlns:c16="http://schemas.microsoft.com/office/drawing/2014/chart" uri="{C3380CC4-5D6E-409C-BE32-E72D297353CC}">
                <c16:uniqueId val="{0000000A-035C-4E02-8C81-955B2A4F6364}"/>
              </c:ext>
            </c:extLst>
          </c:dPt>
          <c:dPt>
            <c:idx val="9"/>
            <c:invertIfNegative val="0"/>
            <c:bubble3D val="0"/>
            <c:extLst>
              <c:ext xmlns:c16="http://schemas.microsoft.com/office/drawing/2014/chart" uri="{C3380CC4-5D6E-409C-BE32-E72D297353CC}">
                <c16:uniqueId val="{0000000B-035C-4E02-8C81-955B2A4F6364}"/>
              </c:ext>
            </c:extLst>
          </c:dPt>
          <c:dLbls>
            <c:dLbl>
              <c:idx val="0"/>
              <c:layout>
                <c:manualLayout>
                  <c:x val="-1.8099925450765502E-4"/>
                  <c:y val="-6.81579019179264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35C-4E02-8C81-955B2A4F6364}"/>
                </c:ext>
              </c:extLst>
            </c:dLbl>
            <c:dLbl>
              <c:idx val="1"/>
              <c:layout>
                <c:manualLayout>
                  <c:x val="-1.9652851677033108E-4"/>
                  <c:y val="-6.81579019179255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35C-4E02-8C81-955B2A4F6364}"/>
                </c:ext>
              </c:extLst>
            </c:dLbl>
            <c:dLbl>
              <c:idx val="2"/>
              <c:layout>
                <c:manualLayout>
                  <c:x val="-1.8601336376366849E-3"/>
                  <c:y val="-4.98553031109473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35C-4E02-8C81-955B2A4F6364}"/>
                </c:ext>
              </c:extLst>
            </c:dLbl>
            <c:dLbl>
              <c:idx val="4"/>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35C-4E02-8C81-955B2A4F6364}"/>
                </c:ext>
              </c:extLst>
            </c:dLbl>
            <c:dLbl>
              <c:idx val="5"/>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35C-4E02-8C81-955B2A4F6364}"/>
                </c:ext>
              </c:extLst>
            </c:dLbl>
            <c:dLbl>
              <c:idx val="6"/>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35C-4E02-8C81-955B2A4F6364}"/>
                </c:ext>
              </c:extLst>
            </c:dLbl>
            <c:dLbl>
              <c:idx val="7"/>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35C-4E02-8C81-955B2A4F6364}"/>
                </c:ext>
              </c:extLst>
            </c:dLbl>
            <c:dLbl>
              <c:idx val="8"/>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35C-4E02-8C81-955B2A4F6364}"/>
                </c:ext>
              </c:extLst>
            </c:dLbl>
            <c:dLbl>
              <c:idx val="10"/>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35C-4E02-8C81-955B2A4F6364}"/>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Ene-May. 2020</c:v>
                </c:pt>
              </c:strCache>
            </c:strRef>
          </c:cat>
          <c:val>
            <c:numRef>
              <c:f>'IV.1.3. Ingr y egr SDSS'!$M$5:$M$22</c:f>
              <c:numCache>
                <c:formatCode>#,##0.00_);[Red]\(#,##0.00\)</c:formatCode>
                <c:ptCount val="18"/>
                <c:pt idx="0">
                  <c:v>24957429.700000286</c:v>
                </c:pt>
                <c:pt idx="1">
                  <c:v>45127434.040000916</c:v>
                </c:pt>
                <c:pt idx="2">
                  <c:v>409216513.825037</c:v>
                </c:pt>
                <c:pt idx="3">
                  <c:v>-12263524.280000687</c:v>
                </c:pt>
                <c:pt idx="4">
                  <c:v>1865922485.3909988</c:v>
                </c:pt>
                <c:pt idx="5">
                  <c:v>2769914395.6500015</c:v>
                </c:pt>
                <c:pt idx="6">
                  <c:v>2796184739.6700058</c:v>
                </c:pt>
                <c:pt idx="7">
                  <c:v>-2689473771.0499878</c:v>
                </c:pt>
                <c:pt idx="8">
                  <c:v>206647252.69998169</c:v>
                </c:pt>
                <c:pt idx="9">
                  <c:v>-346652997.74999237</c:v>
                </c:pt>
                <c:pt idx="10">
                  <c:v>-2723072.7699890137</c:v>
                </c:pt>
                <c:pt idx="11">
                  <c:v>-308694285.74000549</c:v>
                </c:pt>
                <c:pt idx="12">
                  <c:v>1119113694.2599792</c:v>
                </c:pt>
                <c:pt idx="13">
                  <c:v>1015246796.8699799</c:v>
                </c:pt>
                <c:pt idx="14">
                  <c:v>1373833391.9500122</c:v>
                </c:pt>
                <c:pt idx="15">
                  <c:v>319924440.21998596</c:v>
                </c:pt>
                <c:pt idx="16">
                  <c:v>631843619.69000244</c:v>
                </c:pt>
                <c:pt idx="17">
                  <c:v>-939984389.36998749</c:v>
                </c:pt>
              </c:numCache>
            </c:numRef>
          </c:val>
          <c:extLst>
            <c:ext xmlns:c16="http://schemas.microsoft.com/office/drawing/2014/chart" uri="{C3380CC4-5D6E-409C-BE32-E72D297353CC}">
              <c16:uniqueId val="{0000000D-035C-4E02-8C81-955B2A4F6364}"/>
            </c:ext>
          </c:extLst>
        </c:ser>
        <c:dLbls>
          <c:showLegendKey val="0"/>
          <c:showVal val="0"/>
          <c:showCatName val="0"/>
          <c:showSerName val="0"/>
          <c:showPercent val="0"/>
          <c:showBubbleSize val="0"/>
        </c:dLbls>
        <c:gapWidth val="39"/>
        <c:axId val="409621016"/>
        <c:axId val="409621408"/>
      </c:barChart>
      <c:catAx>
        <c:axId val="409621016"/>
        <c:scaling>
          <c:orientation val="minMax"/>
        </c:scaling>
        <c:delete val="0"/>
        <c:axPos val="b"/>
        <c:numFmt formatCode="General" sourceLinked="1"/>
        <c:majorTickMark val="none"/>
        <c:minorTickMark val="none"/>
        <c:tickLblPos val="low"/>
        <c:txPr>
          <a:bodyPr rot="-2700000" vert="horz"/>
          <a:lstStyle/>
          <a:p>
            <a:pPr>
              <a:defRPr sz="1800"/>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ln>
            <a:solidFill>
              <a:schemeClr val="bg1"/>
            </a:solidFill>
          </a:ln>
        </c:spPr>
        <c:crossAx val="40962101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n-US"/>
              </a:p>
            </c:txPr>
          </c:dispUnitsLbl>
        </c:dispUnits>
      </c:valAx>
    </c:plotArea>
    <c:legend>
      <c:legendPos val="b"/>
      <c:layout>
        <c:manualLayout>
          <c:xMode val="edge"/>
          <c:yMode val="edge"/>
          <c:x val="0.2674642840177357"/>
          <c:y val="8.0257064317832152E-2"/>
          <c:w val="0.49920372371075977"/>
          <c:h val="3.4889889418758452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3199534151995581E-2"/>
          <c:y val="0.1368153980752406"/>
          <c:w val="0.92978283536475748"/>
          <c:h val="0.69691012380194206"/>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Ene-May.2020</c:v>
                </c:pt>
              </c:strCache>
            </c:strRef>
          </c:cat>
          <c:val>
            <c:numRef>
              <c:f>'IV.1.4. Recaudo x sector'!$B$4:$B$21</c:f>
              <c:numCache>
                <c:formatCode>_(* #,##0.00_);_(* \(#,##0.00\);_(* "-"??_);_(@_)</c:formatCode>
                <c:ptCount val="18"/>
                <c:pt idx="0">
                  <c:v>211522228.03</c:v>
                </c:pt>
                <c:pt idx="1">
                  <c:v>2087223951.9878604</c:v>
                </c:pt>
                <c:pt idx="2">
                  <c:v>2740119047.3900003</c:v>
                </c:pt>
                <c:pt idx="3">
                  <c:v>2679574110.783494</c:v>
                </c:pt>
                <c:pt idx="4">
                  <c:v>7440643704.1800003</c:v>
                </c:pt>
                <c:pt idx="5">
                  <c:v>10090935314.219999</c:v>
                </c:pt>
                <c:pt idx="6">
                  <c:v>12419428715.15</c:v>
                </c:pt>
                <c:pt idx="7">
                  <c:v>13982932933.34</c:v>
                </c:pt>
                <c:pt idx="8">
                  <c:v>15631836986.009998</c:v>
                </c:pt>
                <c:pt idx="9">
                  <c:v>17595724643.350403</c:v>
                </c:pt>
                <c:pt idx="10">
                  <c:v>20873289030.960003</c:v>
                </c:pt>
                <c:pt idx="11">
                  <c:v>24657599719.139999</c:v>
                </c:pt>
                <c:pt idx="12">
                  <c:v>29250900435.389999</c:v>
                </c:pt>
                <c:pt idx="13">
                  <c:v>33197918782.480003</c:v>
                </c:pt>
                <c:pt idx="14">
                  <c:v>37563341220.540001</c:v>
                </c:pt>
                <c:pt idx="15">
                  <c:v>42779387567.769997</c:v>
                </c:pt>
                <c:pt idx="16">
                  <c:v>46529847103.790001</c:v>
                </c:pt>
                <c:pt idx="17">
                  <c:v>20650287731.510002</c:v>
                </c:pt>
              </c:numCache>
            </c:numRef>
          </c:val>
          <c:extLst>
            <c:ext xmlns:c16="http://schemas.microsoft.com/office/drawing/2014/chart" uri="{C3380CC4-5D6E-409C-BE32-E72D297353CC}">
              <c16:uniqueId val="{00000000-43B6-4A1A-B484-9D9BAC59B1A1}"/>
            </c:ext>
          </c:extLst>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4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Ene-May.2020</c:v>
                </c:pt>
              </c:strCache>
            </c:strRef>
          </c:cat>
          <c:val>
            <c:numRef>
              <c:f>'IV.1.4. Recaudo x sector'!$C$4:$C$21</c:f>
              <c:numCache>
                <c:formatCode>_(* #,##0.00_);_(* \(#,##0.00\);_(* "-"??_);_(@_)</c:formatCode>
                <c:ptCount val="18"/>
                <c:pt idx="0">
                  <c:v>1627801493.98</c:v>
                </c:pt>
                <c:pt idx="1">
                  <c:v>5269675834.1821394</c:v>
                </c:pt>
                <c:pt idx="2">
                  <c:v>6918059326.1500006</c:v>
                </c:pt>
                <c:pt idx="3">
                  <c:v>8392526306.6965065</c:v>
                </c:pt>
                <c:pt idx="4">
                  <c:v>13755990830.42</c:v>
                </c:pt>
                <c:pt idx="5">
                  <c:v>22987229737.049999</c:v>
                </c:pt>
                <c:pt idx="6">
                  <c:v>25453341929.369999</c:v>
                </c:pt>
                <c:pt idx="7">
                  <c:v>29622073160.660004</c:v>
                </c:pt>
                <c:pt idx="8">
                  <c:v>33784047829.830002</c:v>
                </c:pt>
                <c:pt idx="9">
                  <c:v>37469807664.639603</c:v>
                </c:pt>
                <c:pt idx="10">
                  <c:v>40609714567.439995</c:v>
                </c:pt>
                <c:pt idx="11">
                  <c:v>45263293195.400002</c:v>
                </c:pt>
                <c:pt idx="12">
                  <c:v>49801471613.939987</c:v>
                </c:pt>
                <c:pt idx="13">
                  <c:v>55851245438.969994</c:v>
                </c:pt>
                <c:pt idx="14">
                  <c:v>62094410132.149994</c:v>
                </c:pt>
                <c:pt idx="15">
                  <c:v>70074621814.729996</c:v>
                </c:pt>
                <c:pt idx="16">
                  <c:v>76380977283.079987</c:v>
                </c:pt>
                <c:pt idx="17">
                  <c:v>31538946446.529999</c:v>
                </c:pt>
              </c:numCache>
            </c:numRef>
          </c:val>
          <c:extLst>
            <c:ext xmlns:c16="http://schemas.microsoft.com/office/drawing/2014/chart" uri="{C3380CC4-5D6E-409C-BE32-E72D297353CC}">
              <c16:uniqueId val="{00000001-43B6-4A1A-B484-9D9BAC59B1A1}"/>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txPr>
          <a:bodyPr/>
          <a:lstStyle/>
          <a:p>
            <a:pPr>
              <a:defRPr sz="1100"/>
            </a:pPr>
            <a:endParaRPr lang="en-US"/>
          </a:p>
        </c:txPr>
        <c:crossAx val="409622584"/>
        <c:crosses val="autoZero"/>
        <c:auto val="1"/>
        <c:lblAlgn val="ctr"/>
        <c:lblOffset val="100"/>
        <c:noMultiLvlLbl val="0"/>
      </c:catAx>
      <c:valAx>
        <c:axId val="409622584"/>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n-US"/>
          </a:p>
        </c:txPr>
        <c:crossAx val="409622192"/>
        <c:crosses val="autoZero"/>
        <c:crossBetween val="between"/>
        <c:dispUnits>
          <c:builtInUnit val="billions"/>
          <c:dispUnitsLbl>
            <c:layout>
              <c:manualLayout>
                <c:xMode val="edge"/>
                <c:yMode val="edge"/>
                <c:x val="1.773791638020232E-2"/>
                <c:y val="0.31417470485533894"/>
              </c:manualLayout>
            </c:layout>
            <c:txPr>
              <a:bodyPr/>
              <a:lstStyle/>
              <a:p>
                <a:pPr>
                  <a:defRPr sz="1800" b="0"/>
                </a:pPr>
                <a:endParaRPr lang="en-US"/>
              </a:p>
            </c:txPr>
          </c:dispUnitsLbl>
        </c:dispUnits>
      </c:valAx>
    </c:plotArea>
    <c:legend>
      <c:legendPos val="r"/>
      <c:layout>
        <c:manualLayout>
          <c:xMode val="edge"/>
          <c:yMode val="edge"/>
          <c:x val="0.30166699025635496"/>
          <c:y val="5.7550034302716963E-2"/>
          <c:w val="0.42926758418570254"/>
          <c:h val="4.3842090433761242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Recaudo del Régimen Contributivo del SDSS por Origen de los Aportes                                                 </a:t>
            </a:r>
          </a:p>
        </c:rich>
      </c:tx>
      <c:layout>
        <c:manualLayout>
          <c:xMode val="edge"/>
          <c:yMode val="edge"/>
          <c:x val="0.27201911257065042"/>
          <c:y val="2.0662462086697378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1.5065978105833114E-2"/>
          <c:y val="0.14564611608542821"/>
          <c:w val="0.96888605308939713"/>
          <c:h val="0.6988948637758795"/>
        </c:manualLayout>
      </c:layout>
      <c:bar3DChart>
        <c:barDir val="col"/>
        <c:grouping val="standard"/>
        <c:varyColors val="0"/>
        <c:ser>
          <c:idx val="0"/>
          <c:order val="0"/>
          <c:tx>
            <c:strRef>
              <c:f>'IV.1.5 Rec. x origen'!$B$3</c:f>
              <c:strCache>
                <c:ptCount val="1"/>
                <c:pt idx="0">
                  <c:v>Trabajador Sector Público</c:v>
                </c:pt>
              </c:strCache>
            </c:strRef>
          </c:tx>
          <c:invertIfNegative val="0"/>
          <c:cat>
            <c:strRef>
              <c:f>'IV.1.5 Rec. x origen'!$A$4:$A$21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Ene-May.2020</c:v>
                </c:pt>
              </c:strCache>
            </c:strRef>
          </c:cat>
          <c:val>
            <c:numRef>
              <c:f>'IV.1.5 Rec. x origen'!$B$4:$B$21</c:f>
              <c:numCache>
                <c:formatCode>_(* #,##0.00_);_(* \(#,##0.00\);_(* "-"??_);_(@_)</c:formatCode>
                <c:ptCount val="18"/>
                <c:pt idx="0">
                  <c:v>63456668.409345008</c:v>
                </c:pt>
                <c:pt idx="1">
                  <c:v>542678227.51684356</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8336506624.0861492</c:v>
                </c:pt>
                <c:pt idx="13">
                  <c:v>9461406853.0067997</c:v>
                </c:pt>
                <c:pt idx="14">
                  <c:v>10705552247.853899</c:v>
                </c:pt>
                <c:pt idx="15">
                  <c:v>12192125456.814447</c:v>
                </c:pt>
                <c:pt idx="16">
                  <c:v>13261006424.580149</c:v>
                </c:pt>
                <c:pt idx="17">
                  <c:v>5885332003.4803505</c:v>
                </c:pt>
              </c:numCache>
            </c:numRef>
          </c:val>
          <c:extLst>
            <c:ext xmlns:c16="http://schemas.microsoft.com/office/drawing/2014/chart" uri="{C3380CC4-5D6E-409C-BE32-E72D297353CC}">
              <c16:uniqueId val="{00000000-6147-4820-B25A-7F621268FBD9}"/>
            </c:ext>
          </c:extLst>
        </c:ser>
        <c:ser>
          <c:idx val="1"/>
          <c:order val="1"/>
          <c:tx>
            <c:strRef>
              <c:f>'IV.1.5 Rec. x origen'!$C$3</c:f>
              <c:strCache>
                <c:ptCount val="1"/>
                <c:pt idx="0">
                  <c:v>Trabajador Sector Privado</c:v>
                </c:pt>
              </c:strCache>
            </c:strRef>
          </c:tx>
          <c:invertIfNegative val="0"/>
          <c:cat>
            <c:strRef>
              <c:f>'IV.1.5 Rec. x origen'!$A$4:$A$21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Ene-May.2020</c:v>
                </c:pt>
              </c:strCache>
            </c:strRef>
          </c:cat>
          <c:val>
            <c:numRef>
              <c:f>'IV.1.5 Rec. x origen'!$C$4:$C$21</c:f>
              <c:numCache>
                <c:formatCode>_(* #,##0.00_);_(* \(#,##0.00\);_(* "-"??_);_(@_)</c:formatCode>
                <c:ptCount val="18"/>
                <c:pt idx="0">
                  <c:v>488340448.19365501</c:v>
                </c:pt>
                <c:pt idx="1">
                  <c:v>1370115716.8873563</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14193419409.972895</c:v>
                </c:pt>
                <c:pt idx="13">
                  <c:v>15917604950.106447</c:v>
                </c:pt>
                <c:pt idx="14">
                  <c:v>17696906887.662746</c:v>
                </c:pt>
                <c:pt idx="15">
                  <c:v>19971267217.198051</c:v>
                </c:pt>
                <c:pt idx="16">
                  <c:v>21768578525.677795</c:v>
                </c:pt>
                <c:pt idx="17">
                  <c:v>8988599737.2610493</c:v>
                </c:pt>
              </c:numCache>
            </c:numRef>
          </c:val>
          <c:extLst>
            <c:ext xmlns:c16="http://schemas.microsoft.com/office/drawing/2014/chart" uri="{C3380CC4-5D6E-409C-BE32-E72D297353CC}">
              <c16:uniqueId val="{00000001-6147-4820-B25A-7F621268FBD9}"/>
            </c:ext>
          </c:extLst>
        </c:ser>
        <c:ser>
          <c:idx val="2"/>
          <c:order val="2"/>
          <c:tx>
            <c:strRef>
              <c:f>'IV.1.5 Rec. x origen'!$D$3</c:f>
              <c:strCache>
                <c:ptCount val="1"/>
                <c:pt idx="0">
                  <c:v> Empleador Sector Público</c:v>
                </c:pt>
              </c:strCache>
            </c:strRef>
          </c:tx>
          <c:invertIfNegative val="0"/>
          <c:cat>
            <c:strRef>
              <c:f>'IV.1.5 Rec. x origen'!$A$4:$A$21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Ene-May.2020</c:v>
                </c:pt>
              </c:strCache>
            </c:strRef>
          </c:cat>
          <c:val>
            <c:numRef>
              <c:f>'IV.1.5 Rec. x origen'!$D$4:$D$21</c:f>
              <c:numCache>
                <c:formatCode>_(* #,##0.00_);_(* \(#,##0.00\);_(* "-"??_);_(@_)</c:formatCode>
                <c:ptCount val="18"/>
                <c:pt idx="0">
                  <c:v>148065559.62180501</c:v>
                </c:pt>
                <c:pt idx="1">
                  <c:v>1544545724.4710164</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20914393811.303848</c:v>
                </c:pt>
                <c:pt idx="13">
                  <c:v>23736511929.473202</c:v>
                </c:pt>
                <c:pt idx="14">
                  <c:v>26857788972.6861</c:v>
                </c:pt>
                <c:pt idx="15">
                  <c:v>30587262110.955547</c:v>
                </c:pt>
                <c:pt idx="16">
                  <c:v>33268840679.20985</c:v>
                </c:pt>
                <c:pt idx="17">
                  <c:v>14764955728.029652</c:v>
                </c:pt>
              </c:numCache>
            </c:numRef>
          </c:val>
          <c:extLst>
            <c:ext xmlns:c16="http://schemas.microsoft.com/office/drawing/2014/chart" uri="{C3380CC4-5D6E-409C-BE32-E72D297353CC}">
              <c16:uniqueId val="{00000002-6147-4820-B25A-7F621268FBD9}"/>
            </c:ext>
          </c:extLst>
        </c:ser>
        <c:ser>
          <c:idx val="3"/>
          <c:order val="3"/>
          <c:tx>
            <c:strRef>
              <c:f>'IV.1.5 Rec. x origen'!$E$3</c:f>
              <c:strCache>
                <c:ptCount val="1"/>
                <c:pt idx="0">
                  <c:v>Empleador  Sector Privado</c:v>
                </c:pt>
              </c:strCache>
            </c:strRef>
          </c:tx>
          <c:invertIfNegative val="0"/>
          <c:cat>
            <c:strRef>
              <c:f>'IV.1.5 Rec. x origen'!$A$4:$A$21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Ene-May.2020</c:v>
                </c:pt>
              </c:strCache>
            </c:strRef>
          </c:cat>
          <c:val>
            <c:numRef>
              <c:f>'IV.1.5 Rec. x origen'!$E$4:$E$21</c:f>
              <c:numCache>
                <c:formatCode>_(* #,##0.00_);_(* \(#,##0.00\);_(* "-"??_);_(@_)</c:formatCode>
                <c:ptCount val="18"/>
                <c:pt idx="0">
                  <c:v>1139461045.7851951</c:v>
                </c:pt>
                <c:pt idx="1">
                  <c:v>3899560117.2947831</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35608052203.967087</c:v>
                </c:pt>
                <c:pt idx="13">
                  <c:v>39933640488.863541</c:v>
                </c:pt>
                <c:pt idx="14">
                  <c:v>44397503244.487244</c:v>
                </c:pt>
                <c:pt idx="15">
                  <c:v>50103354597.531952</c:v>
                </c:pt>
                <c:pt idx="16">
                  <c:v>54612398757.402191</c:v>
                </c:pt>
                <c:pt idx="17">
                  <c:v>22550346709.268948</c:v>
                </c:pt>
              </c:numCache>
            </c:numRef>
          </c:val>
          <c:extLst>
            <c:ext xmlns:c16="http://schemas.microsoft.com/office/drawing/2014/chart" uri="{C3380CC4-5D6E-409C-BE32-E72D297353CC}">
              <c16:uniqueId val="{00000003-6147-4820-B25A-7F621268FBD9}"/>
            </c:ext>
          </c:extLst>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7-4820-B25A-7F621268FBD9}"/>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'IV.1.5 Rec. x origen'!$A$4:$A$21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Ene-May.2020</c:v>
                </c:pt>
              </c:strCache>
            </c:strRef>
          </c:cat>
          <c:val>
            <c:numRef>
              <c:f>'IV.1.5 Rec. x origen'!$F$4:$F$21</c:f>
              <c:numCache>
                <c:formatCode>_(* #,##0.00_);_(* \(#,##0.00\);_(* "-"??_);_(@_)</c:formatCode>
                <c:ptCount val="18"/>
                <c:pt idx="0">
                  <c:v>1839323722.0100002</c:v>
                </c:pt>
                <c:pt idx="1">
                  <c:v>7356899786.1700001</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79052372049.329987</c:v>
                </c:pt>
                <c:pt idx="13">
                  <c:v>89049164221.449982</c:v>
                </c:pt>
                <c:pt idx="14">
                  <c:v>99657751352.689987</c:v>
                </c:pt>
                <c:pt idx="15">
                  <c:v>112854009382.5</c:v>
                </c:pt>
                <c:pt idx="16">
                  <c:v>122910824386.86998</c:v>
                </c:pt>
                <c:pt idx="17">
                  <c:v>52189234178.039993</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100"/>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layout/>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0.10086668852745009"/>
          <c:y val="6.5916846338935339E-2"/>
          <c:w val="0.82289735069919512"/>
          <c:h val="4.365927961492913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DO" sz="1800"/>
              <a:t>Aportes del Gobierno a la Seguridad Social</a:t>
            </a:r>
          </a:p>
        </c:rich>
      </c:tx>
      <c:layout>
        <c:manualLayout>
          <c:xMode val="edge"/>
          <c:yMode val="edge"/>
          <c:x val="0.35504444327784118"/>
          <c:y val="2.7434395627566142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7.3421129857381157E-3"/>
          <c:y val="0.17800427440534991"/>
          <c:w val="0.96927372875764084"/>
          <c:h val="0.62770536628929718"/>
        </c:manualLayout>
      </c:layout>
      <c:bar3DChart>
        <c:barDir val="col"/>
        <c:grouping val="standard"/>
        <c:varyColors val="0"/>
        <c:ser>
          <c:idx val="0"/>
          <c:order val="0"/>
          <c:tx>
            <c:strRef>
              <c:f>'IV.1.6 Aport.Gob.SS'!$B$4</c:f>
              <c:strCache>
                <c:ptCount val="1"/>
                <c:pt idx="0">
                  <c:v>Salud Pensionados
 (RET, PN, FFAA, SS,Etc.)</c:v>
                </c:pt>
              </c:strCache>
            </c:strRef>
          </c:tx>
          <c:spPr>
            <a:solidFill>
              <a:schemeClr val="accent6">
                <a:lumMod val="75000"/>
              </a:schemeClr>
            </a:solidFill>
          </c:spPr>
          <c:invertIfNegative val="0"/>
          <c:cat>
            <c:strRef>
              <c:f>'IV.1.6 Aport.Gob.SS'!$A$5:$A$20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Ene-May.2020</c:v>
                </c:pt>
              </c:strCache>
            </c:strRef>
          </c:cat>
          <c:val>
            <c:numRef>
              <c:f>'IV.1.6 Aport.Gob.SS'!$B$5:$B$20</c:f>
              <c:numCache>
                <c:formatCode>_(* #,##0.00_);_(* \(#,##0.00\);_(* "-"??_);_(@_)</c:formatCode>
                <c:ptCount val="16"/>
                <c:pt idx="0">
                  <c:v>0</c:v>
                </c:pt>
                <c:pt idx="1">
                  <c:v>0</c:v>
                </c:pt>
                <c:pt idx="2">
                  <c:v>0</c:v>
                </c:pt>
                <c:pt idx="3">
                  <c:v>0</c:v>
                </c:pt>
                <c:pt idx="4">
                  <c:v>178872817.62</c:v>
                </c:pt>
                <c:pt idx="5">
                  <c:v>95767340.060000002</c:v>
                </c:pt>
                <c:pt idx="6">
                  <c:v>320281085.42000002</c:v>
                </c:pt>
                <c:pt idx="7">
                  <c:v>349151178.95999998</c:v>
                </c:pt>
                <c:pt idx="8">
                  <c:v>362641633.79000002</c:v>
                </c:pt>
                <c:pt idx="9">
                  <c:v>332071916.05000001</c:v>
                </c:pt>
                <c:pt idx="10">
                  <c:v>355290192.04999995</c:v>
                </c:pt>
                <c:pt idx="11">
                  <c:v>371308008.60000002</c:v>
                </c:pt>
                <c:pt idx="12">
                  <c:v>666539596.8900001</c:v>
                </c:pt>
                <c:pt idx="13">
                  <c:v>793166886.71000004</c:v>
                </c:pt>
                <c:pt idx="14">
                  <c:v>910105888.26999998</c:v>
                </c:pt>
                <c:pt idx="15">
                  <c:v>997604698.68999994</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Ene-May.2020</c:v>
                </c:pt>
              </c:strCache>
            </c:strRef>
          </c:cat>
          <c:val>
            <c:numRef>
              <c:f>'IV.1.6 Aport.Gob.SS'!$C$5:$C$20</c:f>
              <c:numCache>
                <c:formatCode>_(* #,##0.00_);_(* \(#,##0.00\);_(* "-"??_);_(@_)</c:formatCode>
                <c:ptCount val="16"/>
                <c:pt idx="0">
                  <c:v>0</c:v>
                </c:pt>
                <c:pt idx="1">
                  <c:v>0</c:v>
                </c:pt>
                <c:pt idx="2">
                  <c:v>125000000</c:v>
                </c:pt>
                <c:pt idx="3">
                  <c:v>256250000</c:v>
                </c:pt>
                <c:pt idx="4">
                  <c:v>18750000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chemeClr val="accent2"/>
            </a:solidFill>
          </c:spPr>
          <c:invertIfNegative val="0"/>
          <c:cat>
            <c:strRef>
              <c:f>'IV.1.6 Aport.Gob.SS'!$A$5:$A$20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Ene-May.2020</c:v>
                </c:pt>
              </c:strCache>
            </c:strRef>
          </c:cat>
          <c:val>
            <c:numRef>
              <c:f>'IV.1.6 Aport.Gob.SS'!$D$5:$D$20</c:f>
              <c:numCache>
                <c:formatCode>_(* #,##0.00_);_(* \(#,##0.00\);_(* "-"??_);_(@_)</c:formatCode>
                <c:ptCount val="16"/>
                <c:pt idx="0">
                  <c:v>604604920.63</c:v>
                </c:pt>
                <c:pt idx="1">
                  <c:v>724509996.65999997</c:v>
                </c:pt>
                <c:pt idx="2">
                  <c:v>1566425499.9599998</c:v>
                </c:pt>
                <c:pt idx="3">
                  <c:v>2203369531</c:v>
                </c:pt>
                <c:pt idx="4">
                  <c:v>3190675855.0100002</c:v>
                </c:pt>
                <c:pt idx="5">
                  <c:v>3736675849.46</c:v>
                </c:pt>
                <c:pt idx="6">
                  <c:v>4134675852</c:v>
                </c:pt>
                <c:pt idx="7">
                  <c:v>4599999999.96</c:v>
                </c:pt>
                <c:pt idx="8">
                  <c:v>5302610000</c:v>
                </c:pt>
                <c:pt idx="9">
                  <c:v>6839999499</c:v>
                </c:pt>
                <c:pt idx="10">
                  <c:v>6922811271.25</c:v>
                </c:pt>
                <c:pt idx="11">
                  <c:v>8498167479</c:v>
                </c:pt>
                <c:pt idx="12">
                  <c:v>8861365332.7000008</c:v>
                </c:pt>
                <c:pt idx="13">
                  <c:v>9303031999.3699989</c:v>
                </c:pt>
                <c:pt idx="14">
                  <c:v>10073865331.690001</c:v>
                </c:pt>
                <c:pt idx="15">
                  <c:v>4465221666.3299999</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invertIfNegative val="0"/>
          <c:cat>
            <c:strRef>
              <c:f>'IV.1.6 Aport.Gob.SS'!$A$5:$A$20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Ene-May.2020</c:v>
                </c:pt>
              </c:strCache>
            </c:strRef>
          </c:cat>
          <c:val>
            <c:numRef>
              <c:f>'IV.1.6 Aport.Gob.SS'!$E$5:$E$20</c:f>
              <c:numCache>
                <c:formatCode>_(* #,##0.00_);_(* \(#,##0.00\);_(* "-"??_);_(@_)</c:formatCode>
                <c:ptCount val="16"/>
                <c:pt idx="0">
                  <c:v>2027688095.0686002</c:v>
                </c:pt>
                <c:pt idx="1">
                  <c:v>1982884841.9797854</c:v>
                </c:pt>
                <c:pt idx="2">
                  <c:v>5431669904.0514002</c:v>
                </c:pt>
                <c:pt idx="3">
                  <c:v>7215018749.6672993</c:v>
                </c:pt>
                <c:pt idx="4">
                  <c:v>8879891531.3322487</c:v>
                </c:pt>
                <c:pt idx="5">
                  <c:v>9997797047.3381004</c:v>
                </c:pt>
                <c:pt idx="6">
                  <c:v>11176763444.997149</c:v>
                </c:pt>
                <c:pt idx="7">
                  <c:v>12580943119.995537</c:v>
                </c:pt>
                <c:pt idx="8">
                  <c:v>14924401657.136402</c:v>
                </c:pt>
                <c:pt idx="9">
                  <c:v>17630183799.185101</c:v>
                </c:pt>
                <c:pt idx="10">
                  <c:v>20914393811.303848</c:v>
                </c:pt>
                <c:pt idx="11">
                  <c:v>23736511929.473202</c:v>
                </c:pt>
                <c:pt idx="12">
                  <c:v>26857788972.6861</c:v>
                </c:pt>
                <c:pt idx="13">
                  <c:v>30587262110.955547</c:v>
                </c:pt>
                <c:pt idx="14">
                  <c:v>33268840679.20985</c:v>
                </c:pt>
                <c:pt idx="15">
                  <c:v>14764955728.029652</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'IV.1.6 Aport.Gob.SS'!$A$5:$A$20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Ene-May.2020</c:v>
                </c:pt>
              </c:strCache>
            </c:strRef>
          </c:cat>
          <c:val>
            <c:numRef>
              <c:f>'IV.1.6 Aport.Gob.SS'!$F$5:$F$20</c:f>
              <c:numCache>
                <c:formatCode>_(* #,##0.00_);_(* \(#,##0.00\);_(* "-"??_);_(@_)</c:formatCode>
                <c:ptCount val="16"/>
                <c:pt idx="0">
                  <c:v>2632293015.6986003</c:v>
                </c:pt>
                <c:pt idx="1">
                  <c:v>2707394838.6397853</c:v>
                </c:pt>
                <c:pt idx="2">
                  <c:v>7123095404.0114002</c:v>
                </c:pt>
                <c:pt idx="3">
                  <c:v>9674638280.6672993</c:v>
                </c:pt>
                <c:pt idx="4">
                  <c:v>12268190203.96225</c:v>
                </c:pt>
                <c:pt idx="5">
                  <c:v>13830240236.858101</c:v>
                </c:pt>
                <c:pt idx="6">
                  <c:v>15631720382.417149</c:v>
                </c:pt>
                <c:pt idx="7">
                  <c:v>17530094298.915535</c:v>
                </c:pt>
                <c:pt idx="8">
                  <c:v>20589653290.926403</c:v>
                </c:pt>
                <c:pt idx="9">
                  <c:v>24802255214.2351</c:v>
                </c:pt>
                <c:pt idx="10">
                  <c:v>28192495274.603848</c:v>
                </c:pt>
                <c:pt idx="11">
                  <c:v>32605987417.073204</c:v>
                </c:pt>
                <c:pt idx="12">
                  <c:v>36385693902.2761</c:v>
                </c:pt>
                <c:pt idx="13">
                  <c:v>40683460997.035545</c:v>
                </c:pt>
                <c:pt idx="14">
                  <c:v>44252811899.169853</c:v>
                </c:pt>
                <c:pt idx="15">
                  <c:v>20227782093.049652</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200" b="0"/>
            </a:pPr>
            <a:endParaRPr lang="en-US"/>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layout/>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0.16864024637988687"/>
          <c:y val="8.151278589342234E-2"/>
          <c:w val="0.63423879953074702"/>
          <c:h val="9.895837051617432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52780522131161"/>
          <c:y val="0.26045490014076761"/>
          <c:w val="0.83157027539230133"/>
          <c:h val="0.5746122126835751"/>
        </c:manualLayout>
      </c:layout>
      <c:barChart>
        <c:barDir val="bar"/>
        <c:grouping val="clustered"/>
        <c:varyColors val="0"/>
        <c:ser>
          <c:idx val="0"/>
          <c:order val="0"/>
          <c:tx>
            <c:strRef>
              <c:f>'IV.2.2. Pagos SFS A'!$J$2</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2"/>
            <c:invertIfNegative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3"/>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4"/>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'IV.2.2. Pagos SFS A'!$A$3:$A$8</c:f>
              <c:strCache>
                <c:ptCount val="6"/>
                <c:pt idx="0">
                  <c:v>Cuidado de la Salud + ADA</c:v>
                </c:pt>
                <c:pt idx="1">
                  <c:v>FONAMAT </c:v>
                </c:pt>
                <c:pt idx="2">
                  <c:v>Subsidios </c:v>
                </c:pt>
                <c:pt idx="3">
                  <c:v>Comisión SISALRIL</c:v>
                </c:pt>
                <c:pt idx="4">
                  <c:v>Estancias Infantiles (EI)</c:v>
                </c:pt>
                <c:pt idx="5">
                  <c:v>Pago de CONDEI</c:v>
                </c:pt>
              </c:strCache>
            </c:strRef>
          </c:cat>
          <c:val>
            <c:numRef>
              <c:f>'IV.2.2. Pagos SFS A'!$J$3:$J$8</c:f>
              <c:numCache>
                <c:formatCode>_(* #,##0.00_);_(* \(#,##0.00\);_(* "-"??_);_(@_)</c:formatCode>
                <c:ptCount val="6"/>
                <c:pt idx="0">
                  <c:v>403372242368.70996</c:v>
                </c:pt>
                <c:pt idx="1">
                  <c:v>5196770456.5</c:v>
                </c:pt>
                <c:pt idx="2">
                  <c:v>18971296088.019997</c:v>
                </c:pt>
                <c:pt idx="3">
                  <c:v>2759665807.2799997</c:v>
                </c:pt>
                <c:pt idx="4">
                  <c:v>2862504035.2600002</c:v>
                </c:pt>
                <c:pt idx="5">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09626112"/>
        <c:crosses val="autoZero"/>
        <c:auto val="1"/>
        <c:lblAlgn val="ctr"/>
        <c:lblOffset val="100"/>
        <c:noMultiLvlLbl val="0"/>
      </c:catAx>
      <c:valAx>
        <c:axId val="409626112"/>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625720"/>
        <c:crosses val="autoZero"/>
        <c:crossBetween val="between"/>
        <c:dispUnits>
          <c:builtInUnit val="millions"/>
          <c:dispUnitsLbl>
            <c:layout>
              <c:manualLayout>
                <c:xMode val="edge"/>
                <c:yMode val="edge"/>
                <c:x val="0.47232569488413917"/>
                <c:y val="0.13410503660897544"/>
              </c:manualLayout>
            </c:layout>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11451025436139503"/>
          <c:y val="9.464344800117587E-2"/>
          <c:w val="0.78420173948844629"/>
          <c:h val="3.7860911665822519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solidFill>
                  <a:sysClr val="windowText" lastClr="000000"/>
                </a:solidFill>
              </a:rPr>
              <a:t>Fondos Pagados Mensualmente por Cuentas al SFS del RC</a:t>
            </a:r>
            <a:endParaRPr lang="es-ES" sz="1800" b="1">
              <a:solidFill>
                <a:sysClr val="windowText" lastClr="000000"/>
              </a:solidFill>
            </a:endParaRPr>
          </a:p>
        </c:rich>
      </c:tx>
      <c:layout>
        <c:manualLayout>
          <c:xMode val="edge"/>
          <c:yMode val="edge"/>
          <c:x val="0.29787566390184078"/>
          <c:y val="9.9180167278556941E-3"/>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5518809298508622E-2"/>
          <c:y val="0.26638869211671728"/>
          <c:w val="0.88539455693356239"/>
          <c:h val="0.54540800669949496"/>
        </c:manualLayout>
      </c:layout>
      <c:bar3DChart>
        <c:barDir val="col"/>
        <c:grouping val="clustered"/>
        <c:varyColors val="0"/>
        <c:ser>
          <c:idx val="0"/>
          <c:order val="0"/>
          <c:tx>
            <c:strRef>
              <c:f>'IV.2.3.Pagos_SFS M'!$B$3</c:f>
              <c:strCache>
                <c:ptCount val="1"/>
                <c:pt idx="0">
                  <c:v> Cuidado de la Salud </c:v>
                </c:pt>
              </c:strCache>
            </c:strRef>
          </c:tx>
          <c:spPr>
            <a:solidFill>
              <a:schemeClr val="accent1"/>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'IV.2.3.Pagos_SFS M'!$A$4:$A$16</c:f>
              <c:numCache>
                <c:formatCode>mmm-yy</c:formatCode>
                <c:ptCount val="13"/>
                <c:pt idx="0">
                  <c:v>43604</c:v>
                </c:pt>
                <c:pt idx="1">
                  <c:v>43635</c:v>
                </c:pt>
                <c:pt idx="2">
                  <c:v>43665</c:v>
                </c:pt>
                <c:pt idx="3">
                  <c:v>43696</c:v>
                </c:pt>
                <c:pt idx="4">
                  <c:v>43727</c:v>
                </c:pt>
                <c:pt idx="5">
                  <c:v>43757</c:v>
                </c:pt>
                <c:pt idx="6">
                  <c:v>43788</c:v>
                </c:pt>
                <c:pt idx="7">
                  <c:v>43818</c:v>
                </c:pt>
                <c:pt idx="8">
                  <c:v>43849</c:v>
                </c:pt>
                <c:pt idx="9">
                  <c:v>43880</c:v>
                </c:pt>
                <c:pt idx="10">
                  <c:v>43909</c:v>
                </c:pt>
                <c:pt idx="11">
                  <c:v>43940</c:v>
                </c:pt>
                <c:pt idx="12">
                  <c:v>43970</c:v>
                </c:pt>
              </c:numCache>
            </c:numRef>
          </c:cat>
          <c:val>
            <c:numRef>
              <c:f>'IV.2.3.Pagos_SFS M'!$B$4:$B$16</c:f>
              <c:numCache>
                <c:formatCode>_(* #,##0.00_);_(* \(#,##0.00\);_(* "-"??_);_(@_)</c:formatCode>
                <c:ptCount val="13"/>
                <c:pt idx="0">
                  <c:v>4375154109.8199997</c:v>
                </c:pt>
                <c:pt idx="1">
                  <c:v>4363273066.8000002</c:v>
                </c:pt>
                <c:pt idx="2">
                  <c:v>4387084093.1899996</c:v>
                </c:pt>
                <c:pt idx="3">
                  <c:v>4407839332.0299997</c:v>
                </c:pt>
                <c:pt idx="4">
                  <c:v>4429193598.8699999</c:v>
                </c:pt>
                <c:pt idx="5">
                  <c:v>4422160011.1599998</c:v>
                </c:pt>
                <c:pt idx="6">
                  <c:v>4682748606.7300005</c:v>
                </c:pt>
                <c:pt idx="7">
                  <c:v>5080158114.9099998</c:v>
                </c:pt>
                <c:pt idx="8">
                  <c:v>5031066374.6099997</c:v>
                </c:pt>
                <c:pt idx="9">
                  <c:v>5125768601.8600006</c:v>
                </c:pt>
                <c:pt idx="10">
                  <c:v>5075275385.3400002</c:v>
                </c:pt>
                <c:pt idx="11">
                  <c:v>4750098812.0199995</c:v>
                </c:pt>
                <c:pt idx="12">
                  <c:v>5030739015.4199991</c:v>
                </c:pt>
              </c:numCache>
            </c:numRef>
          </c:val>
          <c:extLst>
            <c:ext xmlns:c16="http://schemas.microsoft.com/office/drawing/2014/chart" uri="{C3380CC4-5D6E-409C-BE32-E72D297353CC}">
              <c16:uniqueId val="{00000000-35A0-44D8-A872-518664AB33A9}"/>
            </c:ext>
          </c:extLst>
        </c:ser>
        <c:ser>
          <c:idx val="1"/>
          <c:order val="1"/>
          <c:tx>
            <c:strRef>
              <c:f>'IV.2.3.Pagos_SFS M'!$C$3</c:f>
              <c:strCache>
                <c:ptCount val="1"/>
                <c:pt idx="0">
                  <c:v> FONAMAT </c:v>
                </c:pt>
              </c:strCache>
            </c:strRef>
          </c:tx>
          <c:spPr>
            <a:solidFill>
              <a:schemeClr val="accent2"/>
            </a:solidFill>
            <a:ln>
              <a:noFill/>
            </a:ln>
            <a:effectLst/>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5A0-44D8-A872-518664AB33A9}"/>
                </c:ext>
              </c:extLst>
            </c:dLbl>
            <c:dLbl>
              <c:idx val="1"/>
              <c:delete val="1"/>
              <c:extLst>
                <c:ext xmlns:c15="http://schemas.microsoft.com/office/drawing/2012/chart" uri="{CE6537A1-D6FC-4f65-9D91-7224C49458BB}"/>
                <c:ext xmlns:c16="http://schemas.microsoft.com/office/drawing/2014/chart" uri="{C3380CC4-5D6E-409C-BE32-E72D297353CC}">
                  <c16:uniqueId val="{00000002-35A0-44D8-A872-518664AB33A9}"/>
                </c:ext>
              </c:extLst>
            </c:dLbl>
            <c:dLbl>
              <c:idx val="2"/>
              <c:delete val="1"/>
              <c:extLst>
                <c:ext xmlns:c15="http://schemas.microsoft.com/office/drawing/2012/chart" uri="{CE6537A1-D6FC-4f65-9D91-7224C49458BB}"/>
                <c:ext xmlns:c16="http://schemas.microsoft.com/office/drawing/2014/chart" uri="{C3380CC4-5D6E-409C-BE32-E72D297353CC}">
                  <c16:uniqueId val="{00000003-35A0-44D8-A872-518664AB33A9}"/>
                </c:ext>
              </c:extLst>
            </c:dLbl>
            <c:dLbl>
              <c:idx val="12"/>
              <c:layout>
                <c:manualLayout>
                  <c:x val="1.1466010726588461E-3"/>
                  <c:y val="1.0233916714935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43604</c:v>
                </c:pt>
                <c:pt idx="1">
                  <c:v>43635</c:v>
                </c:pt>
                <c:pt idx="2">
                  <c:v>43665</c:v>
                </c:pt>
                <c:pt idx="3">
                  <c:v>43696</c:v>
                </c:pt>
                <c:pt idx="4">
                  <c:v>43727</c:v>
                </c:pt>
                <c:pt idx="5">
                  <c:v>43757</c:v>
                </c:pt>
                <c:pt idx="6">
                  <c:v>43788</c:v>
                </c:pt>
                <c:pt idx="7">
                  <c:v>43818</c:v>
                </c:pt>
                <c:pt idx="8">
                  <c:v>43849</c:v>
                </c:pt>
                <c:pt idx="9">
                  <c:v>43880</c:v>
                </c:pt>
                <c:pt idx="10">
                  <c:v>43909</c:v>
                </c:pt>
                <c:pt idx="11">
                  <c:v>43940</c:v>
                </c:pt>
                <c:pt idx="12">
                  <c:v>43970</c:v>
                </c:pt>
              </c:numCache>
            </c:numRef>
          </c:cat>
          <c:val>
            <c:numRef>
              <c:f>'IV.2.3.Pagos_SFS M'!$C$4:$C$16</c:f>
              <c:numCache>
                <c:formatCode>_(* #,##0.00_);_(* \(#,##0.00\);_(* "-"??_);_(@_)</c:formatCode>
                <c:ptCount val="13"/>
                <c:pt idx="0">
                  <c:v>89370870.459999993</c:v>
                </c:pt>
                <c:pt idx="1">
                  <c:v>88950884.709999993</c:v>
                </c:pt>
                <c:pt idx="2">
                  <c:v>91006505.799999997</c:v>
                </c:pt>
                <c:pt idx="3">
                  <c:v>89598966.260000005</c:v>
                </c:pt>
                <c:pt idx="4">
                  <c:v>91450795.180000007</c:v>
                </c:pt>
                <c:pt idx="5">
                  <c:v>91228479.890000001</c:v>
                </c:pt>
                <c:pt idx="6">
                  <c:v>90206240</c:v>
                </c:pt>
                <c:pt idx="7">
                  <c:v>92573349.489999995</c:v>
                </c:pt>
                <c:pt idx="8">
                  <c:v>88784594.829999998</c:v>
                </c:pt>
                <c:pt idx="9">
                  <c:v>90815506.069999993</c:v>
                </c:pt>
                <c:pt idx="10">
                  <c:v>92395530.700000003</c:v>
                </c:pt>
                <c:pt idx="11">
                  <c:v>75145218.650000006</c:v>
                </c:pt>
                <c:pt idx="12">
                  <c:v>72784810.989999995</c:v>
                </c:pt>
              </c:numCache>
            </c:numRef>
          </c:val>
          <c:extLst>
            <c:ext xmlns:c16="http://schemas.microsoft.com/office/drawing/2014/chart" uri="{C3380CC4-5D6E-409C-BE32-E72D297353CC}">
              <c16:uniqueId val="{00000005-35A0-44D8-A872-518664AB33A9}"/>
            </c:ext>
          </c:extLst>
        </c:ser>
        <c:ser>
          <c:idx val="2"/>
          <c:order val="2"/>
          <c:tx>
            <c:strRef>
              <c:f>'IV.2.3.Pagos_SFS M'!$D$3</c:f>
              <c:strCache>
                <c:ptCount val="1"/>
                <c:pt idx="0">
                  <c:v> Subsidios  </c:v>
                </c:pt>
              </c:strCache>
            </c:strRef>
          </c:tx>
          <c:spPr>
            <a:solidFill>
              <a:schemeClr val="accent3"/>
            </a:solidFill>
            <a:ln>
              <a:noFill/>
            </a:ln>
            <a:effectLst/>
            <a:sp3d/>
          </c:spPr>
          <c:invertIfNegative val="0"/>
          <c:dLbls>
            <c:dLbl>
              <c:idx val="4"/>
              <c:layout>
                <c:manualLayout>
                  <c:x val="3.8408780477064879E-3"/>
                  <c:y val="1.9815989037857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A0-44D8-A872-518664AB33A9}"/>
                </c:ext>
              </c:extLst>
            </c:dLbl>
            <c:dLbl>
              <c:idx val="12"/>
              <c:layout>
                <c:manualLayout>
                  <c:x val="2.2932021453176922E-3"/>
                  <c:y val="1.43274834009094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43604</c:v>
                </c:pt>
                <c:pt idx="1">
                  <c:v>43635</c:v>
                </c:pt>
                <c:pt idx="2">
                  <c:v>43665</c:v>
                </c:pt>
                <c:pt idx="3">
                  <c:v>43696</c:v>
                </c:pt>
                <c:pt idx="4">
                  <c:v>43727</c:v>
                </c:pt>
                <c:pt idx="5">
                  <c:v>43757</c:v>
                </c:pt>
                <c:pt idx="6">
                  <c:v>43788</c:v>
                </c:pt>
                <c:pt idx="7">
                  <c:v>43818</c:v>
                </c:pt>
                <c:pt idx="8">
                  <c:v>43849</c:v>
                </c:pt>
                <c:pt idx="9">
                  <c:v>43880</c:v>
                </c:pt>
                <c:pt idx="10">
                  <c:v>43909</c:v>
                </c:pt>
                <c:pt idx="11">
                  <c:v>43940</c:v>
                </c:pt>
                <c:pt idx="12">
                  <c:v>43970</c:v>
                </c:pt>
              </c:numCache>
            </c:numRef>
          </c:cat>
          <c:val>
            <c:numRef>
              <c:f>'IV.2.3.Pagos_SFS M'!$D$4:$D$16</c:f>
              <c:numCache>
                <c:formatCode>_(* #,##0.00_);_(* \(#,##0.00\);_(* "-"??_);_(@_)</c:formatCode>
                <c:ptCount val="13"/>
                <c:pt idx="0">
                  <c:v>206574883.56999999</c:v>
                </c:pt>
                <c:pt idx="1">
                  <c:v>215600792.38999999</c:v>
                </c:pt>
                <c:pt idx="2">
                  <c:v>207745751.93000001</c:v>
                </c:pt>
                <c:pt idx="3">
                  <c:v>215422497.34</c:v>
                </c:pt>
                <c:pt idx="4">
                  <c:v>209189259.71000001</c:v>
                </c:pt>
                <c:pt idx="5">
                  <c:v>215328251.81</c:v>
                </c:pt>
                <c:pt idx="6">
                  <c:v>221363746.06999999</c:v>
                </c:pt>
                <c:pt idx="7">
                  <c:v>240849147.97999999</c:v>
                </c:pt>
                <c:pt idx="8">
                  <c:v>262233905</c:v>
                </c:pt>
                <c:pt idx="9">
                  <c:v>252538816.84</c:v>
                </c:pt>
                <c:pt idx="10">
                  <c:v>241647272.49000001</c:v>
                </c:pt>
                <c:pt idx="11">
                  <c:v>202363148.09</c:v>
                </c:pt>
                <c:pt idx="12">
                  <c:v>204574598.44999999</c:v>
                </c:pt>
              </c:numCache>
            </c:numRef>
          </c:val>
          <c:extLst>
            <c:ext xmlns:c16="http://schemas.microsoft.com/office/drawing/2014/chart" uri="{C3380CC4-5D6E-409C-BE32-E72D297353CC}">
              <c16:uniqueId val="{00000008-35A0-44D8-A872-518664AB33A9}"/>
            </c:ext>
          </c:extLst>
        </c:ser>
        <c:ser>
          <c:idx val="3"/>
          <c:order val="3"/>
          <c:tx>
            <c:strRef>
              <c:f>'IV.2.3.Pagos_SFS M'!$E$3</c:f>
              <c:strCache>
                <c:ptCount val="1"/>
                <c:pt idx="0">
                  <c:v> Comisión SISALRIL </c:v>
                </c:pt>
              </c:strCache>
            </c:strRef>
          </c:tx>
          <c:spPr>
            <a:solidFill>
              <a:schemeClr val="accent4"/>
            </a:solidFill>
            <a:ln>
              <a:noFill/>
            </a:ln>
            <a:effectLst/>
            <a:sp3d/>
          </c:spPr>
          <c:invertIfNegative val="0"/>
          <c:dLbls>
            <c:dLbl>
              <c:idx val="4"/>
              <c:layout>
                <c:manualLayout>
                  <c:x val="6.9135804858716779E-3"/>
                  <c:y val="-1.98159890378587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A0-44D8-A872-518664AB33A9}"/>
                </c:ext>
              </c:extLst>
            </c:dLbl>
            <c:dLbl>
              <c:idx val="12"/>
              <c:layout>
                <c:manualLayout>
                  <c:x val="5.7330053632942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43604</c:v>
                </c:pt>
                <c:pt idx="1">
                  <c:v>43635</c:v>
                </c:pt>
                <c:pt idx="2">
                  <c:v>43665</c:v>
                </c:pt>
                <c:pt idx="3">
                  <c:v>43696</c:v>
                </c:pt>
                <c:pt idx="4">
                  <c:v>43727</c:v>
                </c:pt>
                <c:pt idx="5">
                  <c:v>43757</c:v>
                </c:pt>
                <c:pt idx="6">
                  <c:v>43788</c:v>
                </c:pt>
                <c:pt idx="7">
                  <c:v>43818</c:v>
                </c:pt>
                <c:pt idx="8">
                  <c:v>43849</c:v>
                </c:pt>
                <c:pt idx="9">
                  <c:v>43880</c:v>
                </c:pt>
                <c:pt idx="10">
                  <c:v>43909</c:v>
                </c:pt>
                <c:pt idx="11">
                  <c:v>43940</c:v>
                </c:pt>
                <c:pt idx="12">
                  <c:v>43970</c:v>
                </c:pt>
              </c:numCache>
            </c:numRef>
          </c:cat>
          <c:val>
            <c:numRef>
              <c:f>'IV.2.3.Pagos_SFS M'!$E$4:$E$16</c:f>
              <c:numCache>
                <c:formatCode>_(* #,##0.00_);_(* \(#,##0.00\);_(* "-"??_);_(@_)</c:formatCode>
                <c:ptCount val="13"/>
                <c:pt idx="0">
                  <c:v>30842967.239999998</c:v>
                </c:pt>
                <c:pt idx="1">
                  <c:v>32082685.98</c:v>
                </c:pt>
                <c:pt idx="2">
                  <c:v>31413161.77</c:v>
                </c:pt>
                <c:pt idx="3">
                  <c:v>32147757.960000001</c:v>
                </c:pt>
                <c:pt idx="4">
                  <c:v>31668366.719999999</c:v>
                </c:pt>
                <c:pt idx="5">
                  <c:v>32714381.75</c:v>
                </c:pt>
                <c:pt idx="6">
                  <c:v>33155378.149999999</c:v>
                </c:pt>
                <c:pt idx="7">
                  <c:v>32985920</c:v>
                </c:pt>
                <c:pt idx="8">
                  <c:v>35875372.310000002</c:v>
                </c:pt>
                <c:pt idx="9">
                  <c:v>33640751.710000001</c:v>
                </c:pt>
                <c:pt idx="10">
                  <c:v>33842789.210000001</c:v>
                </c:pt>
                <c:pt idx="11">
                  <c:v>29415917.93</c:v>
                </c:pt>
                <c:pt idx="12">
                  <c:v>29825472.84</c:v>
                </c:pt>
              </c:numCache>
            </c:numRef>
          </c:val>
          <c:extLst>
            <c:ext xmlns:c16="http://schemas.microsoft.com/office/drawing/2014/chart" uri="{C3380CC4-5D6E-409C-BE32-E72D297353CC}">
              <c16:uniqueId val="{0000000B-35A0-44D8-A872-518664AB33A9}"/>
            </c:ext>
          </c:extLst>
        </c:ser>
        <c:ser>
          <c:idx val="4"/>
          <c:order val="4"/>
          <c:tx>
            <c:strRef>
              <c:f>'IV.2.3.Pagos_SFS M'!$F$3</c:f>
              <c:strCache>
                <c:ptCount val="1"/>
                <c:pt idx="0">
                  <c:v> Estancias Infantiles
 + Pago de Nómina </c:v>
                </c:pt>
              </c:strCache>
            </c:strRef>
          </c:tx>
          <c:spPr>
            <a:solidFill>
              <a:schemeClr val="accent5"/>
            </a:solidFill>
            <a:ln>
              <a:noFill/>
            </a:ln>
            <a:effectLst/>
            <a:sp3d/>
          </c:spPr>
          <c:invertIfNegative val="0"/>
          <c:dLbls>
            <c:dLbl>
              <c:idx val="4"/>
              <c:layout>
                <c:manualLayout>
                  <c:x val="1.3058985362202114E-2"/>
                  <c:y val="-3.96319780757145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A0-44D8-A872-518664AB33A9}"/>
                </c:ext>
              </c:extLst>
            </c:dLbl>
            <c:dLbl>
              <c:idx val="12"/>
              <c:layout>
                <c:manualLayout>
                  <c:x val="9.1728085812707687E-3"/>
                  <c:y val="4.09356668597411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43604</c:v>
                </c:pt>
                <c:pt idx="1">
                  <c:v>43635</c:v>
                </c:pt>
                <c:pt idx="2">
                  <c:v>43665</c:v>
                </c:pt>
                <c:pt idx="3">
                  <c:v>43696</c:v>
                </c:pt>
                <c:pt idx="4">
                  <c:v>43727</c:v>
                </c:pt>
                <c:pt idx="5">
                  <c:v>43757</c:v>
                </c:pt>
                <c:pt idx="6">
                  <c:v>43788</c:v>
                </c:pt>
                <c:pt idx="7">
                  <c:v>43818</c:v>
                </c:pt>
                <c:pt idx="8">
                  <c:v>43849</c:v>
                </c:pt>
                <c:pt idx="9">
                  <c:v>43880</c:v>
                </c:pt>
                <c:pt idx="10">
                  <c:v>43909</c:v>
                </c:pt>
                <c:pt idx="11">
                  <c:v>43940</c:v>
                </c:pt>
                <c:pt idx="12">
                  <c:v>43970</c:v>
                </c:pt>
              </c:numCache>
            </c:numRef>
          </c:cat>
          <c:val>
            <c:numRef>
              <c:f>'IV.2.3.Pagos_SFS M'!$F$4:$F$16</c:f>
              <c:numCache>
                <c:formatCode>_(* #,##0.00_);_(* \(#,##0.00\);_(* "-"??_);_(@_)</c:formatCode>
                <c:ptCount val="13"/>
                <c:pt idx="0">
                  <c:v>32337946</c:v>
                </c:pt>
                <c:pt idx="1">
                  <c:v>31351310</c:v>
                </c:pt>
                <c:pt idx="2">
                  <c:v>43765701.390000001</c:v>
                </c:pt>
                <c:pt idx="3">
                  <c:v>45529928.700000003</c:v>
                </c:pt>
                <c:pt idx="4">
                  <c:v>41388508.700000003</c:v>
                </c:pt>
                <c:pt idx="5">
                  <c:v>42992756.700000003</c:v>
                </c:pt>
                <c:pt idx="6">
                  <c:v>42591694.700000003</c:v>
                </c:pt>
                <c:pt idx="7">
                  <c:v>45937138.700000003</c:v>
                </c:pt>
                <c:pt idx="8">
                  <c:v>62409902.340000004</c:v>
                </c:pt>
                <c:pt idx="9">
                  <c:v>64814207.700000003</c:v>
                </c:pt>
                <c:pt idx="10">
                  <c:v>65234833.700000003</c:v>
                </c:pt>
                <c:pt idx="11">
                  <c:v>429564.79</c:v>
                </c:pt>
                <c:pt idx="12">
                  <c:v>6012526.8200000003</c:v>
                </c:pt>
              </c:numCache>
            </c:numRef>
          </c:val>
          <c:extLst>
            <c:ext xmlns:c16="http://schemas.microsoft.com/office/drawing/2014/chart" uri="{C3380CC4-5D6E-409C-BE32-E72D297353CC}">
              <c16:uniqueId val="{0000000E-35A0-44D8-A872-518664AB33A9}"/>
            </c:ext>
          </c:extLst>
        </c:ser>
        <c:dLbls>
          <c:showLegendKey val="0"/>
          <c:showVal val="0"/>
          <c:showCatName val="0"/>
          <c:showSerName val="0"/>
          <c:showPercent val="0"/>
          <c:showBubbleSize val="0"/>
        </c:dLbls>
        <c:gapWidth val="150"/>
        <c:shape val="cylinder"/>
        <c:axId val="409626896"/>
        <c:axId val="409627288"/>
        <c:axId val="0"/>
        <c:extLst>
          <c:ext xmlns:c15="http://schemas.microsoft.com/office/drawing/2012/chart" uri="{02D57815-91ED-43cb-92C2-25804820EDAC}">
            <c15:filteredBarSeries>
              <c15:ser>
                <c:idx val="6"/>
                <c:order val="5"/>
                <c:tx>
                  <c:strRef>
                    <c:extLst>
                      <c:ext uri="{02D57815-91ED-43cb-92C2-25804820EDAC}">
                        <c15:formulaRef>
                          <c15:sqref>'IV.2.3.Pagos_SFS M'!#REF!</c15:sqref>
                        </c15:formulaRef>
                      </c:ext>
                    </c:extLst>
                    <c:strCache>
                      <c:ptCount val="1"/>
                      <c:pt idx="0">
                        <c:v>#REF!</c:v>
                      </c:pt>
                    </c:strCache>
                  </c:strRef>
                </c:tx>
                <c:spPr>
                  <a:solidFill>
                    <a:schemeClr val="accent1">
                      <a:lumMod val="60000"/>
                    </a:schemeClr>
                  </a:solidFill>
                  <a:ln>
                    <a:noFill/>
                  </a:ln>
                  <a:effectLst/>
                  <a:sp3d/>
                </c:spPr>
                <c:invertIfNegative val="0"/>
                <c:dLbls>
                  <c:dLbl>
                    <c:idx val="12"/>
                    <c:layout>
                      <c:manualLayout>
                        <c:x val="1.2901234818727026E-2"/>
                        <c:y val="1.493333559097147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D0FE-4378-9AEB-E97E30109D77}"/>
                      </c:ext>
                    </c:extLst>
                  </c:dLbl>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'IV.2.3.Pagos_SFS M'!$A$4:$A$16</c15:sqref>
                        </c15:formulaRef>
                      </c:ext>
                    </c:extLst>
                    <c:numCache>
                      <c:formatCode>mmm-yy</c:formatCode>
                      <c:ptCount val="13"/>
                      <c:pt idx="0">
                        <c:v>43604</c:v>
                      </c:pt>
                      <c:pt idx="1">
                        <c:v>43635</c:v>
                      </c:pt>
                      <c:pt idx="2">
                        <c:v>43665</c:v>
                      </c:pt>
                      <c:pt idx="3">
                        <c:v>43696</c:v>
                      </c:pt>
                      <c:pt idx="4">
                        <c:v>43727</c:v>
                      </c:pt>
                      <c:pt idx="5">
                        <c:v>43757</c:v>
                      </c:pt>
                      <c:pt idx="6">
                        <c:v>43788</c:v>
                      </c:pt>
                      <c:pt idx="7">
                        <c:v>43818</c:v>
                      </c:pt>
                      <c:pt idx="8">
                        <c:v>43849</c:v>
                      </c:pt>
                      <c:pt idx="9">
                        <c:v>43880</c:v>
                      </c:pt>
                      <c:pt idx="10">
                        <c:v>43909</c:v>
                      </c:pt>
                      <c:pt idx="11">
                        <c:v>43940</c:v>
                      </c:pt>
                      <c:pt idx="12">
                        <c:v>43970</c:v>
                      </c:pt>
                    </c:numCache>
                  </c:numRef>
                </c:cat>
                <c:val>
                  <c:numRef>
                    <c:extLst>
                      <c:ext uri="{02D57815-91ED-43cb-92C2-25804820EDAC}">
                        <c15:formulaRef>
                          <c15:sqref>'IV.2.3.Pagos_SFS M'!#REF!</c15:sqref>
                        </c15:formulaRef>
                      </c:ext>
                    </c:extLst>
                    <c:numCache>
                      <c:formatCode>General</c:formatCode>
                      <c:ptCount val="1"/>
                      <c:pt idx="0">
                        <c:v>1</c:v>
                      </c:pt>
                    </c:numCache>
                  </c:numRef>
                </c:val>
                <c:extLst>
                  <c:ext xmlns:c16="http://schemas.microsoft.com/office/drawing/2014/chart" uri="{C3380CC4-5D6E-409C-BE32-E72D297353CC}">
                    <c16:uniqueId val="{0000000F-35A0-44D8-A872-518664AB33A9}"/>
                  </c:ext>
                </c:extLst>
              </c15:ser>
            </c15:filteredBarSeries>
            <c15:filteredBarSeries>
              <c15:ser>
                <c:idx val="5"/>
                <c:order val="6"/>
                <c:tx>
                  <c:strRef>
                    <c:extLst xmlns:c15="http://schemas.microsoft.com/office/drawing/2012/chart">
                      <c:ext xmlns:c15="http://schemas.microsoft.com/office/drawing/2012/chart" uri="{02D57815-91ED-43cb-92C2-25804820EDAC}">
                        <c15:formulaRef>
                          <c15:sqref>'IV.2.3.Pagos_SFS M'!#REF!</c15:sqref>
                        </c15:formulaRef>
                      </c:ext>
                    </c:extLst>
                    <c:strCache>
                      <c:ptCount val="1"/>
                      <c:pt idx="0">
                        <c:v>#REF!</c:v>
                      </c:pt>
                    </c:strCache>
                  </c:strRef>
                </c:tx>
                <c:spPr>
                  <a:solidFill>
                    <a:schemeClr val="accent6"/>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'IV.2.3.Pagos_SFS M'!$A$4:$A$16</c15:sqref>
                        </c15:formulaRef>
                      </c:ext>
                    </c:extLst>
                    <c:numCache>
                      <c:formatCode>mmm-yy</c:formatCode>
                      <c:ptCount val="13"/>
                      <c:pt idx="0">
                        <c:v>43604</c:v>
                      </c:pt>
                      <c:pt idx="1">
                        <c:v>43635</c:v>
                      </c:pt>
                      <c:pt idx="2">
                        <c:v>43665</c:v>
                      </c:pt>
                      <c:pt idx="3">
                        <c:v>43696</c:v>
                      </c:pt>
                      <c:pt idx="4">
                        <c:v>43727</c:v>
                      </c:pt>
                      <c:pt idx="5">
                        <c:v>43757</c:v>
                      </c:pt>
                      <c:pt idx="6">
                        <c:v>43788</c:v>
                      </c:pt>
                      <c:pt idx="7">
                        <c:v>43818</c:v>
                      </c:pt>
                      <c:pt idx="8">
                        <c:v>43849</c:v>
                      </c:pt>
                      <c:pt idx="9">
                        <c:v>43880</c:v>
                      </c:pt>
                      <c:pt idx="10">
                        <c:v>43909</c:v>
                      </c:pt>
                      <c:pt idx="11">
                        <c:v>43940</c:v>
                      </c:pt>
                      <c:pt idx="12">
                        <c:v>43970</c:v>
                      </c:pt>
                    </c:numCache>
                  </c:numRef>
                </c:cat>
                <c:val>
                  <c:numRef>
                    <c:extLst xmlns:c15="http://schemas.microsoft.com/office/drawing/2012/chart">
                      <c:ext xmlns:c15="http://schemas.microsoft.com/office/drawing/2012/chart" uri="{02D57815-91ED-43cb-92C2-25804820EDAC}">
                        <c15:formulaRef>
                          <c15:sqref>'IV.2.3.Pagos_SFS 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0-35A0-44D8-A872-518664AB33A9}"/>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'IV.2.3.Pagos_SFS M'!#REF!</c15:sqref>
                        </c15:formulaRef>
                      </c:ext>
                    </c:extLst>
                    <c:strCache>
                      <c:ptCount val="1"/>
                      <c:pt idx="0">
                        <c:v>#REF!</c:v>
                      </c:pt>
                    </c:strCache>
                  </c:strRef>
                </c:tx>
                <c:spPr>
                  <a:solidFill>
                    <a:schemeClr val="accent2">
                      <a:lumMod val="60000"/>
                    </a:schemeClr>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'IV.2.3.Pagos_SFS M'!$A$4:$A$16</c15:sqref>
                        </c15:formulaRef>
                      </c:ext>
                    </c:extLst>
                    <c:numCache>
                      <c:formatCode>mmm-yy</c:formatCode>
                      <c:ptCount val="13"/>
                      <c:pt idx="0">
                        <c:v>43604</c:v>
                      </c:pt>
                      <c:pt idx="1">
                        <c:v>43635</c:v>
                      </c:pt>
                      <c:pt idx="2">
                        <c:v>43665</c:v>
                      </c:pt>
                      <c:pt idx="3">
                        <c:v>43696</c:v>
                      </c:pt>
                      <c:pt idx="4">
                        <c:v>43727</c:v>
                      </c:pt>
                      <c:pt idx="5">
                        <c:v>43757</c:v>
                      </c:pt>
                      <c:pt idx="6">
                        <c:v>43788</c:v>
                      </c:pt>
                      <c:pt idx="7">
                        <c:v>43818</c:v>
                      </c:pt>
                      <c:pt idx="8">
                        <c:v>43849</c:v>
                      </c:pt>
                      <c:pt idx="9">
                        <c:v>43880</c:v>
                      </c:pt>
                      <c:pt idx="10">
                        <c:v>43909</c:v>
                      </c:pt>
                      <c:pt idx="11">
                        <c:v>43940</c:v>
                      </c:pt>
                      <c:pt idx="12">
                        <c:v>43970</c:v>
                      </c:pt>
                    </c:numCache>
                  </c:numRef>
                </c:cat>
                <c:val>
                  <c:numRef>
                    <c:extLst xmlns:c15="http://schemas.microsoft.com/office/drawing/2012/chart">
                      <c:ext xmlns:c15="http://schemas.microsoft.com/office/drawing/2012/chart" uri="{02D57815-91ED-43cb-92C2-25804820EDAC}">
                        <c15:formulaRef>
                          <c15:sqref>'IV.2.3.Pagos_SFS 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0-D0FE-4378-9AEB-E97E30109D77}"/>
                  </c:ext>
                </c:extLst>
              </c15:ser>
            </c15:filteredBarSeries>
          </c:ext>
        </c:extLst>
      </c:bar3DChart>
      <c:dateAx>
        <c:axId val="409626896"/>
        <c:scaling>
          <c:orientation val="minMax"/>
        </c:scaling>
        <c:delete val="0"/>
        <c:axPos val="b"/>
        <c:numFmt formatCode="mmm\-yy" sourceLinked="0"/>
        <c:majorTickMark val="none"/>
        <c:minorTickMark val="none"/>
        <c:tickLblPos val="nextTo"/>
        <c:spPr>
          <a:noFill/>
          <a:ln>
            <a:noFill/>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09627288"/>
        <c:crosses val="autoZero"/>
        <c:auto val="1"/>
        <c:lblOffset val="100"/>
        <c:baseTimeUnit val="months"/>
      </c:dateAx>
      <c:valAx>
        <c:axId val="409627288"/>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626896"/>
        <c:crosses val="autoZero"/>
        <c:crossBetween val="between"/>
        <c:dispUnits>
          <c:builtInUnit val="millions"/>
          <c:dispUnitsLbl>
            <c:layout>
              <c:manualLayout>
                <c:xMode val="edge"/>
                <c:yMode val="edge"/>
                <c:x val="8.926372823294804E-3"/>
                <c:y val="0.54655139782843709"/>
              </c:manualLayout>
            </c:layout>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9.6181101405978062E-2"/>
          <c:y val="9.0992630364351942E-2"/>
          <c:w val="0.81744854233825914"/>
          <c:h val="6.4896219010772915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Fondos Pagados a las  Administradora de Riesgos de Salud (ARS) del SFS del RC</a:t>
            </a:r>
          </a:p>
        </c:rich>
      </c:tx>
      <c:layout>
        <c:manualLayout>
          <c:xMode val="edge"/>
          <c:yMode val="edge"/>
          <c:x val="0.14441865495243925"/>
          <c:y val="1.5727450961231813E-2"/>
        </c:manualLayout>
      </c:layout>
      <c:overlay val="0"/>
    </c:title>
    <c:autoTitleDeleted val="0"/>
    <c:plotArea>
      <c:layout>
        <c:manualLayout>
          <c:layoutTarget val="inner"/>
          <c:xMode val="edge"/>
          <c:yMode val="edge"/>
          <c:x val="0.13423092592312685"/>
          <c:y val="0.14035859233493711"/>
          <c:w val="0.84322714687911049"/>
          <c:h val="0.74396048506733159"/>
        </c:manualLayout>
      </c:layout>
      <c:barChart>
        <c:barDir val="bar"/>
        <c:grouping val="clustered"/>
        <c:varyColors val="0"/>
        <c:ser>
          <c:idx val="0"/>
          <c:order val="0"/>
          <c:tx>
            <c:strRef>
              <c:f>'IV.2.4.Pagos x ARS'!$C$3</c:f>
              <c:strCache>
                <c:ptCount val="1"/>
                <c:pt idx="0">
                  <c:v>Total General</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1-204E-4F63-8FE2-C01B4CDD26F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204E-4F63-8FE2-C01B4CDD26F7}"/>
              </c:ext>
            </c:extLst>
          </c:dPt>
          <c:dPt>
            <c:idx val="2"/>
            <c:invertIfNegative val="0"/>
            <c:bubble3D val="0"/>
            <c:spPr>
              <a:solidFill>
                <a:schemeClr val="accent5">
                  <a:lumMod val="50000"/>
                </a:schemeClr>
              </a:solidFill>
            </c:spPr>
            <c:extLst>
              <c:ext xmlns:c16="http://schemas.microsoft.com/office/drawing/2014/chart" uri="{C3380CC4-5D6E-409C-BE32-E72D297353CC}">
                <c16:uniqueId val="{00000005-204E-4F63-8FE2-C01B4CDD26F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7-204E-4F63-8FE2-C01B4CDD26F7}"/>
              </c:ext>
            </c:extLst>
          </c:dPt>
          <c:dPt>
            <c:idx val="4"/>
            <c:invertIfNegative val="0"/>
            <c:bubble3D val="0"/>
            <c:spPr>
              <a:solidFill>
                <a:srgbClr val="00B050"/>
              </a:solidFill>
            </c:spPr>
            <c:extLst>
              <c:ext xmlns:c16="http://schemas.microsoft.com/office/drawing/2014/chart" uri="{C3380CC4-5D6E-409C-BE32-E72D297353CC}">
                <c16:uniqueId val="{00000009-204E-4F63-8FE2-C01B4CDD26F7}"/>
              </c:ext>
            </c:extLst>
          </c:dPt>
          <c:dPt>
            <c:idx val="5"/>
            <c:invertIfNegative val="0"/>
            <c:bubble3D val="0"/>
            <c:spPr>
              <a:solidFill>
                <a:srgbClr val="00B050"/>
              </a:solidFill>
            </c:spPr>
            <c:extLst>
              <c:ext xmlns:c16="http://schemas.microsoft.com/office/drawing/2014/chart" uri="{C3380CC4-5D6E-409C-BE32-E72D297353CC}">
                <c16:uniqueId val="{0000000B-204E-4F63-8FE2-C01B4CDD26F7}"/>
              </c:ext>
            </c:extLst>
          </c:dPt>
          <c:dPt>
            <c:idx val="6"/>
            <c:invertIfNegative val="0"/>
            <c:bubble3D val="0"/>
            <c:spPr>
              <a:solidFill>
                <a:srgbClr val="FF0000"/>
              </a:solidFill>
            </c:spPr>
            <c:extLst>
              <c:ext xmlns:c16="http://schemas.microsoft.com/office/drawing/2014/chart" uri="{C3380CC4-5D6E-409C-BE32-E72D297353CC}">
                <c16:uniqueId val="{0000000D-204E-4F63-8FE2-C01B4CDD26F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F-204E-4F63-8FE2-C01B4CDD26F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11-204E-4F63-8FE2-C01B4CDD26F7}"/>
              </c:ext>
            </c:extLst>
          </c:dPt>
          <c:dPt>
            <c:idx val="9"/>
            <c:invertIfNegative val="0"/>
            <c:bubble3D val="0"/>
            <c:spPr>
              <a:solidFill>
                <a:srgbClr val="FF0000"/>
              </a:solidFill>
            </c:spPr>
            <c:extLst>
              <c:ext xmlns:c16="http://schemas.microsoft.com/office/drawing/2014/chart" uri="{C3380CC4-5D6E-409C-BE32-E72D297353CC}">
                <c16:uniqueId val="{00000013-204E-4F63-8FE2-C01B4CDD26F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15-204E-4F63-8FE2-C01B4CDD26F7}"/>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7-204E-4F63-8FE2-C01B4CDD26F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9-204E-4F63-8FE2-C01B4CDD26F7}"/>
              </c:ext>
            </c:extLst>
          </c:dPt>
          <c:dPt>
            <c:idx val="13"/>
            <c:invertIfNegative val="0"/>
            <c:bubble3D val="0"/>
            <c:spPr>
              <a:solidFill>
                <a:srgbClr val="00B050"/>
              </a:solidFill>
            </c:spPr>
            <c:extLst>
              <c:ext xmlns:c16="http://schemas.microsoft.com/office/drawing/2014/chart" uri="{C3380CC4-5D6E-409C-BE32-E72D297353CC}">
                <c16:uniqueId val="{0000001B-204E-4F63-8FE2-C01B4CDD26F7}"/>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1D-204E-4F63-8FE2-C01B4CDD26F7}"/>
              </c:ext>
            </c:extLst>
          </c:dPt>
          <c:dPt>
            <c:idx val="15"/>
            <c:invertIfNegative val="0"/>
            <c:bubble3D val="0"/>
            <c:spPr>
              <a:solidFill>
                <a:srgbClr val="00B050"/>
              </a:solidFill>
            </c:spPr>
            <c:extLst>
              <c:ext xmlns:c16="http://schemas.microsoft.com/office/drawing/2014/chart" uri="{C3380CC4-5D6E-409C-BE32-E72D297353CC}">
                <c16:uniqueId val="{0000001F-204E-4F63-8FE2-C01B4CDD26F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21-204E-4F63-8FE2-C01B4CDD26F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23-204E-4F63-8FE2-C01B4CDD26F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25-204E-4F63-8FE2-C01B4CDD26F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27-204E-4F63-8FE2-C01B4CDD26F7}"/>
              </c:ext>
            </c:extLst>
          </c:dPt>
          <c:dPt>
            <c:idx val="20"/>
            <c:invertIfNegative val="0"/>
            <c:bubble3D val="0"/>
            <c:spPr>
              <a:solidFill>
                <a:srgbClr val="00B050"/>
              </a:solidFill>
            </c:spPr>
            <c:extLst>
              <c:ext xmlns:c16="http://schemas.microsoft.com/office/drawing/2014/chart" uri="{C3380CC4-5D6E-409C-BE32-E72D297353CC}">
                <c16:uniqueId val="{00000029-204E-4F63-8FE2-C01B4CDD26F7}"/>
              </c:ext>
            </c:extLst>
          </c:dPt>
          <c:dPt>
            <c:idx val="21"/>
            <c:invertIfNegative val="0"/>
            <c:bubble3D val="0"/>
            <c:spPr>
              <a:solidFill>
                <a:srgbClr val="00B050"/>
              </a:solidFill>
            </c:spPr>
            <c:extLst>
              <c:ext xmlns:c16="http://schemas.microsoft.com/office/drawing/2014/chart" uri="{C3380CC4-5D6E-409C-BE32-E72D297353CC}">
                <c16:uniqueId val="{0000002B-204E-4F63-8FE2-C01B4CDD26F7}"/>
              </c:ext>
            </c:extLst>
          </c:dPt>
          <c:dPt>
            <c:idx val="22"/>
            <c:invertIfNegative val="0"/>
            <c:bubble3D val="0"/>
            <c:spPr>
              <a:solidFill>
                <a:srgbClr val="FF0000"/>
              </a:solidFill>
            </c:spPr>
            <c:extLst>
              <c:ext xmlns:c16="http://schemas.microsoft.com/office/drawing/2014/chart" uri="{C3380CC4-5D6E-409C-BE32-E72D297353CC}">
                <c16:uniqueId val="{0000002D-204E-4F63-8FE2-C01B4CDD26F7}"/>
              </c:ext>
            </c:extLst>
          </c:dPt>
          <c:dPt>
            <c:idx val="23"/>
            <c:invertIfNegative val="0"/>
            <c:bubble3D val="0"/>
            <c:spPr>
              <a:solidFill>
                <a:srgbClr val="FF0000"/>
              </a:solidFill>
            </c:spPr>
            <c:extLst>
              <c:ext xmlns:c16="http://schemas.microsoft.com/office/drawing/2014/chart" uri="{C3380CC4-5D6E-409C-BE32-E72D297353CC}">
                <c16:uniqueId val="{0000002F-204E-4F63-8FE2-C01B4CDD26F7}"/>
              </c:ext>
            </c:extLst>
          </c:dPt>
          <c:dPt>
            <c:idx val="24"/>
            <c:invertIfNegative val="0"/>
            <c:bubble3D val="0"/>
            <c:spPr>
              <a:solidFill>
                <a:srgbClr val="00B050"/>
              </a:solidFill>
            </c:spPr>
            <c:extLst>
              <c:ext xmlns:c16="http://schemas.microsoft.com/office/drawing/2014/chart" uri="{C3380CC4-5D6E-409C-BE32-E72D297353CC}">
                <c16:uniqueId val="{00000031-204E-4F63-8FE2-C01B4CDD26F7}"/>
              </c:ext>
            </c:extLst>
          </c:dPt>
          <c:dPt>
            <c:idx val="25"/>
            <c:invertIfNegative val="0"/>
            <c:bubble3D val="0"/>
            <c:spPr>
              <a:solidFill>
                <a:srgbClr val="FF0000"/>
              </a:solidFill>
            </c:spPr>
            <c:extLst>
              <c:ext xmlns:c16="http://schemas.microsoft.com/office/drawing/2014/chart" uri="{C3380CC4-5D6E-409C-BE32-E72D297353CC}">
                <c16:uniqueId val="{00000033-204E-4F63-8FE2-C01B4CDD26F7}"/>
              </c:ext>
            </c:extLst>
          </c:dPt>
          <c:dPt>
            <c:idx val="26"/>
            <c:invertIfNegative val="0"/>
            <c:bubble3D val="0"/>
            <c:spPr>
              <a:solidFill>
                <a:srgbClr val="FF0000"/>
              </a:solidFill>
            </c:spPr>
            <c:extLst>
              <c:ext xmlns:c16="http://schemas.microsoft.com/office/drawing/2014/chart" uri="{C3380CC4-5D6E-409C-BE32-E72D297353CC}">
                <c16:uniqueId val="{00000035-204E-4F63-8FE2-C01B4CDD26F7}"/>
              </c:ext>
            </c:extLst>
          </c:dPt>
          <c:dPt>
            <c:idx val="27"/>
            <c:invertIfNegative val="0"/>
            <c:bubble3D val="0"/>
            <c:spPr>
              <a:solidFill>
                <a:srgbClr val="FF0000"/>
              </a:solidFill>
            </c:spPr>
            <c:extLst>
              <c:ext xmlns:c16="http://schemas.microsoft.com/office/drawing/2014/chart" uri="{C3380CC4-5D6E-409C-BE32-E72D297353CC}">
                <c16:uniqueId val="{00000037-204E-4F63-8FE2-C01B4CDD26F7}"/>
              </c:ext>
            </c:extLst>
          </c:dPt>
          <c:dPt>
            <c:idx val="28"/>
            <c:invertIfNegative val="0"/>
            <c:bubble3D val="0"/>
            <c:spPr>
              <a:solidFill>
                <a:srgbClr val="FF0000"/>
              </a:solidFill>
            </c:spPr>
            <c:extLst>
              <c:ext xmlns:c16="http://schemas.microsoft.com/office/drawing/2014/chart" uri="{C3380CC4-5D6E-409C-BE32-E72D297353CC}">
                <c16:uniqueId val="{00000039-204E-4F63-8FE2-C01B4CDD26F7}"/>
              </c:ext>
            </c:extLst>
          </c:dPt>
          <c:dLbls>
            <c:spPr>
              <a:noFill/>
              <a:ln>
                <a:noFill/>
              </a:ln>
              <a:effectLst/>
            </c:spPr>
            <c:txPr>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ARS'!$B$4:$B$32</c:f>
              <c:strCache>
                <c:ptCount val="29"/>
                <c:pt idx="0">
                  <c:v>Primera ARS de Humano</c:v>
                </c:pt>
                <c:pt idx="1">
                  <c:v>SENASA RC</c:v>
                </c:pt>
                <c:pt idx="2">
                  <c:v>Palic Salud</c:v>
                </c:pt>
                <c:pt idx="3">
                  <c:v>Universal</c:v>
                </c:pt>
                <c:pt idx="4">
                  <c:v>Salud Segura</c:v>
                </c:pt>
                <c:pt idx="5">
                  <c:v>SEMMA</c:v>
                </c:pt>
                <c:pt idx="6">
                  <c:v>Futuro</c:v>
                </c:pt>
                <c:pt idx="7">
                  <c:v>Serv. de Igualas Méd. Dr. Abel G.</c:v>
                </c:pt>
                <c:pt idx="8">
                  <c:v>Dr. Yunen</c:v>
                </c:pt>
                <c:pt idx="9">
                  <c:v>Renacer</c:v>
                </c:pt>
                <c:pt idx="10">
                  <c:v>Grupo Med. Asociado</c:v>
                </c:pt>
                <c:pt idx="11">
                  <c:v>Asoc. de Profesionales de la Salud</c:v>
                </c:pt>
                <c:pt idx="12">
                  <c:v>Serv. Dominicano de Salud</c:v>
                </c:pt>
                <c:pt idx="13">
                  <c:v>Monumental </c:v>
                </c:pt>
                <c:pt idx="14">
                  <c:v>Reservas</c:v>
                </c:pt>
                <c:pt idx="15">
                  <c:v>Adm. Serv. Médicos Amor y Paz</c:v>
                </c:pt>
                <c:pt idx="16">
                  <c:v>METASALUD</c:v>
                </c:pt>
                <c:pt idx="17">
                  <c:v>La Colonial</c:v>
                </c:pt>
                <c:pt idx="18">
                  <c:v>CMD</c:v>
                </c:pt>
                <c:pt idx="19">
                  <c:v> ASISTANET (Constitución)</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ARS'!$C$4:$C$32</c:f>
              <c:numCache>
                <c:formatCode>_(* #,##0.00_);_(* \(#,##0.00\);_(* "-"??_);_(@_)</c:formatCode>
                <c:ptCount val="29"/>
                <c:pt idx="0">
                  <c:v>133287261274.64</c:v>
                </c:pt>
                <c:pt idx="1">
                  <c:v>74223925942.059998</c:v>
                </c:pt>
                <c:pt idx="2">
                  <c:v>59647173861.869995</c:v>
                </c:pt>
                <c:pt idx="3">
                  <c:v>43457446214.139999</c:v>
                </c:pt>
                <c:pt idx="4">
                  <c:v>15490633522.299999</c:v>
                </c:pt>
                <c:pt idx="5">
                  <c:v>16075351062.300001</c:v>
                </c:pt>
                <c:pt idx="6">
                  <c:v>13631469549.830002</c:v>
                </c:pt>
                <c:pt idx="7">
                  <c:v>7283751235.9500008</c:v>
                </c:pt>
                <c:pt idx="8">
                  <c:v>6305067720.3500004</c:v>
                </c:pt>
                <c:pt idx="9">
                  <c:v>5268095214.6199999</c:v>
                </c:pt>
                <c:pt idx="10">
                  <c:v>4107782439.3499999</c:v>
                </c:pt>
                <c:pt idx="11">
                  <c:v>4187989122.2800002</c:v>
                </c:pt>
                <c:pt idx="12">
                  <c:v>3119370268.7700005</c:v>
                </c:pt>
                <c:pt idx="13">
                  <c:v>3783227899.8999996</c:v>
                </c:pt>
                <c:pt idx="14">
                  <c:v>3403938810.6099997</c:v>
                </c:pt>
                <c:pt idx="15">
                  <c:v>3444567161.3400002</c:v>
                </c:pt>
                <c:pt idx="16">
                  <c:v>2864109043.0099998</c:v>
                </c:pt>
                <c:pt idx="17">
                  <c:v>2163231786.7200003</c:v>
                </c:pt>
                <c:pt idx="18">
                  <c:v>2432789100.7000003</c:v>
                </c:pt>
                <c:pt idx="19">
                  <c:v>1641338294.9699991</c:v>
                </c:pt>
                <c:pt idx="20">
                  <c:v>975367579.0999999</c:v>
                </c:pt>
                <c:pt idx="21">
                  <c:v>582323149.63</c:v>
                </c:pt>
                <c:pt idx="22">
                  <c:v>387469499.47999996</c:v>
                </c:pt>
                <c:pt idx="23">
                  <c:v>260644027.95999998</c:v>
                </c:pt>
                <c:pt idx="24">
                  <c:v>248597782</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txPr>
          <a:bodyPr rot="-2700000" vert="horz"/>
          <a:lstStyle/>
          <a:p>
            <a:pPr>
              <a:defRPr sz="1000"/>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0"/>
      <c:rotY val="10"/>
      <c:depthPercent val="100"/>
      <c:rAngAx val="1"/>
    </c:view3D>
    <c:floor>
      <c:thickness val="0"/>
    </c:floor>
    <c:sideWall>
      <c:thickness val="0"/>
    </c:sideWall>
    <c:backWall>
      <c:thickness val="0"/>
    </c:backWall>
    <c:plotArea>
      <c:layout>
        <c:manualLayout>
          <c:layoutTarget val="inner"/>
          <c:xMode val="edge"/>
          <c:yMode val="edge"/>
          <c:x val="0.17776752582952285"/>
          <c:y val="6.7104883431356621E-2"/>
          <c:w val="0.78083758309932694"/>
          <c:h val="0.82310787500292293"/>
        </c:manualLayout>
      </c:layout>
      <c:bar3DChart>
        <c:barDir val="bar"/>
        <c:grouping val="clustered"/>
        <c:varyColors val="0"/>
        <c:ser>
          <c:idx val="0"/>
          <c:order val="0"/>
          <c:invertIfNegative val="0"/>
          <c:dPt>
            <c:idx val="2"/>
            <c:invertIfNegative val="0"/>
            <c:bubble3D val="0"/>
            <c:spPr>
              <a:blipFill>
                <a:blip xmlns:r="http://schemas.openxmlformats.org/officeDocument/2006/relationships" r:embed="rId1"/>
                <a:stretch>
                  <a:fillRect/>
                </a:stretch>
              </a:blipFill>
            </c:spPr>
            <c:extLst>
              <c:ext xmlns:c16="http://schemas.microsoft.com/office/drawing/2014/chart" uri="{C3380CC4-5D6E-409C-BE32-E72D297353CC}">
                <c16:uniqueId val="{00000001-F269-4647-8C7D-FB9361641073}"/>
              </c:ext>
            </c:extLst>
          </c:dPt>
          <c:dPt>
            <c:idx val="5"/>
            <c:invertIfNegative val="0"/>
            <c:bubble3D val="0"/>
            <c:spPr>
              <a:solidFill>
                <a:srgbClr val="00B050"/>
              </a:solidFill>
            </c:spPr>
            <c:extLst>
              <c:ext xmlns:c16="http://schemas.microsoft.com/office/drawing/2014/chart" uri="{C3380CC4-5D6E-409C-BE32-E72D297353CC}">
                <c16:uniqueId val="{00000003-F269-4647-8C7D-FB9361641073}"/>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05-F269-4647-8C7D-FB9361641073}"/>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07-F269-4647-8C7D-FB9361641073}"/>
              </c:ext>
            </c:extLst>
          </c:dPt>
          <c:dPt>
            <c:idx val="14"/>
            <c:invertIfNegative val="0"/>
            <c:bubble3D val="0"/>
            <c:spPr>
              <a:solidFill>
                <a:srgbClr val="00B050"/>
              </a:solidFill>
            </c:spPr>
            <c:extLst>
              <c:ext xmlns:c16="http://schemas.microsoft.com/office/drawing/2014/chart" uri="{C3380CC4-5D6E-409C-BE32-E72D297353CC}">
                <c16:uniqueId val="{00000009-F269-4647-8C7D-FB9361641073}"/>
              </c:ext>
            </c:extLst>
          </c:dPt>
          <c:dPt>
            <c:idx val="17"/>
            <c:invertIfNegative val="0"/>
            <c:bubble3D val="0"/>
            <c:spPr>
              <a:solidFill>
                <a:srgbClr val="00B050"/>
              </a:solidFill>
            </c:spPr>
            <c:extLst>
              <c:ext xmlns:c16="http://schemas.microsoft.com/office/drawing/2014/chart" uri="{C3380CC4-5D6E-409C-BE32-E72D297353CC}">
                <c16:uniqueId val="{0000000B-F269-4647-8C7D-FB9361641073}"/>
              </c:ext>
            </c:extLst>
          </c:dPt>
          <c:dPt>
            <c:idx val="18"/>
            <c:invertIfNegative val="0"/>
            <c:bubble3D val="0"/>
            <c:spPr>
              <a:solidFill>
                <a:srgbClr val="00B050"/>
              </a:solidFill>
            </c:spPr>
            <c:extLst>
              <c:ext xmlns:c16="http://schemas.microsoft.com/office/drawing/2014/chart" uri="{C3380CC4-5D6E-409C-BE32-E72D297353CC}">
                <c16:uniqueId val="{0000000D-F269-4647-8C7D-FB9361641073}"/>
              </c:ext>
            </c:extLst>
          </c:dPt>
          <c:dPt>
            <c:idx val="19"/>
            <c:invertIfNegative val="0"/>
            <c:bubble3D val="0"/>
            <c:spPr>
              <a:solidFill>
                <a:srgbClr val="00B050"/>
              </a:solidFill>
            </c:spPr>
            <c:extLst>
              <c:ext xmlns:c16="http://schemas.microsoft.com/office/drawing/2014/chart" uri="{C3380CC4-5D6E-409C-BE32-E72D297353CC}">
                <c16:uniqueId val="{0000000F-F269-4647-8C7D-FB9361641073}"/>
              </c:ext>
            </c:extLst>
          </c:dPt>
          <c:dPt>
            <c:idx val="20"/>
            <c:invertIfNegative val="0"/>
            <c:bubble3D val="0"/>
            <c:spPr>
              <a:solidFill>
                <a:srgbClr val="00B050"/>
              </a:solidFill>
            </c:spPr>
            <c:extLst>
              <c:ext xmlns:c16="http://schemas.microsoft.com/office/drawing/2014/chart" uri="{C3380CC4-5D6E-409C-BE32-E72D297353CC}">
                <c16:uniqueId val="{00000011-F269-4647-8C7D-FB9361641073}"/>
              </c:ext>
            </c:extLst>
          </c:dPt>
          <c:dPt>
            <c:idx val="21"/>
            <c:invertIfNegative val="0"/>
            <c:bubble3D val="0"/>
            <c:spPr>
              <a:solidFill>
                <a:srgbClr val="00B050"/>
              </a:solidFill>
            </c:spPr>
            <c:extLst>
              <c:ext xmlns:c16="http://schemas.microsoft.com/office/drawing/2014/chart" uri="{C3380CC4-5D6E-409C-BE32-E72D297353CC}">
                <c16:uniqueId val="{00000013-F269-4647-8C7D-FB9361641073}"/>
              </c:ext>
            </c:extLst>
          </c:dPt>
          <c:dPt>
            <c:idx val="22"/>
            <c:invertIfNegative val="0"/>
            <c:bubble3D val="0"/>
            <c:spPr>
              <a:solidFill>
                <a:schemeClr val="accent6">
                  <a:lumMod val="50000"/>
                </a:schemeClr>
              </a:solidFill>
            </c:spPr>
            <c:extLst>
              <c:ext xmlns:c16="http://schemas.microsoft.com/office/drawing/2014/chart" uri="{C3380CC4-5D6E-409C-BE32-E72D297353CC}">
                <c16:uniqueId val="{00000015-F269-4647-8C7D-FB9361641073}"/>
              </c:ext>
            </c:extLst>
          </c:dPt>
          <c:dPt>
            <c:idx val="24"/>
            <c:invertIfNegative val="0"/>
            <c:bubble3D val="0"/>
            <c:spPr>
              <a:solidFill>
                <a:schemeClr val="accent6">
                  <a:lumMod val="50000"/>
                </a:schemeClr>
              </a:solidFill>
            </c:spPr>
            <c:extLst>
              <c:ext xmlns:c16="http://schemas.microsoft.com/office/drawing/2014/chart" uri="{C3380CC4-5D6E-409C-BE32-E72D297353CC}">
                <c16:uniqueId val="{00000017-F269-4647-8C7D-FB9361641073}"/>
              </c:ext>
            </c:extLst>
          </c:dPt>
          <c:dLbls>
            <c:dLbl>
              <c:idx val="0"/>
              <c:layout>
                <c:manualLayout>
                  <c:x val="0"/>
                  <c:y val="-9.76071280182001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F269-4647-8C7D-FB9361641073}"/>
                </c:ext>
              </c:extLst>
            </c:dLbl>
            <c:dLbl>
              <c:idx val="1"/>
              <c:layout>
                <c:manualLayout>
                  <c:x val="5.5911133394591639E-3"/>
                  <c:y val="-3.88345921746711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F269-4647-8C7D-FB9361641073}"/>
                </c:ext>
              </c:extLst>
            </c:dLbl>
            <c:dLbl>
              <c:idx val="2"/>
              <c:layout>
                <c:manualLayout>
                  <c:x val="5.4001929187029304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269-4647-8C7D-FB9361641073}"/>
                </c:ext>
              </c:extLst>
            </c:dLbl>
            <c:dLbl>
              <c:idx val="3"/>
              <c:layout>
                <c:manualLayout>
                  <c:x val="5.4001929187029304E-3"/>
                  <c:y val="1.29449838187711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F269-4647-8C7D-FB9361641073}"/>
                </c:ext>
              </c:extLst>
            </c:dLbl>
            <c:dLbl>
              <c:idx val="4"/>
              <c:layout>
                <c:manualLayout>
                  <c:x val="7.200257224937240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F269-4647-8C7D-FB9361641073}"/>
                </c:ext>
              </c:extLst>
            </c:dLbl>
            <c:dLbl>
              <c:idx val="5"/>
              <c:layout>
                <c:manualLayout>
                  <c:x val="4.5001607655857749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269-4647-8C7D-FB9361641073}"/>
                </c:ext>
              </c:extLst>
            </c:dLbl>
            <c:dLbl>
              <c:idx val="6"/>
              <c:layout>
                <c:manualLayout>
                  <c:x val="8.1002893780543952E-3"/>
                  <c:y val="-9.49287847122267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F269-4647-8C7D-FB9361641073}"/>
                </c:ext>
              </c:extLst>
            </c:dLbl>
            <c:dLbl>
              <c:idx val="7"/>
              <c:layout>
                <c:manualLayout>
                  <c:x val="4.5001607655857419E-3"/>
                  <c:y val="-2.58899676375414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F269-4647-8C7D-FB9361641073}"/>
                </c:ext>
              </c:extLst>
            </c:dLbl>
            <c:dLbl>
              <c:idx val="8"/>
              <c:layout>
                <c:manualLayout>
                  <c:x val="3.6001286124686203E-3"/>
                  <c:y val="3.88349514563097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F269-4647-8C7D-FB9361641073}"/>
                </c:ext>
              </c:extLst>
            </c:dLbl>
            <c:dLbl>
              <c:idx val="9"/>
              <c:layout>
                <c:manualLayout>
                  <c:x val="6.3002250718200521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F269-4647-8C7D-FB9361641073}"/>
                </c:ext>
              </c:extLst>
            </c:dLbl>
            <c:dLbl>
              <c:idx val="10"/>
              <c:layout>
                <c:manualLayout>
                  <c:x val="4.5001607655857749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F269-4647-8C7D-FB9361641073}"/>
                </c:ext>
              </c:extLst>
            </c:dLbl>
            <c:dLbl>
              <c:idx val="11"/>
              <c:layout>
                <c:manualLayout>
                  <c:x val="7.2002572249372076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F269-4647-8C7D-FB9361641073}"/>
                </c:ext>
              </c:extLst>
            </c:dLbl>
            <c:dLbl>
              <c:idx val="12"/>
              <c:layout>
                <c:manualLayout>
                  <c:x val="5.400192918702897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269-4647-8C7D-FB9361641073}"/>
                </c:ext>
              </c:extLst>
            </c:dLbl>
            <c:dLbl>
              <c:idx val="13"/>
              <c:layout>
                <c:manualLayout>
                  <c:x val="5.4001929187029304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269-4647-8C7D-FB9361641073}"/>
                </c:ext>
              </c:extLst>
            </c:dLbl>
            <c:dLbl>
              <c:idx val="14"/>
              <c:layout>
                <c:manualLayout>
                  <c:x val="4.5001607655857749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269-4647-8C7D-FB9361641073}"/>
                </c:ext>
              </c:extLst>
            </c:dLbl>
            <c:dLbl>
              <c:idx val="15"/>
              <c:layout>
                <c:manualLayout>
                  <c:x val="5.4001929187029304E-3"/>
                  <c:y val="1.2944983818769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F269-4647-8C7D-FB9361641073}"/>
                </c:ext>
              </c:extLst>
            </c:dLbl>
            <c:dLbl>
              <c:idx val="16"/>
              <c:layout>
                <c:manualLayout>
                  <c:x val="5.4001929187028975E-3"/>
                  <c:y val="3.88349514563102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F269-4647-8C7D-FB9361641073}"/>
                </c:ext>
              </c:extLst>
            </c:dLbl>
            <c:dLbl>
              <c:idx val="17"/>
              <c:layout>
                <c:manualLayout>
                  <c:x val="5.4001929187029304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269-4647-8C7D-FB9361641073}"/>
                </c:ext>
              </c:extLst>
            </c:dLbl>
            <c:dLbl>
              <c:idx val="18"/>
              <c:layout>
                <c:manualLayout>
                  <c:x val="8.100289378054362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269-4647-8C7D-FB9361641073}"/>
                </c:ext>
              </c:extLst>
            </c:dLbl>
            <c:dLbl>
              <c:idx val="19"/>
              <c:layout>
                <c:manualLayout>
                  <c:x val="5.4001929187029304E-3"/>
                  <c:y val="-2.373219617805668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269-4647-8C7D-FB9361641073}"/>
                </c:ext>
              </c:extLst>
            </c:dLbl>
            <c:dLbl>
              <c:idx val="20"/>
              <c:layout>
                <c:manualLayout>
                  <c:x val="9.0003215311715498E-3"/>
                  <c:y val="1.2944983818770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269-4647-8C7D-FB9361641073}"/>
                </c:ext>
              </c:extLst>
            </c:dLbl>
            <c:dLbl>
              <c:idx val="21"/>
              <c:layout>
                <c:manualLayout>
                  <c:x val="9.9003536842886732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269-4647-8C7D-FB9361641073}"/>
                </c:ext>
              </c:extLst>
            </c:dLbl>
            <c:dLbl>
              <c:idx val="22"/>
              <c:layout>
                <c:manualLayout>
                  <c:x val="1.4400514449874448E-2"/>
                  <c:y val="3.88349514563106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269-4647-8C7D-FB9361641073}"/>
                </c:ext>
              </c:extLst>
            </c:dLbl>
            <c:dLbl>
              <c:idx val="23"/>
              <c:layout>
                <c:manualLayout>
                  <c:x val="1.779070632010319E-2"/>
                  <c:y val="-2.53968279361907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F269-4647-8C7D-FB9361641073}"/>
                </c:ext>
              </c:extLst>
            </c:dLbl>
            <c:dLbl>
              <c:idx val="24"/>
              <c:layout>
                <c:manualLayout>
                  <c:x val="1.696198589684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269-4647-8C7D-FB9361641073}"/>
                </c:ext>
              </c:extLst>
            </c:dLbl>
            <c:dLbl>
              <c:idx val="25"/>
              <c:layout>
                <c:manualLayout>
                  <c:x val="0"/>
                  <c:y val="-2.19729531977829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F269-4647-8C7D-FB9361641073}"/>
                </c:ext>
              </c:extLst>
            </c:dLbl>
            <c:dLbl>
              <c:idx val="26"/>
              <c:layout>
                <c:manualLayout>
                  <c:x val="2.2651111933122972E-17"/>
                  <c:y val="-4.39459063955653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F269-4647-8C7D-FB9361641073}"/>
                </c:ext>
              </c:extLst>
            </c:dLbl>
            <c:spPr>
              <a:noFill/>
              <a:ln>
                <a:noFill/>
              </a:ln>
              <a:effectLst/>
            </c:spPr>
            <c:txPr>
              <a:bodyPr/>
              <a:lstStyle/>
              <a:p>
                <a:pPr>
                  <a:defRPr lang="en-US"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'IV.2.5.Pagos x ARS'!$I$3:$I$22</c:f>
              <c:strCache>
                <c:ptCount val="18"/>
                <c:pt idx="0">
                  <c:v>ARS</c:v>
                </c:pt>
                <c:pt idx="1">
                  <c:v>Primera ARS de Humano</c:v>
                </c:pt>
                <c:pt idx="2">
                  <c:v>SENASA RC</c:v>
                </c:pt>
                <c:pt idx="3">
                  <c:v>Palic Salud</c:v>
                </c:pt>
                <c:pt idx="4">
                  <c:v>Universal</c:v>
                </c:pt>
                <c:pt idx="5">
                  <c:v>Futuro</c:v>
                </c:pt>
                <c:pt idx="6">
                  <c:v>SEMMA</c:v>
                </c:pt>
                <c:pt idx="7">
                  <c:v>Serv. de Igualas Méd. Dr. Abel</c:v>
                </c:pt>
                <c:pt idx="8">
                  <c:v>Dr. Yunen</c:v>
                </c:pt>
                <c:pt idx="9">
                  <c:v>Renacer</c:v>
                </c:pt>
                <c:pt idx="10">
                  <c:v>Monumental </c:v>
                </c:pt>
                <c:pt idx="11">
                  <c:v>Asoc. de Profesionales de la Salud</c:v>
                </c:pt>
                <c:pt idx="12">
                  <c:v>Adm. Serv. Médicos Amor y Paz</c:v>
                </c:pt>
                <c:pt idx="13">
                  <c:v>Grupo Med. Asociado</c:v>
                </c:pt>
                <c:pt idx="14">
                  <c:v>Reservas</c:v>
                </c:pt>
                <c:pt idx="15">
                  <c:v>CMD</c:v>
                </c:pt>
                <c:pt idx="16">
                  <c:v>Plan Salud </c:v>
                </c:pt>
                <c:pt idx="17">
                  <c:v>METASALUD/SINATRAE</c:v>
                </c:pt>
              </c:strCache>
            </c:strRef>
          </c:cat>
          <c:val>
            <c:numRef>
              <c:f>'IV.2.5.Pagos x ARS'!$M$3:$M$22</c:f>
              <c:numCache>
                <c:formatCode>_(* #,##0.00_);_(* \(#,##0.00\);_(* "-"??_);_(@_)</c:formatCode>
                <c:ptCount val="18"/>
                <c:pt idx="0" formatCode="_([$€-2]* #,##0_);_([$€-2]* \(#,##0\);_([$€-2]* &quot;-&quot;??_)">
                  <c:v>0</c:v>
                </c:pt>
                <c:pt idx="1">
                  <c:v>1610881640.3200002</c:v>
                </c:pt>
                <c:pt idx="2">
                  <c:v>1380503654.1399999</c:v>
                </c:pt>
                <c:pt idx="3">
                  <c:v>739507100.35000002</c:v>
                </c:pt>
                <c:pt idx="4">
                  <c:v>426321600.53000003</c:v>
                </c:pt>
                <c:pt idx="5">
                  <c:v>226519911.22</c:v>
                </c:pt>
                <c:pt idx="6">
                  <c:v>160179013.50999999</c:v>
                </c:pt>
                <c:pt idx="7">
                  <c:v>93454184.61999999</c:v>
                </c:pt>
                <c:pt idx="8">
                  <c:v>96358905.579999998</c:v>
                </c:pt>
                <c:pt idx="9">
                  <c:v>66780489.039999999</c:v>
                </c:pt>
                <c:pt idx="10">
                  <c:v>59300268.090000004</c:v>
                </c:pt>
                <c:pt idx="11">
                  <c:v>51812189.560000002</c:v>
                </c:pt>
                <c:pt idx="12">
                  <c:v>46019723.089999996</c:v>
                </c:pt>
                <c:pt idx="13">
                  <c:v>42824858.759999998</c:v>
                </c:pt>
                <c:pt idx="14">
                  <c:v>38723696.43</c:v>
                </c:pt>
                <c:pt idx="15">
                  <c:v>16077321.16</c:v>
                </c:pt>
                <c:pt idx="16">
                  <c:v>9063778.0500000007</c:v>
                </c:pt>
                <c:pt idx="17">
                  <c:v>39195491.960000001</c:v>
                </c:pt>
              </c:numCache>
            </c:numRef>
          </c:val>
          <c:extLst>
            <c:ext xmlns:c16="http://schemas.microsoft.com/office/drawing/2014/chart" uri="{C3380CC4-5D6E-409C-BE32-E72D297353CC}">
              <c16:uniqueId val="{00000027-F269-4647-8C7D-FB9361641073}"/>
            </c:ext>
          </c:extLst>
        </c:ser>
        <c:dLbls>
          <c:showLegendKey val="0"/>
          <c:showVal val="0"/>
          <c:showCatName val="0"/>
          <c:showSerName val="0"/>
          <c:showPercent val="0"/>
          <c:showBubbleSize val="0"/>
        </c:dLbls>
        <c:gapWidth val="36"/>
        <c:shape val="cylinder"/>
        <c:axId val="432548384"/>
        <c:axId val="432549168"/>
        <c:axId val="0"/>
      </c:bar3DChart>
      <c:catAx>
        <c:axId val="432548384"/>
        <c:scaling>
          <c:orientation val="minMax"/>
        </c:scaling>
        <c:delete val="0"/>
        <c:axPos val="l"/>
        <c:numFmt formatCode="General" sourceLinked="1"/>
        <c:majorTickMark val="none"/>
        <c:minorTickMark val="none"/>
        <c:tickLblPos val="nextTo"/>
        <c:txPr>
          <a:bodyPr rot="-2700000" vert="horz"/>
          <a:lstStyle/>
          <a:p>
            <a:pPr>
              <a:defRPr lang="en-US" sz="1600"/>
            </a:pPr>
            <a:endParaRPr lang="en-US"/>
          </a:p>
        </c:txPr>
        <c:crossAx val="432549168"/>
        <c:crosses val="autoZero"/>
        <c:auto val="1"/>
        <c:lblAlgn val="ctr"/>
        <c:lblOffset val="100"/>
        <c:noMultiLvlLbl val="0"/>
      </c:catAx>
      <c:valAx>
        <c:axId val="432549168"/>
        <c:scaling>
          <c:orientation val="minMax"/>
        </c:scaling>
        <c:delete val="1"/>
        <c:axPos val="b"/>
        <c:numFmt formatCode="_([$€-2]* #,##0_);_([$€-2]* \(#,##0\);_([$€-2]* &quot;-&quot;??_)" sourceLinked="1"/>
        <c:majorTickMark val="out"/>
        <c:minorTickMark val="none"/>
        <c:tickLblPos val="nextTo"/>
        <c:crossAx val="432548384"/>
        <c:crosses val="autoZero"/>
        <c:crossBetween val="between"/>
      </c:valAx>
      <c:spPr>
        <a:noFill/>
        <a:ln w="25400">
          <a:noFill/>
        </a:ln>
      </c:spPr>
    </c:plotArea>
    <c:plotVisOnly val="1"/>
    <c:dispBlanksAs val="gap"/>
    <c:showDLblsOverMax val="0"/>
  </c:chart>
  <c:spPr>
    <a:noFill/>
    <a:ln>
      <a:noFill/>
    </a:ln>
  </c:spPr>
  <c:printSettings>
    <c:headerFooter/>
    <c:pageMargins b="0.75000000000001565" l="0.70000000000000095" r="0.70000000000000095" t="0.75000000000001565" header="0.30000000000000032" footer="0.30000000000000032"/>
    <c:pageSetup orientation="landscape"/>
  </c:printSettings>
  <c:userShapes r:id="rId2"/>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baseline="0">
                <a:solidFill>
                  <a:sysClr val="windowText" lastClr="000000"/>
                </a:solidFill>
                <a:latin typeface="+mn-lt"/>
                <a:ea typeface="+mn-ea"/>
                <a:cs typeface="+mn-cs"/>
              </a:defRPr>
            </a:pPr>
            <a:r>
              <a:rPr lang="es-DO" sz="1800">
                <a:solidFill>
                  <a:sysClr val="windowText" lastClr="000000"/>
                </a:solidFill>
                <a:latin typeface="+mn-lt"/>
              </a:rPr>
              <a:t>Distribución de las Inversiones de la  Cuenta Cuidado de la Salud por Instrumento</a:t>
            </a:r>
          </a:p>
        </c:rich>
      </c:tx>
      <c:layout>
        <c:manualLayout>
          <c:xMode val="edge"/>
          <c:yMode val="edge"/>
          <c:x val="0.20599729278867135"/>
          <c:y val="3.1418119576938422E-2"/>
        </c:manualLayout>
      </c:layout>
      <c:overlay val="0"/>
      <c:spPr>
        <a:noFill/>
        <a:ln>
          <a:noFill/>
        </a:ln>
        <a:effectLst/>
      </c:spPr>
      <c:txPr>
        <a:bodyPr rot="0" spcFirstLastPara="1" vertOverflow="ellipsis" vert="horz" wrap="square" anchor="ctr" anchorCtr="1"/>
        <a:lstStyle/>
        <a:p>
          <a:pPr>
            <a:defRPr sz="1800" b="1" i="0" u="none" strike="noStrike" kern="1200" cap="all" baseline="0">
              <a:solidFill>
                <a:sysClr val="windowText" lastClr="000000"/>
              </a:solidFill>
              <a:latin typeface="+mn-lt"/>
              <a:ea typeface="+mn-ea"/>
              <a:cs typeface="+mn-cs"/>
            </a:defRPr>
          </a:pPr>
          <a:endParaRPr lang="en-US"/>
        </a:p>
      </c:txPr>
    </c:title>
    <c:autoTitleDeleted val="0"/>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8141898344487152E-2"/>
          <c:y val="0.28928837355814763"/>
          <c:w val="0.72576696458205203"/>
          <c:h val="0.65387346796360368"/>
        </c:manualLayout>
      </c:layout>
      <c:pie3DChart>
        <c:varyColors val="1"/>
        <c:ser>
          <c:idx val="0"/>
          <c:order val="0"/>
          <c:tx>
            <c:strRef>
              <c:f>'IV.2.7.INV_SFS x Entidad'!$B$3</c:f>
              <c:strCache>
                <c:ptCount val="1"/>
                <c:pt idx="0">
                  <c:v> Total Invertido</c:v>
                </c:pt>
              </c:strCache>
            </c:strRef>
          </c:tx>
          <c:explosion val="49"/>
          <c:dPt>
            <c:idx val="0"/>
            <c:bubble3D val="0"/>
            <c:explosion val="13"/>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explosion val="13"/>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explosion val="5"/>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explosion val="18"/>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explosion val="12"/>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explosion val="3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explosion val="14"/>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4.1702987924058958E-2"/>
                  <c:y val="5.0433422866454164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0AFC5D00-37DF-4BF8-87C0-3A894CAAFC63}" type="CATEGORYNAME">
                      <a:rPr lang="en-US" sz="1600"/>
                      <a:pPr>
                        <a:defRPr sz="1600"/>
                      </a:pPr>
                      <a:t>[NOMBRE DE CATEGORÍA]</a:t>
                    </a:fld>
                    <a:endParaRPr lang="en-US" sz="1600"/>
                  </a:p>
                  <a:p>
                    <a:pPr>
                      <a:defRPr sz="1600"/>
                    </a:pPr>
                    <a:r>
                      <a:rPr lang="en-US" sz="1600"/>
                      <a:t> </a:t>
                    </a:r>
                    <a:fld id="{98B5F47F-18CB-4ADF-A9E9-11CD0AC8CCED}" type="VALUE">
                      <a:rPr lang="en-US" sz="1600"/>
                      <a:pPr>
                        <a:defRPr sz="1600"/>
                      </a:pPr>
                      <a:t>[VALOR]</a:t>
                    </a:fld>
                    <a:r>
                      <a:rPr lang="en-US" sz="1600"/>
                      <a:t> </a:t>
                    </a:r>
                  </a:p>
                  <a:p>
                    <a:pPr>
                      <a:defRPr sz="1600"/>
                    </a:pPr>
                    <a:fld id="{D552289A-833A-4884-B3D1-9B0C74CA9852}" type="PERCENTAGE">
                      <a:rPr lang="en-US" sz="1600"/>
                      <a:pPr>
                        <a:defRPr sz="1600"/>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6F9D-4A7F-8464-4946EE06C790}"/>
                </c:ext>
              </c:extLst>
            </c:dLbl>
            <c:dLbl>
              <c:idx val="1"/>
              <c:layout>
                <c:manualLayout>
                  <c:x val="-3.2377147343505441E-2"/>
                  <c:y val="9.423472919986268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AAFB0E6-FC0F-4D00-A4E6-C98F54C0354E}" type="CATEGORYNAME">
                      <a:rPr lang="en-US" sz="1600"/>
                      <a:pPr>
                        <a:defRPr sz="1600">
                          <a:solidFill>
                            <a:schemeClr val="accent1"/>
                          </a:solidFill>
                        </a:defRPr>
                      </a:pPr>
                      <a:t>[NOMBRE DE CATEGORÍA]</a:t>
                    </a:fld>
                    <a:r>
                      <a:rPr lang="en-US" sz="1600"/>
                      <a:t> </a:t>
                    </a:r>
                  </a:p>
                  <a:p>
                    <a:pPr>
                      <a:defRPr sz="1600">
                        <a:solidFill>
                          <a:schemeClr val="accent1"/>
                        </a:solidFill>
                      </a:defRPr>
                    </a:pPr>
                    <a:fld id="{7FAD5874-CBE0-4907-ADD7-F02F2C884360}" type="VALUE">
                      <a:rPr lang="en-US" sz="1600"/>
                      <a:pPr>
                        <a:defRPr sz="1600">
                          <a:solidFill>
                            <a:schemeClr val="accent1"/>
                          </a:solidFill>
                        </a:defRPr>
                      </a:pPr>
                      <a:t>[VALOR]</a:t>
                    </a:fld>
                    <a:r>
                      <a:rPr lang="en-US" sz="1600"/>
                      <a:t> </a:t>
                    </a:r>
                  </a:p>
                  <a:p>
                    <a:pPr>
                      <a:defRPr sz="1600">
                        <a:solidFill>
                          <a:schemeClr val="accent1"/>
                        </a:solidFill>
                      </a:defRPr>
                    </a:pPr>
                    <a:fld id="{394B2F8D-CC6C-4318-AD72-9326F32903AB}" type="PERCENTAGE">
                      <a:rPr lang="en-US" sz="160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6F9D-4A7F-8464-4946EE06C790}"/>
                </c:ext>
              </c:extLst>
            </c:dLbl>
            <c:dLbl>
              <c:idx val="2"/>
              <c:layout>
                <c:manualLayout>
                  <c:x val="-0.21589364150703869"/>
                  <c:y val="-0.11384062659138827"/>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5FD564F8-93CE-4948-BCF2-C2362FF7C80E}" type="CATEGORYNAME">
                      <a:rPr lang="en-US" sz="1600"/>
                      <a:pPr>
                        <a:defRPr sz="1600">
                          <a:solidFill>
                            <a:schemeClr val="accent1"/>
                          </a:solidFill>
                        </a:defRPr>
                      </a:pPr>
                      <a:t>[NOMBRE DE CATEGORÍA]</a:t>
                    </a:fld>
                    <a:r>
                      <a:rPr lang="en-US" sz="1600"/>
                      <a:t>  </a:t>
                    </a:r>
                  </a:p>
                  <a:p>
                    <a:pPr>
                      <a:defRPr sz="1600">
                        <a:solidFill>
                          <a:schemeClr val="accent1"/>
                        </a:solidFill>
                      </a:defRPr>
                    </a:pPr>
                    <a:fld id="{DCD430CD-1E7A-4233-9798-9A7A378BF574}" type="VALUE">
                      <a:rPr lang="en-US" sz="1600"/>
                      <a:pPr>
                        <a:defRPr sz="1600">
                          <a:solidFill>
                            <a:schemeClr val="accent1"/>
                          </a:solidFill>
                        </a:defRPr>
                      </a:pPr>
                      <a:t>[VALOR]</a:t>
                    </a:fld>
                    <a:r>
                      <a:rPr lang="en-US" sz="1600"/>
                      <a:t> </a:t>
                    </a:r>
                  </a:p>
                  <a:p>
                    <a:pPr>
                      <a:defRPr sz="1600">
                        <a:solidFill>
                          <a:schemeClr val="accent1"/>
                        </a:solidFill>
                      </a:defRPr>
                    </a:pPr>
                    <a:fld id="{5F743152-EDE7-4DFF-9955-A1A56544B800}" type="PERCENTAGE">
                      <a:rPr lang="en-US" sz="160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6F9D-4A7F-8464-4946EE06C790}"/>
                </c:ext>
              </c:extLst>
            </c:dLbl>
            <c:dLbl>
              <c:idx val="3"/>
              <c:layout>
                <c:manualLayout>
                  <c:x val="-6.7423199627541425E-2"/>
                  <c:y val="-0.18593632853910624"/>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78281DE4-C101-4AAC-ADD2-422AD952B7AF}" type="CATEGORYNAME">
                      <a:rPr lang="en-US" sz="1600"/>
                      <a:pPr>
                        <a:defRPr sz="1600">
                          <a:solidFill>
                            <a:schemeClr val="accent1"/>
                          </a:solidFill>
                        </a:defRPr>
                      </a:pPr>
                      <a:t>[NOMBRE DE CATEGORÍA]</a:t>
                    </a:fld>
                    <a:r>
                      <a:rPr lang="en-US" sz="1600"/>
                      <a:t> </a:t>
                    </a:r>
                  </a:p>
                  <a:p>
                    <a:pPr>
                      <a:defRPr sz="1600">
                        <a:solidFill>
                          <a:schemeClr val="accent1"/>
                        </a:solidFill>
                      </a:defRPr>
                    </a:pPr>
                    <a:r>
                      <a:rPr lang="en-US" sz="1600"/>
                      <a:t> </a:t>
                    </a:r>
                    <a:fld id="{F31B1E5F-8E97-4D6F-8F91-D1E6108AF116}" type="VALUE">
                      <a:rPr lang="en-US" sz="1600"/>
                      <a:pPr>
                        <a:defRPr sz="1600">
                          <a:solidFill>
                            <a:schemeClr val="accent1"/>
                          </a:solidFill>
                        </a:defRPr>
                      </a:pPr>
                      <a:t>[VALOR]</a:t>
                    </a:fld>
                    <a:endParaRPr lang="en-US" sz="1600"/>
                  </a:p>
                  <a:p>
                    <a:pPr>
                      <a:defRPr sz="1600">
                        <a:solidFill>
                          <a:schemeClr val="accent1"/>
                        </a:solidFill>
                      </a:defRPr>
                    </a:pPr>
                    <a:r>
                      <a:rPr lang="en-US" sz="1600"/>
                      <a:t> </a:t>
                    </a:r>
                    <a:fld id="{4A530545-E373-4438-944F-E8B7181694E9}" type="PERCENTAGE">
                      <a:rPr lang="en-US" sz="1600"/>
                      <a:pPr>
                        <a:defRPr sz="1600">
                          <a:solidFill>
                            <a:schemeClr val="accent1"/>
                          </a:solidFill>
                        </a:defRPr>
                      </a:pPr>
                      <a:t>[PORCENTAJE]</a:t>
                    </a:fld>
                    <a:endParaRPr lang="en-US" sz="160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6F9D-4A7F-8464-4946EE06C790}"/>
                </c:ext>
              </c:extLst>
            </c:dLbl>
            <c:dLbl>
              <c:idx val="4"/>
              <c:layout>
                <c:manualLayout>
                  <c:x val="8.6214389214095327E-2"/>
                  <c:y val="-0.16643358422134191"/>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FB779FB1-63E4-47AE-A554-245ABCCA074F}"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E8000586-6D4A-4D00-99F1-E3911ED174BA}" type="VALUE">
                      <a:rPr lang="en-US" sz="1600"/>
                      <a:pPr>
                        <a:defRPr sz="1600">
                          <a:solidFill>
                            <a:schemeClr val="accent1"/>
                          </a:solidFill>
                        </a:defRPr>
                      </a:pPr>
                      <a:t>[VALOR]</a:t>
                    </a:fld>
                    <a:endParaRPr lang="en-US" sz="1600"/>
                  </a:p>
                  <a:p>
                    <a:pPr>
                      <a:defRPr sz="1600">
                        <a:solidFill>
                          <a:schemeClr val="accent1"/>
                        </a:solidFill>
                      </a:defRPr>
                    </a:pPr>
                    <a:fld id="{013B44E2-3BE3-4E23-9B15-AE8DF58D614D}" type="PERCENTAGE">
                      <a:rPr lang="en-US" sz="160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6F9D-4A7F-8464-4946EE06C790}"/>
                </c:ext>
              </c:extLst>
            </c:dLbl>
            <c:dLbl>
              <c:idx val="5"/>
              <c:layout>
                <c:manualLayout>
                  <c:x val="9.9935894198434808E-2"/>
                  <c:y val="1.357732008030745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D3F30BE-07D2-4B45-B2EC-B59E829A102F}" type="CATEGORYNAME">
                      <a:rPr lang="en-US" sz="1600"/>
                      <a:pPr>
                        <a:defRPr sz="1600">
                          <a:solidFill>
                            <a:schemeClr val="accent1"/>
                          </a:solidFill>
                        </a:defRPr>
                      </a:pPr>
                      <a:t>[NOMBRE DE CATEGORÍA]</a:t>
                    </a:fld>
                    <a:r>
                      <a:rPr lang="en-US" sz="1600"/>
                      <a:t> </a:t>
                    </a:r>
                  </a:p>
                  <a:p>
                    <a:pPr>
                      <a:defRPr sz="1600">
                        <a:solidFill>
                          <a:schemeClr val="accent1"/>
                        </a:solidFill>
                      </a:defRPr>
                    </a:pPr>
                    <a:fld id="{282EB535-F9E4-4D16-A1C1-A497DCAC471F}" type="VALUE">
                      <a:rPr lang="en-US" sz="1600"/>
                      <a:pPr>
                        <a:defRPr sz="1600">
                          <a:solidFill>
                            <a:schemeClr val="accent1"/>
                          </a:solidFill>
                        </a:defRPr>
                      </a:pPr>
                      <a:t>[VALOR]</a:t>
                    </a:fld>
                    <a:endParaRPr lang="en-US" sz="1600"/>
                  </a:p>
                  <a:p>
                    <a:pPr>
                      <a:defRPr sz="1600">
                        <a:solidFill>
                          <a:schemeClr val="accent1"/>
                        </a:solidFill>
                      </a:defRPr>
                    </a:pPr>
                    <a:r>
                      <a:rPr lang="en-US" sz="1600"/>
                      <a:t> </a:t>
                    </a:r>
                    <a:fld id="{478D091E-F01D-4242-8211-A1CE7055364E}" type="PERCENTAGE">
                      <a:rPr lang="en-US" sz="1600"/>
                      <a:pPr>
                        <a:defRPr sz="1600">
                          <a:solidFill>
                            <a:schemeClr val="accent1"/>
                          </a:solidFill>
                        </a:defRPr>
                      </a:pPr>
                      <a:t>[PORCENTAJE]</a:t>
                    </a:fld>
                    <a:endParaRPr lang="en-US" sz="160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A-9358-4231-B838-509AA939BF66}"/>
                </c:ext>
              </c:extLst>
            </c:dLbl>
            <c:dLbl>
              <c:idx val="6"/>
              <c:layout>
                <c:manualLayout>
                  <c:x val="4.7117440414391303E-2"/>
                  <c:y val="0.1102690772761914"/>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509932B2-C7DD-4559-B60D-71D9A5FDCEF9}" type="CATEGORYNAME">
                      <a:rPr lang="en-US" sz="1600"/>
                      <a:pPr>
                        <a:defRPr sz="1600">
                          <a:solidFill>
                            <a:schemeClr val="accent1"/>
                          </a:solidFill>
                        </a:defRPr>
                      </a:pPr>
                      <a:t>[NOMBRE DE CATEGORÍA]</a:t>
                    </a:fld>
                    <a:r>
                      <a:rPr lang="en-US" sz="1600"/>
                      <a:t> </a:t>
                    </a:r>
                    <a:fld id="{59B05265-9D87-448D-9A7A-B5B70C191C65}" type="VALUE">
                      <a:rPr lang="en-US" sz="1600"/>
                      <a:pPr>
                        <a:defRPr sz="1600">
                          <a:solidFill>
                            <a:schemeClr val="accent1"/>
                          </a:solidFill>
                        </a:defRPr>
                      </a:pPr>
                      <a:t>[VALOR]</a:t>
                    </a:fld>
                    <a:r>
                      <a:rPr lang="en-US" sz="1600"/>
                      <a:t> </a:t>
                    </a:r>
                  </a:p>
                  <a:p>
                    <a:pPr>
                      <a:defRPr sz="1600">
                        <a:solidFill>
                          <a:schemeClr val="accent1"/>
                        </a:solidFill>
                      </a:defRPr>
                    </a:pPr>
                    <a:fld id="{2EB7DBDB-0EED-4497-81B7-D227AA3B7A5E}" type="PERCENTAGE">
                      <a:rPr lang="en-US" sz="160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Entidad'!$A$4:$A$9</c:f>
              <c:strCache>
                <c:ptCount val="6"/>
                <c:pt idx="0">
                  <c:v>Certificados Financieros</c:v>
                </c:pt>
                <c:pt idx="1">
                  <c:v>Títulos Desmaterializados de Pacto de Recompra (REPO)</c:v>
                </c:pt>
                <c:pt idx="2">
                  <c:v>Títulos Notas Desmaterializados</c:v>
                </c:pt>
                <c:pt idx="3">
                  <c:v>Depósitos Flexibles </c:v>
                </c:pt>
                <c:pt idx="4">
                  <c:v>En Abierto Renta valores</c:v>
                </c:pt>
                <c:pt idx="5">
                  <c:v>En Depósitos Financieros Renta Futuro</c:v>
                </c:pt>
              </c:strCache>
            </c:strRef>
          </c:cat>
          <c:val>
            <c:numRef>
              <c:f>'IV.2.7.INV_SFS x Entidad'!$B$4:$B$9</c:f>
              <c:numCache>
                <c:formatCode>_(* #,##0.00_);_(* \(#,##0.00\);_(* "-"??_);_(@_)</c:formatCode>
                <c:ptCount val="6"/>
                <c:pt idx="0">
                  <c:v>1224387600</c:v>
                </c:pt>
                <c:pt idx="1">
                  <c:v>3826718980.5100002</c:v>
                </c:pt>
                <c:pt idx="2">
                  <c:v>1025995645.3200001</c:v>
                </c:pt>
                <c:pt idx="3">
                  <c:v>54545624.920000002</c:v>
                </c:pt>
                <c:pt idx="4">
                  <c:v>40975125.969999999</c:v>
                </c:pt>
                <c:pt idx="5">
                  <c:v>36774451.460000001</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b="1">
                <a:effectLst/>
              </a:rPr>
              <a:t>Distribución de las Inversiones del SFS del RC por Cuenta</a:t>
            </a:r>
            <a:endParaRPr lang="es-ES" sz="2000">
              <a:effectLst/>
            </a:endParaRPr>
          </a:p>
        </c:rich>
      </c:tx>
      <c:layout>
        <c:manualLayout>
          <c:xMode val="edge"/>
          <c:yMode val="edge"/>
          <c:x val="0.27063464171976748"/>
          <c:y val="6.5140253943245158E-2"/>
        </c:manualLayout>
      </c:layout>
      <c:overlay val="0"/>
    </c:title>
    <c:autoTitleDeleted val="0"/>
    <c:view3D>
      <c:rotX val="80"/>
      <c:rotY val="0"/>
      <c:rAngAx val="0"/>
    </c:view3D>
    <c:floor>
      <c:thickness val="0"/>
    </c:floor>
    <c:sideWall>
      <c:thickness val="0"/>
    </c:sideWall>
    <c:backWall>
      <c:thickness val="0"/>
    </c:backWall>
    <c:plotArea>
      <c:layout>
        <c:manualLayout>
          <c:layoutTarget val="inner"/>
          <c:xMode val="edge"/>
          <c:yMode val="edge"/>
          <c:x val="0.13975532285532882"/>
          <c:y val="0.30922120975908207"/>
          <c:w val="0.63071587968769216"/>
          <c:h val="0.54710247509855969"/>
        </c:manualLayout>
      </c:layout>
      <c:pie3DChart>
        <c:varyColors val="1"/>
        <c:ser>
          <c:idx val="0"/>
          <c:order val="0"/>
          <c:explosion val="27"/>
          <c:dPt>
            <c:idx val="1"/>
            <c:bubble3D val="0"/>
            <c:spPr>
              <a:solidFill>
                <a:schemeClr val="accent6">
                  <a:lumMod val="75000"/>
                </a:schemeClr>
              </a:solidFill>
            </c:spPr>
            <c:extLst>
              <c:ext xmlns:c16="http://schemas.microsoft.com/office/drawing/2014/chart" uri="{C3380CC4-5D6E-409C-BE32-E72D297353CC}">
                <c16:uniqueId val="{00000001-119B-4D4B-A046-BBDB60F6BBF7}"/>
              </c:ext>
            </c:extLst>
          </c:dPt>
          <c:dPt>
            <c:idx val="2"/>
            <c:bubble3D val="0"/>
            <c:spPr>
              <a:solidFill>
                <a:schemeClr val="accent3">
                  <a:lumMod val="50000"/>
                </a:schemeClr>
              </a:solidFill>
            </c:spPr>
            <c:extLst>
              <c:ext xmlns:c16="http://schemas.microsoft.com/office/drawing/2014/chart" uri="{C3380CC4-5D6E-409C-BE32-E72D297353CC}">
                <c16:uniqueId val="{00000003-119B-4D4B-A046-BBDB60F6BBF7}"/>
              </c:ext>
            </c:extLst>
          </c:dPt>
          <c:dLbls>
            <c:dLbl>
              <c:idx val="0"/>
              <c:layout>
                <c:manualLayout>
                  <c:x val="1.7185963569183872E-2"/>
                  <c:y val="-5.6514309109110975E-4"/>
                </c:manualLayout>
              </c:layout>
              <c:tx>
                <c:rich>
                  <a:bodyPr wrap="square" lIns="38100" tIns="19050" rIns="38100" bIns="19050" anchor="ctr">
                    <a:spAutoFit/>
                  </a:bodyPr>
                  <a:lstStyle/>
                  <a:p>
                    <a:pPr>
                      <a:defRPr sz="1800" b="1">
                        <a:solidFill>
                          <a:schemeClr val="accent5">
                            <a:lumMod val="50000"/>
                          </a:schemeClr>
                        </a:solidFill>
                      </a:defRPr>
                    </a:pPr>
                    <a:fld id="{8D0DB54A-3B5E-4E4C-9345-8C51CA13F8B2}" type="CATEGORYNAME">
                      <a:rPr lang="en-US"/>
                      <a:pPr>
                        <a:defRPr sz="1800" b="1">
                          <a:solidFill>
                            <a:schemeClr val="accent5">
                              <a:lumMod val="50000"/>
                            </a:schemeClr>
                          </a:solidFill>
                        </a:defRPr>
                      </a:pPr>
                      <a:t>[NOMBRE DE CATEGORÍA]</a:t>
                    </a:fld>
                    <a:r>
                      <a:rPr lang="en-US" baseline="0"/>
                      <a:t> </a:t>
                    </a:r>
                    <a:fld id="{2A104475-DBB0-4BB3-B589-29B5F1B2783E}" type="VALUE">
                      <a:rPr lang="en-US" baseline="0"/>
                      <a:pPr>
                        <a:defRPr sz="1800" b="1">
                          <a:solidFill>
                            <a:schemeClr val="accent5">
                              <a:lumMod val="50000"/>
                            </a:schemeClr>
                          </a:solidFill>
                        </a:defRPr>
                      </a:pPr>
                      <a:t>[VALOR]</a:t>
                    </a:fld>
                    <a:endParaRPr lang="en-US" baseline="0"/>
                  </a:p>
                  <a:p>
                    <a:pPr>
                      <a:defRPr sz="1800" b="1">
                        <a:solidFill>
                          <a:schemeClr val="accent5">
                            <a:lumMod val="50000"/>
                          </a:schemeClr>
                        </a:solidFill>
                      </a:defRPr>
                    </a:pPr>
                    <a:fld id="{894D13A3-E82C-4A41-AB33-83EC22D00D65}" type="PERCENTAGE">
                      <a:rPr lang="en-US" baseline="0"/>
                      <a:pPr>
                        <a:defRPr sz="1800" b="1">
                          <a:solidFill>
                            <a:schemeClr val="accent5">
                              <a:lumMod val="50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119B-4D4B-A046-BBDB60F6BBF7}"/>
                </c:ext>
              </c:extLst>
            </c:dLbl>
            <c:dLbl>
              <c:idx val="1"/>
              <c:layout>
                <c:manualLayout>
                  <c:x val="-2.9212527992408529E-2"/>
                  <c:y val="7.9510409371706128E-2"/>
                </c:manualLayout>
              </c:layout>
              <c:tx>
                <c:rich>
                  <a:bodyPr wrap="square" lIns="38100" tIns="19050" rIns="38100" bIns="19050" anchor="ctr">
                    <a:spAutoFit/>
                  </a:bodyPr>
                  <a:lstStyle/>
                  <a:p>
                    <a:pPr>
                      <a:defRPr sz="1800" b="1">
                        <a:solidFill>
                          <a:schemeClr val="accent6">
                            <a:lumMod val="75000"/>
                          </a:schemeClr>
                        </a:solidFill>
                      </a:defRPr>
                    </a:pPr>
                    <a:fld id="{02327605-7BAA-43C8-80EC-02E48A1E22AE}" type="CATEGORYNAME">
                      <a:rPr lang="en-US"/>
                      <a:pPr>
                        <a:defRPr sz="1800" b="1">
                          <a:solidFill>
                            <a:schemeClr val="accent6">
                              <a:lumMod val="75000"/>
                            </a:schemeClr>
                          </a:solidFill>
                        </a:defRPr>
                      </a:pPr>
                      <a:t>[NOMBRE DE CATEGORÍA]</a:t>
                    </a:fld>
                    <a:r>
                      <a:rPr lang="en-US" baseline="0"/>
                      <a:t> </a:t>
                    </a:r>
                  </a:p>
                  <a:p>
                    <a:pPr>
                      <a:defRPr sz="1800" b="1">
                        <a:solidFill>
                          <a:schemeClr val="accent6">
                            <a:lumMod val="75000"/>
                          </a:schemeClr>
                        </a:solidFill>
                      </a:defRPr>
                    </a:pPr>
                    <a:fld id="{6BE0742A-AA17-4C05-B557-AC1170AA3FA8}" type="VALUE">
                      <a:rPr lang="en-US" baseline="0"/>
                      <a:pPr>
                        <a:defRPr sz="1800" b="1">
                          <a:solidFill>
                            <a:schemeClr val="accent6">
                              <a:lumMod val="75000"/>
                            </a:schemeClr>
                          </a:solidFill>
                        </a:defRPr>
                      </a:pPr>
                      <a:t>[VALOR]</a:t>
                    </a:fld>
                    <a:endParaRPr lang="en-US" baseline="0"/>
                  </a:p>
                  <a:p>
                    <a:pPr>
                      <a:defRPr sz="1800" b="1">
                        <a:solidFill>
                          <a:schemeClr val="accent6">
                            <a:lumMod val="75000"/>
                          </a:schemeClr>
                        </a:solidFill>
                      </a:defRPr>
                    </a:pPr>
                    <a:fld id="{43C35D7F-AE88-4C8F-8296-0E020A8B2A49}" type="PERCENTAGE">
                      <a:rPr lang="en-US" baseline="0"/>
                      <a:pPr>
                        <a:defRPr sz="1800" b="1">
                          <a:solidFill>
                            <a:schemeClr val="accent6">
                              <a:lumMod val="75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119B-4D4B-A046-BBDB60F6BBF7}"/>
                </c:ext>
              </c:extLst>
            </c:dLbl>
            <c:dLbl>
              <c:idx val="2"/>
              <c:layout>
                <c:manualLayout>
                  <c:x val="2.5125335507782863E-2"/>
                  <c:y val="-5.7569298448760013E-2"/>
                </c:manualLayout>
              </c:layout>
              <c:tx>
                <c:rich>
                  <a:bodyPr wrap="square" lIns="38100" tIns="19050" rIns="38100" bIns="19050" anchor="ctr">
                    <a:spAutoFit/>
                  </a:bodyPr>
                  <a:lstStyle/>
                  <a:p>
                    <a:pPr>
                      <a:defRPr sz="1800" b="1">
                        <a:solidFill>
                          <a:schemeClr val="accent3">
                            <a:lumMod val="50000"/>
                          </a:schemeClr>
                        </a:solidFill>
                      </a:defRPr>
                    </a:pPr>
                    <a:fld id="{3F109521-6214-41FE-B249-BDCB449E44D4}" type="CATEGORYNAME">
                      <a:rPr lang="en-US"/>
                      <a:pPr>
                        <a:defRPr sz="1800" b="1">
                          <a:solidFill>
                            <a:schemeClr val="accent3">
                              <a:lumMod val="50000"/>
                            </a:schemeClr>
                          </a:solidFill>
                        </a:defRPr>
                      </a:pPr>
                      <a:t>[NOMBRE DE CATEGORÍA]</a:t>
                    </a:fld>
                    <a:r>
                      <a:rPr lang="en-US" baseline="0"/>
                      <a:t> </a:t>
                    </a:r>
                    <a:fld id="{38463920-1BF6-4CB3-A42C-42C7AA30D2DF}" type="VALUE">
                      <a:rPr lang="en-US" baseline="0"/>
                      <a:pPr>
                        <a:defRPr sz="1800" b="1">
                          <a:solidFill>
                            <a:schemeClr val="accent3">
                              <a:lumMod val="50000"/>
                            </a:schemeClr>
                          </a:solidFill>
                        </a:defRPr>
                      </a:pPr>
                      <a:t>[VALOR]</a:t>
                    </a:fld>
                    <a:r>
                      <a:rPr lang="en-US" baseline="0"/>
                      <a:t>              </a:t>
                    </a:r>
                    <a:fld id="{D68AB7B5-A8B6-42CB-AACC-8D94B5A93AB2}" type="PERCENTAGE">
                      <a:rPr lang="en-US" baseline="0"/>
                      <a:pPr>
                        <a:defRPr sz="1800" b="1">
                          <a:solidFill>
                            <a:schemeClr val="accent3">
                              <a:lumMod val="50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119B-4D4B-A046-BBDB60F6BBF7}"/>
                </c:ext>
              </c:extLst>
            </c:dLbl>
            <c:dLbl>
              <c:idx val="3"/>
              <c:layout>
                <c:manualLayout>
                  <c:x val="0.10773295299567479"/>
                  <c:y val="-5.1106134233709487E-2"/>
                </c:manualLayout>
              </c:layout>
              <c:tx>
                <c:rich>
                  <a:bodyPr wrap="square" lIns="38100" tIns="19050" rIns="38100" bIns="19050" anchor="ctr">
                    <a:spAutoFit/>
                  </a:bodyPr>
                  <a:lstStyle/>
                  <a:p>
                    <a:pPr>
                      <a:defRPr sz="1800" b="1">
                        <a:solidFill>
                          <a:schemeClr val="accent5">
                            <a:lumMod val="75000"/>
                          </a:schemeClr>
                        </a:solidFill>
                      </a:defRPr>
                    </a:pPr>
                    <a:fld id="{18941AD5-4CA1-4F55-848B-F9111525F6E4}" type="CATEGORYNAME">
                      <a:rPr lang="en-US"/>
                      <a:pPr>
                        <a:defRPr sz="1800" b="1">
                          <a:solidFill>
                            <a:schemeClr val="accent5">
                              <a:lumMod val="75000"/>
                            </a:schemeClr>
                          </a:solidFill>
                        </a:defRPr>
                      </a:pPr>
                      <a:t>[NOMBRE DE CATEGORÍA]</a:t>
                    </a:fld>
                    <a:fld id="{21F332F2-C222-4D38-85D6-499D59D0635D}" type="VALUE">
                      <a:rPr lang="en-US" baseline="0"/>
                      <a:pPr>
                        <a:defRPr sz="1800" b="1">
                          <a:solidFill>
                            <a:schemeClr val="accent5">
                              <a:lumMod val="75000"/>
                            </a:schemeClr>
                          </a:solidFill>
                        </a:defRPr>
                      </a:pPr>
                      <a:t>[VALOR]</a:t>
                    </a:fld>
                    <a:endParaRPr lang="en-US" baseline="0"/>
                  </a:p>
                  <a:p>
                    <a:pPr>
                      <a:defRPr sz="1800" b="1">
                        <a:solidFill>
                          <a:schemeClr val="accent5">
                            <a:lumMod val="75000"/>
                          </a:schemeClr>
                        </a:solidFill>
                      </a:defRPr>
                    </a:pPr>
                    <a:r>
                      <a:rPr lang="en-US" baseline="0"/>
                      <a:t> </a:t>
                    </a:r>
                    <a:fld id="{CAB8C15A-0F89-4EFC-AF31-AEE2232EB589}" type="PERCENTAGE">
                      <a:rPr lang="en-US" baseline="0"/>
                      <a:pPr>
                        <a:defRPr sz="1800" b="1">
                          <a:solidFill>
                            <a:schemeClr val="accent5">
                              <a:lumMod val="75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511F-46F2-AA37-4BA77B42FFE5}"/>
                </c:ext>
              </c:extLst>
            </c:dLbl>
            <c:numFmt formatCode="0.00%" sourceLinked="0"/>
            <c:spPr>
              <a:noFill/>
              <a:ln>
                <a:noFill/>
              </a:ln>
              <a:effectLst/>
            </c:spPr>
            <c:txPr>
              <a:bodyPr wrap="square" lIns="38100" tIns="19050" rIns="38100" bIns="19050" anchor="ctr">
                <a:spAutoFit/>
              </a:bodyPr>
              <a:lstStyle/>
              <a:p>
                <a:pPr>
                  <a:defRPr sz="1800" b="1"/>
                </a:pPr>
                <a:endParaRPr lang="en-US"/>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'IV.2.8.INV_SFS x cuentas'!$A$3:$A$6</c:f>
              <c:strCache>
                <c:ptCount val="4"/>
                <c:pt idx="0">
                  <c:v>Cuidado de la Salud</c:v>
                </c:pt>
                <c:pt idx="1">
                  <c:v>Aportes por Dependientes Adicionales</c:v>
                </c:pt>
                <c:pt idx="2">
                  <c:v>Estancias Infantiles</c:v>
                </c:pt>
                <c:pt idx="3">
                  <c:v>Pensionados </c:v>
                </c:pt>
              </c:strCache>
            </c:strRef>
          </c:cat>
          <c:val>
            <c:numRef>
              <c:f>'IV.2.8.INV_SFS x cuentas'!$B$3:$B$6</c:f>
              <c:numCache>
                <c:formatCode>_(* #,##0.00_);_(* \(#,##0.00\);_(* "-"??_);_(@_)</c:formatCode>
                <c:ptCount val="4"/>
                <c:pt idx="0">
                  <c:v>6209397428.1800003</c:v>
                </c:pt>
                <c:pt idx="1">
                  <c:v>0</c:v>
                </c:pt>
                <c:pt idx="2">
                  <c:v>1617268747.3499999</c:v>
                </c:pt>
                <c:pt idx="3">
                  <c:v>57107076.43</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sz="2400"/>
            </a:pPr>
            <a:r>
              <a:rPr lang="es-ES" sz="2400"/>
              <a:t>Aporte</a:t>
            </a:r>
            <a:r>
              <a:rPr lang="es-ES" sz="2400" baseline="0"/>
              <a:t> del Gobierno Central y Pago a SENASA</a:t>
            </a:r>
          </a:p>
          <a:p>
            <a:pPr>
              <a:defRPr sz="2400"/>
            </a:pPr>
            <a:r>
              <a:rPr lang="es-ES" sz="2400" baseline="0"/>
              <a:t>Millones (RD$)</a:t>
            </a:r>
            <a:endParaRPr lang="es-ES" sz="2400"/>
          </a:p>
        </c:rich>
      </c:tx>
      <c:layout>
        <c:manualLayout>
          <c:xMode val="edge"/>
          <c:yMode val="edge"/>
          <c:x val="0.32060862693059899"/>
          <c:y val="9.0737640116630245E-3"/>
        </c:manualLayout>
      </c:layout>
      <c:overlay val="0"/>
    </c:title>
    <c:autoTitleDeleted val="0"/>
    <c:plotArea>
      <c:layout>
        <c:manualLayout>
          <c:layoutTarget val="inner"/>
          <c:xMode val="edge"/>
          <c:yMode val="edge"/>
          <c:x val="4.5486551804786779E-2"/>
          <c:y val="0.23507636763067921"/>
          <c:w val="0.91691988253943491"/>
          <c:h val="0.60207757921072436"/>
        </c:manualLayout>
      </c:layout>
      <c:barChart>
        <c:barDir val="col"/>
        <c:grouping val="clustered"/>
        <c:varyColors val="0"/>
        <c:ser>
          <c:idx val="0"/>
          <c:order val="0"/>
          <c:tx>
            <c:strRef>
              <c:f>'IV.2.9.Aport.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 May.2020</c:v>
                </c:pt>
              </c:strCache>
            </c:strRef>
          </c:cat>
          <c:val>
            <c:numRef>
              <c:f>'IV.2.9.Aport. GOB. y Pagos RS'!$B$4:$B$21</c:f>
              <c:numCache>
                <c:formatCode>#,##0.00_);[Red]\(#,##0.00\)</c:formatCode>
                <c:ptCount val="18"/>
                <c:pt idx="0">
                  <c:v>50000000</c:v>
                </c:pt>
                <c:pt idx="1">
                  <c:v>100013332.31999999</c:v>
                </c:pt>
                <c:pt idx="2">
                  <c:v>604604920.63</c:v>
                </c:pt>
                <c:pt idx="3">
                  <c:v>724509996.65999997</c:v>
                </c:pt>
                <c:pt idx="4">
                  <c:v>1566425499.9599998</c:v>
                </c:pt>
                <c:pt idx="5">
                  <c:v>2203369531</c:v>
                </c:pt>
                <c:pt idx="6">
                  <c:v>3190675855.0100002</c:v>
                </c:pt>
                <c:pt idx="7">
                  <c:v>3736675849.46</c:v>
                </c:pt>
                <c:pt idx="8">
                  <c:v>4134675852</c:v>
                </c:pt>
                <c:pt idx="9">
                  <c:v>4599999999.96</c:v>
                </c:pt>
                <c:pt idx="10">
                  <c:v>5302610000</c:v>
                </c:pt>
                <c:pt idx="11">
                  <c:v>6839999499</c:v>
                </c:pt>
                <c:pt idx="12">
                  <c:v>6922811271.25</c:v>
                </c:pt>
                <c:pt idx="13">
                  <c:v>8498167479</c:v>
                </c:pt>
                <c:pt idx="14">
                  <c:v>8861365332.7000008</c:v>
                </c:pt>
                <c:pt idx="15">
                  <c:v>9303031999.3699989</c:v>
                </c:pt>
                <c:pt idx="16">
                  <c:v>10073865331.690001</c:v>
                </c:pt>
                <c:pt idx="17">
                  <c:v>4465221666.3299999</c:v>
                </c:pt>
              </c:numCache>
            </c:numRef>
          </c:val>
          <c:extLst>
            <c:ext xmlns:c16="http://schemas.microsoft.com/office/drawing/2014/chart" uri="{C3380CC4-5D6E-409C-BE32-E72D297353CC}">
              <c16:uniqueId val="{00000000-CAF7-4D62-BBC2-48C368195B83}"/>
            </c:ext>
          </c:extLst>
        </c:ser>
        <c:ser>
          <c:idx val="1"/>
          <c:order val="1"/>
          <c:tx>
            <c:strRef>
              <c:f>'IV.2.9.Aport.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 May.2020</c:v>
                </c:pt>
              </c:strCache>
            </c:strRef>
          </c:cat>
          <c:val>
            <c:numRef>
              <c:f>'IV.2.9.Aport. GOB. y Pagos RS'!$C$4:$C$21</c:f>
              <c:numCache>
                <c:formatCode>#,##0.00_);[Red]\(#,##0.00\)</c:formatCode>
                <c:ptCount val="18"/>
                <c:pt idx="0">
                  <c:v>50652652.469999999</c:v>
                </c:pt>
                <c:pt idx="1">
                  <c:v>103813912.38</c:v>
                </c:pt>
                <c:pt idx="2">
                  <c:v>203608914.68000001</c:v>
                </c:pt>
                <c:pt idx="3">
                  <c:v>816768960.5</c:v>
                </c:pt>
                <c:pt idx="4">
                  <c:v>1578880050.26</c:v>
                </c:pt>
                <c:pt idx="5">
                  <c:v>2556770326.0999999</c:v>
                </c:pt>
                <c:pt idx="6">
                  <c:v>2723337644.3600001</c:v>
                </c:pt>
                <c:pt idx="7">
                  <c:v>3444380482.9799995</c:v>
                </c:pt>
                <c:pt idx="8">
                  <c:v>4363872025.2399998</c:v>
                </c:pt>
                <c:pt idx="9">
                  <c:v>4742082647.7799997</c:v>
                </c:pt>
                <c:pt idx="10">
                  <c:v>5215203784.9399996</c:v>
                </c:pt>
                <c:pt idx="11">
                  <c:v>7378610518.96</c:v>
                </c:pt>
                <c:pt idx="12">
                  <c:v>6892825210.3000002</c:v>
                </c:pt>
                <c:pt idx="13">
                  <c:v>8178603831.1000004</c:v>
                </c:pt>
                <c:pt idx="14">
                  <c:v>9002153750.7799988</c:v>
                </c:pt>
                <c:pt idx="15">
                  <c:v>9656741344.960001</c:v>
                </c:pt>
                <c:pt idx="16">
                  <c:v>10092459380.139999</c:v>
                </c:pt>
                <c:pt idx="17">
                  <c:v>4435423192.8699989</c:v>
                </c:pt>
              </c:numCache>
            </c:numRef>
          </c:val>
          <c:extLst>
            <c:ext xmlns:c16="http://schemas.microsoft.com/office/drawing/2014/chart" uri="{C3380CC4-5D6E-409C-BE32-E72D297353CC}">
              <c16:uniqueId val="{00000001-CAF7-4D62-BBC2-48C368195B83}"/>
            </c:ext>
          </c:extLst>
        </c:ser>
        <c:ser>
          <c:idx val="2"/>
          <c:order val="2"/>
          <c:tx>
            <c:strRef>
              <c:f>'IV.2.9.Aport. GOB. y Pagos RS'!$D$3</c:f>
              <c:strCache>
                <c:ptCount val="1"/>
                <c:pt idx="0">
                  <c:v>Saldos</c:v>
                </c:pt>
              </c:strCache>
            </c:strRef>
          </c:tx>
          <c:invertIfNegative val="0"/>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 May.2020</c:v>
                </c:pt>
              </c:strCache>
            </c:strRef>
          </c:cat>
          <c:val>
            <c:numRef>
              <c:f>'IV.2.9.Aport. GOB. y Pagos RS'!$D$4:$D$21</c:f>
              <c:numCache>
                <c:formatCode>#,##0.00_);[Red]\(#,##0.00\)</c:formatCode>
                <c:ptCount val="18"/>
                <c:pt idx="0">
                  <c:v>-652652.46999999881</c:v>
                </c:pt>
                <c:pt idx="1">
                  <c:v>-3800580.0600000024</c:v>
                </c:pt>
                <c:pt idx="2">
                  <c:v>400996005.94999999</c:v>
                </c:pt>
                <c:pt idx="3">
                  <c:v>-92258963.840000033</c:v>
                </c:pt>
                <c:pt idx="4">
                  <c:v>-12454550.300000191</c:v>
                </c:pt>
                <c:pt idx="5">
                  <c:v>-353400795.0999999</c:v>
                </c:pt>
                <c:pt idx="6">
                  <c:v>467338210.6500001</c:v>
                </c:pt>
                <c:pt idx="7">
                  <c:v>292295366.4800005</c:v>
                </c:pt>
                <c:pt idx="8">
                  <c:v>-229196173.23999977</c:v>
                </c:pt>
                <c:pt idx="9">
                  <c:v>-142082647.81999969</c:v>
                </c:pt>
                <c:pt idx="10">
                  <c:v>87406215.06000042</c:v>
                </c:pt>
                <c:pt idx="11">
                  <c:v>-538611019.96000004</c:v>
                </c:pt>
                <c:pt idx="12">
                  <c:v>29986060.949999809</c:v>
                </c:pt>
                <c:pt idx="13">
                  <c:v>319563647.89999962</c:v>
                </c:pt>
                <c:pt idx="14">
                  <c:v>-140788418.07999802</c:v>
                </c:pt>
                <c:pt idx="15">
                  <c:v>-353709345.59000206</c:v>
                </c:pt>
                <c:pt idx="16">
                  <c:v>-18594048.449998856</c:v>
                </c:pt>
                <c:pt idx="17">
                  <c:v>29798473.460000992</c:v>
                </c:pt>
              </c:numCache>
            </c:numRef>
          </c:val>
          <c:extLst>
            <c:ext xmlns:c16="http://schemas.microsoft.com/office/drawing/2014/chart" uri="{C3380CC4-5D6E-409C-BE32-E72D297353CC}">
              <c16:uniqueId val="{00000002-CAF7-4D62-BBC2-48C368195B83}"/>
            </c:ext>
          </c:extLst>
        </c:ser>
        <c:dLbls>
          <c:showLegendKey val="0"/>
          <c:showVal val="0"/>
          <c:showCatName val="0"/>
          <c:showSerName val="0"/>
          <c:showPercent val="0"/>
          <c:showBubbleSize val="0"/>
        </c:dLbls>
        <c:gapWidth val="63"/>
        <c:overlap val="-2"/>
        <c:axId val="432550736"/>
        <c:axId val="432551128"/>
      </c:barChart>
      <c:catAx>
        <c:axId val="432550736"/>
        <c:scaling>
          <c:orientation val="minMax"/>
        </c:scaling>
        <c:delete val="0"/>
        <c:axPos val="b"/>
        <c:numFmt formatCode="General" sourceLinked="1"/>
        <c:majorTickMark val="none"/>
        <c:minorTickMark val="none"/>
        <c:tickLblPos val="low"/>
        <c:txPr>
          <a:bodyPr/>
          <a:lstStyle/>
          <a:p>
            <a:pPr>
              <a:defRPr sz="1800"/>
            </a:pPr>
            <a:endParaRPr lang="en-US"/>
          </a:p>
        </c:txPr>
        <c:crossAx val="432551128"/>
        <c:crosses val="autoZero"/>
        <c:auto val="1"/>
        <c:lblAlgn val="ctr"/>
        <c:lblOffset val="100"/>
        <c:noMultiLvlLbl val="0"/>
      </c:catAx>
      <c:valAx>
        <c:axId val="432551128"/>
        <c:scaling>
          <c:orientation val="minMax"/>
        </c:scaling>
        <c:delete val="0"/>
        <c:axPos val="l"/>
        <c:numFmt formatCode="#,##0.00_);[Red]\(#,##0.00\)" sourceLinked="1"/>
        <c:majorTickMark val="none"/>
        <c:minorTickMark val="none"/>
        <c:tickLblPos val="none"/>
        <c:spPr>
          <a:ln w="9525">
            <a:noFill/>
          </a:ln>
        </c:spPr>
        <c:crossAx val="432550736"/>
        <c:crosses val="autoZero"/>
        <c:crossBetween val="midCat"/>
        <c:dispUnits>
          <c:builtInUnit val="millions"/>
          <c:dispUnitsLbl>
            <c:layout>
              <c:manualLayout>
                <c:xMode val="edge"/>
                <c:yMode val="edge"/>
                <c:x val="3.4102336361643616E-3"/>
                <c:y val="0.43641968749756765"/>
              </c:manualLayout>
            </c:layout>
          </c:dispUnitsLbl>
        </c:dispUnits>
      </c:valAx>
      <c:spPr>
        <a:ln>
          <a:noFill/>
        </a:ln>
      </c:spPr>
    </c:plotArea>
    <c:legend>
      <c:legendPos val="b"/>
      <c:layout>
        <c:manualLayout>
          <c:xMode val="edge"/>
          <c:yMode val="edge"/>
          <c:x val="0.2035452692835491"/>
          <c:y val="9.4790837208227077E-2"/>
          <c:w val="0.57759396883773884"/>
          <c:h val="5.0869558442875745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Seguro Familiar de Salud (SFS) del Régimen Subsidiado (RS)</a:t>
            </a:r>
            <a:endParaRPr lang="es-ES" sz="2000">
              <a:effectLst/>
            </a:endParaRP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Aportes y Pagos Mensual </a:t>
            </a: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ES" sz="2000" b="1" i="0" baseline="0">
                <a:effectLst/>
              </a:rPr>
              <a:t>Millones (RD$)</a:t>
            </a:r>
            <a:endParaRPr lang="es-ES" sz="2000">
              <a:effectLst/>
            </a:endParaRPr>
          </a:p>
        </c:rich>
      </c:tx>
      <c:layout>
        <c:manualLayout>
          <c:xMode val="edge"/>
          <c:yMode val="edge"/>
          <c:x val="0.33678106705366651"/>
          <c:y val="2.2478560263869945E-2"/>
        </c:manualLayout>
      </c:layout>
      <c:overlay val="0"/>
    </c:title>
    <c:autoTitleDeleted val="0"/>
    <c:view3D>
      <c:rotX val="15"/>
      <c:rotY val="20"/>
      <c:depthPercent val="100"/>
      <c:rAngAx val="1"/>
    </c:view3D>
    <c:floor>
      <c:thickness val="0"/>
      <c:spPr>
        <a:noFill/>
        <a:ln w="9525">
          <a:noFill/>
        </a:ln>
      </c:spPr>
    </c:floor>
    <c:sideWall>
      <c:thickness val="0"/>
    </c:sideWall>
    <c:backWall>
      <c:thickness val="0"/>
    </c:backWall>
    <c:plotArea>
      <c:layout>
        <c:manualLayout>
          <c:layoutTarget val="inner"/>
          <c:xMode val="edge"/>
          <c:yMode val="edge"/>
          <c:x val="4.1077815392278685E-3"/>
          <c:y val="0.27211444953951314"/>
          <c:w val="0.98396011065095068"/>
          <c:h val="0.55685068914120661"/>
        </c:manualLayout>
      </c:layout>
      <c:bar3DChart>
        <c:barDir val="col"/>
        <c:grouping val="clustered"/>
        <c:varyColors val="0"/>
        <c:ser>
          <c:idx val="0"/>
          <c:order val="0"/>
          <c:tx>
            <c:strRef>
              <c:f>'IV.2.10.Saldos RS mensual'!$B$2</c:f>
              <c:strCache>
                <c:ptCount val="1"/>
                <c:pt idx="0">
                  <c:v>Aporte Gobierno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'IV.2.10.Saldos RS mensual'!$A$3:$A$15</c:f>
              <c:strCache>
                <c:ptCount val="13"/>
                <c:pt idx="0">
                  <c:v>May.19</c:v>
                </c:pt>
                <c:pt idx="1">
                  <c:v>Jun.19</c:v>
                </c:pt>
                <c:pt idx="2">
                  <c:v>Jul.19</c:v>
                </c:pt>
                <c:pt idx="3">
                  <c:v>Ago.19</c:v>
                </c:pt>
                <c:pt idx="4">
                  <c:v>Sep. 19</c:v>
                </c:pt>
                <c:pt idx="5">
                  <c:v>Oct. 19</c:v>
                </c:pt>
                <c:pt idx="6">
                  <c:v>Nov. 19</c:v>
                </c:pt>
                <c:pt idx="7">
                  <c:v>Dic. 19</c:v>
                </c:pt>
                <c:pt idx="8">
                  <c:v>Ene.20</c:v>
                </c:pt>
                <c:pt idx="9">
                  <c:v>Feb.20</c:v>
                </c:pt>
                <c:pt idx="10">
                  <c:v>Mar.20</c:v>
                </c:pt>
                <c:pt idx="11">
                  <c:v>Abr.20</c:v>
                </c:pt>
                <c:pt idx="12">
                  <c:v>May.20</c:v>
                </c:pt>
              </c:strCache>
            </c:strRef>
          </c:cat>
          <c:val>
            <c:numRef>
              <c:f>'IV.2.10.Saldos RS mensual'!$B$3:$B$15</c:f>
              <c:numCache>
                <c:formatCode>_(* #,##0.00_);_(* \(#,##0.00\);_(* "-"??_);_(@_)</c:formatCode>
                <c:ptCount val="13"/>
                <c:pt idx="0">
                  <c:v>845044333</c:v>
                </c:pt>
                <c:pt idx="1">
                  <c:v>845044333.34000003</c:v>
                </c:pt>
                <c:pt idx="2">
                  <c:v>845044333</c:v>
                </c:pt>
                <c:pt idx="3">
                  <c:v>845044333.34000003</c:v>
                </c:pt>
                <c:pt idx="4">
                  <c:v>845044333.34000003</c:v>
                </c:pt>
                <c:pt idx="5">
                  <c:v>845044333</c:v>
                </c:pt>
                <c:pt idx="6">
                  <c:v>845044333</c:v>
                </c:pt>
                <c:pt idx="7">
                  <c:v>845044333</c:v>
                </c:pt>
                <c:pt idx="8">
                  <c:v>845044333.34000003</c:v>
                </c:pt>
                <c:pt idx="9">
                  <c:v>905044333</c:v>
                </c:pt>
                <c:pt idx="10">
                  <c:v>905044333.33000004</c:v>
                </c:pt>
                <c:pt idx="11">
                  <c:v>905044333.33000004</c:v>
                </c:pt>
                <c:pt idx="12">
                  <c:v>905044333.33000004</c:v>
                </c:pt>
              </c:numCache>
            </c:numRef>
          </c:val>
          <c:extLst>
            <c:ext xmlns:c16="http://schemas.microsoft.com/office/drawing/2014/chart" uri="{C3380CC4-5D6E-409C-BE32-E72D297353CC}">
              <c16:uniqueId val="{00000000-6904-4985-802B-803BE7603B4B}"/>
            </c:ext>
          </c:extLst>
        </c:ser>
        <c:ser>
          <c:idx val="1"/>
          <c:order val="1"/>
          <c:tx>
            <c:strRef>
              <c:f>'IV.2.10.Saldos RS mensual'!$C$2</c:f>
              <c:strCache>
                <c:ptCount val="1"/>
                <c:pt idx="0">
                  <c:v>Pagos a SENASA</c:v>
                </c:pt>
              </c:strCache>
            </c:strRef>
          </c:tx>
          <c:spPr>
            <a:solidFill>
              <a:schemeClr val="accent3">
                <a:lumMod val="75000"/>
              </a:schemeClr>
            </a:solidFill>
          </c:spPr>
          <c:invertIfNegative val="0"/>
          <c:dLbls>
            <c:dLbl>
              <c:idx val="0"/>
              <c:layout>
                <c:manualLayout>
                  <c:x val="0"/>
                  <c:y val="-3.76914100386180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904-4985-802B-803BE7603B4B}"/>
                </c:ext>
              </c:extLst>
            </c:dLbl>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'IV.2.10.Saldos RS mensual'!$A$3:$A$15</c:f>
              <c:strCache>
                <c:ptCount val="13"/>
                <c:pt idx="0">
                  <c:v>May.19</c:v>
                </c:pt>
                <c:pt idx="1">
                  <c:v>Jun.19</c:v>
                </c:pt>
                <c:pt idx="2">
                  <c:v>Jul.19</c:v>
                </c:pt>
                <c:pt idx="3">
                  <c:v>Ago.19</c:v>
                </c:pt>
                <c:pt idx="4">
                  <c:v>Sep. 19</c:v>
                </c:pt>
                <c:pt idx="5">
                  <c:v>Oct. 19</c:v>
                </c:pt>
                <c:pt idx="6">
                  <c:v>Nov. 19</c:v>
                </c:pt>
                <c:pt idx="7">
                  <c:v>Dic. 19</c:v>
                </c:pt>
                <c:pt idx="8">
                  <c:v>Ene.20</c:v>
                </c:pt>
                <c:pt idx="9">
                  <c:v>Feb.20</c:v>
                </c:pt>
                <c:pt idx="10">
                  <c:v>Mar.20</c:v>
                </c:pt>
                <c:pt idx="11">
                  <c:v>Abr.20</c:v>
                </c:pt>
                <c:pt idx="12">
                  <c:v>May.20</c:v>
                </c:pt>
              </c:strCache>
            </c:strRef>
          </c:cat>
          <c:val>
            <c:numRef>
              <c:f>'IV.2.10.Saldos RS mensual'!$C$3:$C$15</c:f>
              <c:numCache>
                <c:formatCode>_(* #,##0.00_);_(* \(#,##0.00\);_(* "-"??_);_(@_)</c:formatCode>
                <c:ptCount val="13"/>
                <c:pt idx="0">
                  <c:v>835438529.80999994</c:v>
                </c:pt>
                <c:pt idx="1">
                  <c:v>836019873.64999998</c:v>
                </c:pt>
                <c:pt idx="2">
                  <c:v>833645826.58999991</c:v>
                </c:pt>
                <c:pt idx="3">
                  <c:v>839904554.45000005</c:v>
                </c:pt>
                <c:pt idx="4">
                  <c:v>839401311.70999992</c:v>
                </c:pt>
                <c:pt idx="5">
                  <c:v>844813604.75</c:v>
                </c:pt>
                <c:pt idx="6">
                  <c:v>845141855.75</c:v>
                </c:pt>
                <c:pt idx="7">
                  <c:v>847743414.70999992</c:v>
                </c:pt>
                <c:pt idx="8">
                  <c:v>860217858.2299999</c:v>
                </c:pt>
                <c:pt idx="9">
                  <c:v>860005061.02999997</c:v>
                </c:pt>
                <c:pt idx="10">
                  <c:v>861398656.30999994</c:v>
                </c:pt>
                <c:pt idx="11">
                  <c:v>926406260.49000001</c:v>
                </c:pt>
                <c:pt idx="12">
                  <c:v>927395356.80999994</c:v>
                </c:pt>
              </c:numCache>
            </c:numRef>
          </c:val>
          <c:extLst>
            <c:ext xmlns:c16="http://schemas.microsoft.com/office/drawing/2014/chart" uri="{C3380CC4-5D6E-409C-BE32-E72D297353CC}">
              <c16:uniqueId val="{00000002-6904-4985-802B-803BE7603B4B}"/>
            </c:ext>
          </c:extLst>
        </c:ser>
        <c:ser>
          <c:idx val="2"/>
          <c:order val="2"/>
          <c:tx>
            <c:strRef>
              <c:f>'IV.2.10.Saldos RS mensual'!$D$2</c:f>
              <c:strCache>
                <c:ptCount val="1"/>
                <c:pt idx="0">
                  <c:v>Saldos</c:v>
                </c:pt>
              </c:strCache>
            </c:strRef>
          </c:tx>
          <c:spPr>
            <a:solidFill>
              <a:srgbClr val="FFC000"/>
            </a:solidFill>
          </c:spPr>
          <c:invertIfNegative val="0"/>
          <c:dLbls>
            <c:numFmt formatCode="#,##0.00" sourceLinked="0"/>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'IV.2.10.Saldos RS mensual'!$A$3:$A$15</c:f>
              <c:strCache>
                <c:ptCount val="13"/>
                <c:pt idx="0">
                  <c:v>May.19</c:v>
                </c:pt>
                <c:pt idx="1">
                  <c:v>Jun.19</c:v>
                </c:pt>
                <c:pt idx="2">
                  <c:v>Jul.19</c:v>
                </c:pt>
                <c:pt idx="3">
                  <c:v>Ago.19</c:v>
                </c:pt>
                <c:pt idx="4">
                  <c:v>Sep. 19</c:v>
                </c:pt>
                <c:pt idx="5">
                  <c:v>Oct. 19</c:v>
                </c:pt>
                <c:pt idx="6">
                  <c:v>Nov. 19</c:v>
                </c:pt>
                <c:pt idx="7">
                  <c:v>Dic. 19</c:v>
                </c:pt>
                <c:pt idx="8">
                  <c:v>Ene.20</c:v>
                </c:pt>
                <c:pt idx="9">
                  <c:v>Feb.20</c:v>
                </c:pt>
                <c:pt idx="10">
                  <c:v>Mar.20</c:v>
                </c:pt>
                <c:pt idx="11">
                  <c:v>Abr.20</c:v>
                </c:pt>
                <c:pt idx="12">
                  <c:v>May.20</c:v>
                </c:pt>
              </c:strCache>
            </c:strRef>
          </c:cat>
          <c:val>
            <c:numRef>
              <c:f>'IV.2.10.Saldos RS mensual'!$D$3:$D$15</c:f>
              <c:numCache>
                <c:formatCode>General</c:formatCode>
                <c:ptCount val="13"/>
                <c:pt idx="0">
                  <c:v>9605803.1900000572</c:v>
                </c:pt>
                <c:pt idx="1">
                  <c:v>9024459.6900000572</c:v>
                </c:pt>
                <c:pt idx="2">
                  <c:v>11398506.410000086</c:v>
                </c:pt>
                <c:pt idx="3">
                  <c:v>5139778.8899999857</c:v>
                </c:pt>
                <c:pt idx="4">
                  <c:v>5643021.6300001144</c:v>
                </c:pt>
                <c:pt idx="5">
                  <c:v>230728.25</c:v>
                </c:pt>
                <c:pt idx="6">
                  <c:v>-97522.75</c:v>
                </c:pt>
                <c:pt idx="7">
                  <c:v>-2699081.7099999189</c:v>
                </c:pt>
                <c:pt idx="8">
                  <c:v>-15173524.889999866</c:v>
                </c:pt>
                <c:pt idx="9">
                  <c:v>45039271.970000029</c:v>
                </c:pt>
                <c:pt idx="10">
                  <c:v>43645677.0200001</c:v>
                </c:pt>
                <c:pt idx="11">
                  <c:v>-21361927.159999967</c:v>
                </c:pt>
                <c:pt idx="12">
                  <c:v>-22351023.4799999</c:v>
                </c:pt>
              </c:numCache>
            </c:numRef>
          </c:val>
          <c:extLst>
            <c:ext xmlns:c16="http://schemas.microsoft.com/office/drawing/2014/chart" uri="{C3380CC4-5D6E-409C-BE32-E72D297353CC}">
              <c16:uniqueId val="{00000003-6904-4985-802B-803BE7603B4B}"/>
            </c:ext>
          </c:extLst>
        </c:ser>
        <c:dLbls>
          <c:showLegendKey val="0"/>
          <c:showVal val="0"/>
          <c:showCatName val="0"/>
          <c:showSerName val="0"/>
          <c:showPercent val="0"/>
          <c:showBubbleSize val="0"/>
        </c:dLbls>
        <c:gapWidth val="75"/>
        <c:shape val="cylinder"/>
        <c:axId val="432551520"/>
        <c:axId val="432552304"/>
        <c:axId val="0"/>
      </c:bar3DChart>
      <c:catAx>
        <c:axId val="432551520"/>
        <c:scaling>
          <c:orientation val="minMax"/>
        </c:scaling>
        <c:delete val="0"/>
        <c:axPos val="b"/>
        <c:numFmt formatCode="mmm\-yy" sourceLinked="0"/>
        <c:majorTickMark val="none"/>
        <c:minorTickMark val="none"/>
        <c:tickLblPos val="low"/>
        <c:txPr>
          <a:bodyPr/>
          <a:lstStyle/>
          <a:p>
            <a:pPr>
              <a:defRPr lang="en-US" sz="1600"/>
            </a:pPr>
            <a:endParaRPr lang="en-US"/>
          </a:p>
        </c:txPr>
        <c:crossAx val="432552304"/>
        <c:crosses val="autoZero"/>
        <c:auto val="1"/>
        <c:lblAlgn val="ctr"/>
        <c:lblOffset val="100"/>
        <c:noMultiLvlLbl val="1"/>
      </c:catAx>
      <c:valAx>
        <c:axId val="432552304"/>
        <c:scaling>
          <c:orientation val="minMax"/>
        </c:scaling>
        <c:delete val="0"/>
        <c:axPos val="l"/>
        <c:numFmt formatCode="_(* #,##0.00_);_(* \(#,##0.00\);_(* &quot;-&quot;??_);_(@_)" sourceLinked="1"/>
        <c:majorTickMark val="none"/>
        <c:minorTickMark val="none"/>
        <c:tickLblPos val="none"/>
        <c:spPr>
          <a:ln w="9525">
            <a:noFill/>
          </a:ln>
        </c:spPr>
        <c:txPr>
          <a:bodyPr/>
          <a:lstStyle/>
          <a:p>
            <a:pPr>
              <a:defRPr lang="en-US"/>
            </a:pPr>
            <a:endParaRPr lang="en-US"/>
          </a:p>
        </c:txPr>
        <c:crossAx val="432551520"/>
        <c:crosses val="autoZero"/>
        <c:crossBetween val="between"/>
        <c:dispUnits>
          <c:builtInUnit val="millions"/>
        </c:dispUnits>
      </c:valAx>
      <c:spPr>
        <a:noFill/>
        <a:ln w="25400">
          <a:noFill/>
        </a:ln>
      </c:spPr>
    </c:plotArea>
    <c:legend>
      <c:legendPos val="b"/>
      <c:layout>
        <c:manualLayout>
          <c:xMode val="edge"/>
          <c:yMode val="edge"/>
          <c:x val="0.29716523740305606"/>
          <c:y val="0.13472118183455845"/>
          <c:w val="0.35389992379984758"/>
          <c:h val="4.9493817080081687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solidFill>
                  <a:sysClr val="windowText" lastClr="000000"/>
                </a:solidFill>
                <a:effectLst/>
              </a:rPr>
              <a:t>Régimen Especial Transitorio para la Salud de Pensionados Ley 1896 - 379</a:t>
            </a:r>
            <a:endParaRPr lang="es-ES" sz="1400">
              <a:solidFill>
                <a:sysClr val="windowText" lastClr="000000"/>
              </a:solidFill>
              <a:effectLst/>
            </a:endParaRPr>
          </a:p>
          <a:p>
            <a:pPr>
              <a:defRPr>
                <a:solidFill>
                  <a:sysClr val="windowText" lastClr="000000"/>
                </a:solidFill>
              </a:defRPr>
            </a:pPr>
            <a:r>
              <a:rPr lang="es-DO" sz="1400" b="1">
                <a:solidFill>
                  <a:sysClr val="windowText" lastClr="000000"/>
                </a:solidFill>
                <a:effectLst/>
              </a:rPr>
              <a:t>Pagos Anuales del  SFSP </a:t>
            </a:r>
            <a:endParaRPr lang="en-US" sz="1400">
              <a:solidFill>
                <a:sysClr val="windowText" lastClr="000000"/>
              </a:solidFill>
            </a:endParaRPr>
          </a:p>
        </c:rich>
      </c:tx>
      <c:layout>
        <c:manualLayout>
          <c:xMode val="edge"/>
          <c:yMode val="edge"/>
          <c:x val="0.18971267599791111"/>
          <c:y val="2.6923354144285455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0199222593302687"/>
          <c:y val="0.14187192997427131"/>
          <c:w val="0.86064755789987113"/>
          <c:h val="0.70389655878246971"/>
        </c:manualLayout>
      </c:layout>
      <c:barChart>
        <c:barDir val="bar"/>
        <c:grouping val="clustered"/>
        <c:varyColors val="0"/>
        <c:ser>
          <c:idx val="0"/>
          <c:order val="0"/>
          <c:tx>
            <c:strRef>
              <c:f>'IV.2.11 Pagos.SFS Pens.'!$B$6</c:f>
              <c:strCache>
                <c:ptCount val="1"/>
                <c:pt idx="0">
                  <c:v>Pagos a Pensionados</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'IV.2.11 Pagos.SFS Pens.'!$A$7:$A$17</c:f>
              <c:strCache>
                <c:ptCount val="11"/>
                <c:pt idx="0">
                  <c:v>Jul. 2010</c:v>
                </c:pt>
                <c:pt idx="1">
                  <c:v>2011</c:v>
                </c:pt>
                <c:pt idx="2">
                  <c:v>2012</c:v>
                </c:pt>
                <c:pt idx="3">
                  <c:v>2013</c:v>
                </c:pt>
                <c:pt idx="4">
                  <c:v>2014</c:v>
                </c:pt>
                <c:pt idx="5">
                  <c:v>2015</c:v>
                </c:pt>
                <c:pt idx="6">
                  <c:v>2016</c:v>
                </c:pt>
                <c:pt idx="7">
                  <c:v>2017</c:v>
                </c:pt>
                <c:pt idx="8">
                  <c:v>2018</c:v>
                </c:pt>
                <c:pt idx="9">
                  <c:v>2019</c:v>
                </c:pt>
                <c:pt idx="10">
                  <c:v>Ene - May.2020</c:v>
                </c:pt>
              </c:strCache>
            </c:strRef>
          </c:cat>
          <c:val>
            <c:numRef>
              <c:f>'IV.2.11 Pagos.SFS Pens.'!$B$7:$B$17</c:f>
              <c:numCache>
                <c:formatCode>#,##0.00</c:formatCode>
                <c:ptCount val="11"/>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973800800.96999991</c:v>
                </c:pt>
                <c:pt idx="10">
                  <c:v>353268765.12</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32553480"/>
        <c:crosses val="autoZero"/>
        <c:auto val="1"/>
        <c:lblAlgn val="ctr"/>
        <c:lblOffset val="100"/>
        <c:noMultiLvlLbl val="0"/>
      </c:catAx>
      <c:valAx>
        <c:axId val="432553480"/>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r>
              <a:rPr lang="en-US" sz="2400" b="1" i="0" baseline="0">
                <a:solidFill>
                  <a:sysClr val="windowText" lastClr="000000"/>
                </a:solidFill>
                <a:effectLst/>
              </a:rPr>
              <a:t>Pagos Mensuales del SFSP por ARS</a:t>
            </a:r>
            <a:endParaRPr lang="es-ES" sz="2400">
              <a:solidFill>
                <a:sysClr val="windowText" lastClr="000000"/>
              </a:solidFill>
              <a:effectLst/>
            </a:endParaRPr>
          </a:p>
        </c:rich>
      </c:tx>
      <c:layout>
        <c:manualLayout>
          <c:xMode val="edge"/>
          <c:yMode val="edge"/>
          <c:x val="0.36885868426418511"/>
          <c:y val="2.1167147234818728E-2"/>
        </c:manualLayout>
      </c:layout>
      <c:overlay val="0"/>
      <c:spPr>
        <a:noFill/>
        <a:ln>
          <a:noFill/>
        </a:ln>
        <a:effectLst/>
      </c:spPr>
      <c:txPr>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8221963000530794E-2"/>
          <c:y val="0.2557988672468573"/>
          <c:w val="0.90739114708453927"/>
          <c:h val="0.60389929548280152"/>
        </c:manualLayout>
      </c:layout>
      <c:barChart>
        <c:barDir val="col"/>
        <c:grouping val="clustered"/>
        <c:varyColors val="0"/>
        <c:ser>
          <c:idx val="0"/>
          <c:order val="0"/>
          <c:tx>
            <c:strRef>
              <c:f>'IV.2.12.Pagos.SFS Pens.Mens.'!$B$7</c:f>
              <c:strCache>
                <c:ptCount val="1"/>
                <c:pt idx="0">
                  <c:v>Salud Segura</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May.19</c:v>
                </c:pt>
                <c:pt idx="1">
                  <c:v>Jun.19</c:v>
                </c:pt>
                <c:pt idx="2">
                  <c:v>Jul.19</c:v>
                </c:pt>
                <c:pt idx="3">
                  <c:v>Ago.19</c:v>
                </c:pt>
                <c:pt idx="4">
                  <c:v>Sep.19</c:v>
                </c:pt>
                <c:pt idx="5">
                  <c:v>Oct.19</c:v>
                </c:pt>
                <c:pt idx="6">
                  <c:v>Nov.19</c:v>
                </c:pt>
                <c:pt idx="7">
                  <c:v>Dic.19</c:v>
                </c:pt>
                <c:pt idx="8">
                  <c:v>Ene.20</c:v>
                </c:pt>
                <c:pt idx="9">
                  <c:v>Feb.20</c:v>
                </c:pt>
                <c:pt idx="10">
                  <c:v>Mar.20</c:v>
                </c:pt>
                <c:pt idx="11">
                  <c:v>Abr.20</c:v>
                </c:pt>
                <c:pt idx="12">
                  <c:v>May.20</c:v>
                </c:pt>
              </c:strCache>
            </c:strRef>
          </c:cat>
          <c:val>
            <c:numRef>
              <c:f>'IV.2.12.Pagos.SFS Pens.Mens.'!$B$8:$B$20</c:f>
              <c:numCache>
                <c:formatCode>#,##0.00</c:formatCode>
                <c:ptCount val="13"/>
                <c:pt idx="0">
                  <c:v>8122421.8399999999</c:v>
                </c:pt>
                <c:pt idx="1">
                  <c:v>8115928.5199999996</c:v>
                </c:pt>
                <c:pt idx="2">
                  <c:v>8061096.04</c:v>
                </c:pt>
                <c:pt idx="3">
                  <c:v>7988226.5599999996</c:v>
                </c:pt>
                <c:pt idx="4">
                  <c:v>7938444.4400000004</c:v>
                </c:pt>
                <c:pt idx="5">
                  <c:v>7834551.3200000003</c:v>
                </c:pt>
                <c:pt idx="6">
                  <c:v>7772504.04</c:v>
                </c:pt>
                <c:pt idx="7">
                  <c:v>7698191.5999999996</c:v>
                </c:pt>
                <c:pt idx="8">
                  <c:v>7637587.2800000003</c:v>
                </c:pt>
                <c:pt idx="9">
                  <c:v>7560388.9199999999</c:v>
                </c:pt>
                <c:pt idx="10">
                  <c:v>7527200.8399999999</c:v>
                </c:pt>
                <c:pt idx="11">
                  <c:v>7486076.4800000004</c:v>
                </c:pt>
                <c:pt idx="12">
                  <c:v>7447838.4000000004</c:v>
                </c:pt>
              </c:numCache>
            </c:numRef>
          </c:val>
          <c:extLst>
            <c:ext xmlns:c16="http://schemas.microsoft.com/office/drawing/2014/chart" uri="{C3380CC4-5D6E-409C-BE32-E72D297353CC}">
              <c16:uniqueId val="{00000000-7920-447F-8289-99CAD07A8D5D}"/>
            </c:ext>
          </c:extLst>
        </c:ser>
        <c:ser>
          <c:idx val="1"/>
          <c:order val="1"/>
          <c:tx>
            <c:strRef>
              <c:f>'IV.2.12.Pagos.SFS Pens.Mens.'!$C$7</c:f>
              <c:strCache>
                <c:ptCount val="1"/>
                <c:pt idx="0">
                  <c:v>SEMMA</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May.19</c:v>
                </c:pt>
                <c:pt idx="1">
                  <c:v>Jun.19</c:v>
                </c:pt>
                <c:pt idx="2">
                  <c:v>Jul.19</c:v>
                </c:pt>
                <c:pt idx="3">
                  <c:v>Ago.19</c:v>
                </c:pt>
                <c:pt idx="4">
                  <c:v>Sep.19</c:v>
                </c:pt>
                <c:pt idx="5">
                  <c:v>Oct.19</c:v>
                </c:pt>
                <c:pt idx="6">
                  <c:v>Nov.19</c:v>
                </c:pt>
                <c:pt idx="7">
                  <c:v>Dic.19</c:v>
                </c:pt>
                <c:pt idx="8">
                  <c:v>Ene.20</c:v>
                </c:pt>
                <c:pt idx="9">
                  <c:v>Feb.20</c:v>
                </c:pt>
                <c:pt idx="10">
                  <c:v>Mar.20</c:v>
                </c:pt>
                <c:pt idx="11">
                  <c:v>Abr.20</c:v>
                </c:pt>
                <c:pt idx="12">
                  <c:v>May.20</c:v>
                </c:pt>
              </c:strCache>
            </c:strRef>
          </c:cat>
          <c:val>
            <c:numRef>
              <c:f>'IV.2.12.Pagos.SFS Pens.Mens.'!$C$8:$C$20</c:f>
              <c:numCache>
                <c:formatCode>#,##0.00</c:formatCode>
                <c:ptCount val="13"/>
                <c:pt idx="0">
                  <c:v>6195375.5999999996</c:v>
                </c:pt>
                <c:pt idx="1">
                  <c:v>6199219.6799999997</c:v>
                </c:pt>
                <c:pt idx="2">
                  <c:v>6186406.0800000001</c:v>
                </c:pt>
                <c:pt idx="3">
                  <c:v>6159497.5199999996</c:v>
                </c:pt>
                <c:pt idx="4">
                  <c:v>6155653.4400000004</c:v>
                </c:pt>
                <c:pt idx="5">
                  <c:v>6154372.0800000001</c:v>
                </c:pt>
                <c:pt idx="6">
                  <c:v>6147965.2800000003</c:v>
                </c:pt>
                <c:pt idx="7">
                  <c:v>6153090.7199999997</c:v>
                </c:pt>
                <c:pt idx="8">
                  <c:v>6146683.9199999999</c:v>
                </c:pt>
                <c:pt idx="9">
                  <c:v>6123619.4400000004</c:v>
                </c:pt>
                <c:pt idx="10">
                  <c:v>6133870.3200000003</c:v>
                </c:pt>
                <c:pt idx="11">
                  <c:v>6117212.6399999997</c:v>
                </c:pt>
                <c:pt idx="12">
                  <c:v>6106961.7599999998</c:v>
                </c:pt>
              </c:numCache>
            </c:numRef>
          </c:val>
          <c:extLst>
            <c:ext xmlns:c16="http://schemas.microsoft.com/office/drawing/2014/chart" uri="{C3380CC4-5D6E-409C-BE32-E72D297353CC}">
              <c16:uniqueId val="{00000001-7920-447F-8289-99CAD07A8D5D}"/>
            </c:ext>
          </c:extLst>
        </c:ser>
        <c:ser>
          <c:idx val="2"/>
          <c:order val="2"/>
          <c:tx>
            <c:strRef>
              <c:f>'IV.2.12.Pagos.SFS Pens.Mens.'!$D$7</c:f>
              <c:strCache>
                <c:ptCount val="1"/>
                <c:pt idx="0">
                  <c:v>SENASA                   </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May.19</c:v>
                </c:pt>
                <c:pt idx="1">
                  <c:v>Jun.19</c:v>
                </c:pt>
                <c:pt idx="2">
                  <c:v>Jul.19</c:v>
                </c:pt>
                <c:pt idx="3">
                  <c:v>Ago.19</c:v>
                </c:pt>
                <c:pt idx="4">
                  <c:v>Sep.19</c:v>
                </c:pt>
                <c:pt idx="5">
                  <c:v>Oct.19</c:v>
                </c:pt>
                <c:pt idx="6">
                  <c:v>Nov.19</c:v>
                </c:pt>
                <c:pt idx="7">
                  <c:v>Dic.19</c:v>
                </c:pt>
                <c:pt idx="8">
                  <c:v>Ene.20</c:v>
                </c:pt>
                <c:pt idx="9">
                  <c:v>Feb.20</c:v>
                </c:pt>
                <c:pt idx="10">
                  <c:v>Mar.20</c:v>
                </c:pt>
                <c:pt idx="11">
                  <c:v>Abr.20</c:v>
                </c:pt>
                <c:pt idx="12">
                  <c:v>May.20</c:v>
                </c:pt>
              </c:strCache>
            </c:strRef>
          </c:cat>
          <c:val>
            <c:numRef>
              <c:f>'IV.2.12.Pagos.SFS Pens.Mens.'!$D$8:$D$20</c:f>
              <c:numCache>
                <c:formatCode>#,##0.00</c:formatCode>
                <c:ptCount val="13"/>
                <c:pt idx="0">
                  <c:v>11251622.16</c:v>
                </c:pt>
                <c:pt idx="1">
                  <c:v>11240089.92</c:v>
                </c:pt>
                <c:pt idx="2">
                  <c:v>11165771.039999999</c:v>
                </c:pt>
                <c:pt idx="3">
                  <c:v>11094014.880000001</c:v>
                </c:pt>
                <c:pt idx="4">
                  <c:v>11044041.84</c:v>
                </c:pt>
                <c:pt idx="5">
                  <c:v>10960753.439999999</c:v>
                </c:pt>
                <c:pt idx="6">
                  <c:v>10892841.359999999</c:v>
                </c:pt>
                <c:pt idx="7">
                  <c:v>10849275.119999999</c:v>
                </c:pt>
                <c:pt idx="8">
                  <c:v>92337045.450000003</c:v>
                </c:pt>
                <c:pt idx="9">
                  <c:v>10731390</c:v>
                </c:pt>
                <c:pt idx="10">
                  <c:v>10708325.52</c:v>
                </c:pt>
                <c:pt idx="11">
                  <c:v>10675010.16</c:v>
                </c:pt>
                <c:pt idx="12">
                  <c:v>10636569.359999999</c:v>
                </c:pt>
              </c:numCache>
            </c:numRef>
          </c:val>
          <c:extLst>
            <c:ext xmlns:c16="http://schemas.microsoft.com/office/drawing/2014/chart" uri="{C3380CC4-5D6E-409C-BE32-E72D297353CC}">
              <c16:uniqueId val="{00000002-7920-447F-8289-99CAD07A8D5D}"/>
            </c:ext>
          </c:extLst>
        </c:ser>
        <c:ser>
          <c:idx val="3"/>
          <c:order val="3"/>
          <c:tx>
            <c:strRef>
              <c:f>'IV.2.12.Pagos.SFS Pens.Mens.'!$F$7</c:f>
              <c:strCache>
                <c:ptCount val="1"/>
                <c:pt idx="0">
                  <c:v> Policia Nacional (PN)</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May.19</c:v>
                </c:pt>
                <c:pt idx="1">
                  <c:v>Jun.19</c:v>
                </c:pt>
                <c:pt idx="2">
                  <c:v>Jul.19</c:v>
                </c:pt>
                <c:pt idx="3">
                  <c:v>Ago.19</c:v>
                </c:pt>
                <c:pt idx="4">
                  <c:v>Sep.19</c:v>
                </c:pt>
                <c:pt idx="5">
                  <c:v>Oct.19</c:v>
                </c:pt>
                <c:pt idx="6">
                  <c:v>Nov.19</c:v>
                </c:pt>
                <c:pt idx="7">
                  <c:v>Dic.19</c:v>
                </c:pt>
                <c:pt idx="8">
                  <c:v>Ene.20</c:v>
                </c:pt>
                <c:pt idx="9">
                  <c:v>Feb.20</c:v>
                </c:pt>
                <c:pt idx="10">
                  <c:v>Mar.20</c:v>
                </c:pt>
                <c:pt idx="11">
                  <c:v>Abr.20</c:v>
                </c:pt>
                <c:pt idx="12">
                  <c:v>May.20</c:v>
                </c:pt>
              </c:strCache>
            </c:strRef>
          </c:cat>
          <c:val>
            <c:numRef>
              <c:f>'IV.2.12.Pagos.SFS Pens.Mens.'!$F$8:$F$20</c:f>
              <c:numCache>
                <c:formatCode>_(* #,##0.00_);_(* \(#,##0.00\);_(* "-"??_);_(@_)</c:formatCode>
                <c:ptCount val="13"/>
                <c:pt idx="0">
                  <c:v>14470800</c:v>
                </c:pt>
                <c:pt idx="1">
                  <c:v>14461000</c:v>
                </c:pt>
                <c:pt idx="2">
                  <c:v>12489900</c:v>
                </c:pt>
                <c:pt idx="3">
                  <c:v>13636200</c:v>
                </c:pt>
                <c:pt idx="4">
                  <c:v>14801300</c:v>
                </c:pt>
                <c:pt idx="5">
                  <c:v>14799000</c:v>
                </c:pt>
                <c:pt idx="6">
                  <c:v>9081800</c:v>
                </c:pt>
                <c:pt idx="7">
                  <c:v>20132200</c:v>
                </c:pt>
                <c:pt idx="8">
                  <c:v>24772200</c:v>
                </c:pt>
                <c:pt idx="9">
                  <c:v>14588400</c:v>
                </c:pt>
                <c:pt idx="10">
                  <c:v>14635000</c:v>
                </c:pt>
                <c:pt idx="11">
                  <c:v>15844300</c:v>
                </c:pt>
                <c:pt idx="12">
                  <c:v>0</c:v>
                </c:pt>
              </c:numCache>
            </c:numRef>
          </c:val>
          <c:extLst>
            <c:ext xmlns:c16="http://schemas.microsoft.com/office/drawing/2014/chart" uri="{C3380CC4-5D6E-409C-BE32-E72D297353CC}">
              <c16:uniqueId val="{00000003-7920-447F-8289-99CAD07A8D5D}"/>
            </c:ext>
          </c:extLst>
        </c:ser>
        <c:ser>
          <c:idx val="4"/>
          <c:order val="4"/>
          <c:tx>
            <c:strRef>
              <c:f>'IV.2.12.Pagos.SFS Pens.Mens.'!$G$7</c:f>
              <c:strCache>
                <c:ptCount val="1"/>
                <c:pt idx="0">
                  <c:v> Sector Salud (SS)</c:v>
                </c:pt>
              </c:strCache>
            </c:strRef>
          </c:tx>
          <c:spPr>
            <a:solidFill>
              <a:schemeClr val="accent5"/>
            </a:solidFill>
            <a:ln>
              <a:noFill/>
            </a:ln>
            <a:effectLst/>
          </c:spPr>
          <c:invertIfNegative val="0"/>
          <c:cat>
            <c:strRef>
              <c:f>'IV.2.12.Pagos.SFS Pens.Mens.'!$A$8:$A$20</c:f>
              <c:strCache>
                <c:ptCount val="13"/>
                <c:pt idx="0">
                  <c:v>May.19</c:v>
                </c:pt>
                <c:pt idx="1">
                  <c:v>Jun.19</c:v>
                </c:pt>
                <c:pt idx="2">
                  <c:v>Jul.19</c:v>
                </c:pt>
                <c:pt idx="3">
                  <c:v>Ago.19</c:v>
                </c:pt>
                <c:pt idx="4">
                  <c:v>Sep.19</c:v>
                </c:pt>
                <c:pt idx="5">
                  <c:v>Oct.19</c:v>
                </c:pt>
                <c:pt idx="6">
                  <c:v>Nov.19</c:v>
                </c:pt>
                <c:pt idx="7">
                  <c:v>Dic.19</c:v>
                </c:pt>
                <c:pt idx="8">
                  <c:v>Ene.20</c:v>
                </c:pt>
                <c:pt idx="9">
                  <c:v>Feb.20</c:v>
                </c:pt>
                <c:pt idx="10">
                  <c:v>Mar.20</c:v>
                </c:pt>
                <c:pt idx="11">
                  <c:v>Abr.20</c:v>
                </c:pt>
                <c:pt idx="12">
                  <c:v>May.20</c:v>
                </c:pt>
              </c:strCache>
            </c:strRef>
          </c:cat>
          <c:val>
            <c:numRef>
              <c:f>'IV.2.12.Pagos.SFS Pens.Mens.'!$G$8:$G$20</c:f>
              <c:numCache>
                <c:formatCode>_(* #,##0.00_);_(* \(#,##0.00\);_(* "-"??_);_(@_)</c:formatCode>
                <c:ptCount val="13"/>
                <c:pt idx="0">
                  <c:v>6306000</c:v>
                </c:pt>
                <c:pt idx="1">
                  <c:v>6306000</c:v>
                </c:pt>
                <c:pt idx="2">
                  <c:v>5079600</c:v>
                </c:pt>
                <c:pt idx="3">
                  <c:v>5070000</c:v>
                </c:pt>
                <c:pt idx="4">
                  <c:v>6522000</c:v>
                </c:pt>
                <c:pt idx="5">
                  <c:v>6400800</c:v>
                </c:pt>
                <c:pt idx="6">
                  <c:v>0</c:v>
                </c:pt>
                <c:pt idx="7">
                  <c:v>13270800</c:v>
                </c:pt>
                <c:pt idx="8">
                  <c:v>74605545.459999993</c:v>
                </c:pt>
                <c:pt idx="9">
                  <c:v>6646800</c:v>
                </c:pt>
                <c:pt idx="10">
                  <c:v>6649200</c:v>
                </c:pt>
                <c:pt idx="11">
                  <c:v>6646800</c:v>
                </c:pt>
                <c:pt idx="12">
                  <c:v>0</c:v>
                </c:pt>
              </c:numCache>
            </c:numRef>
          </c:val>
          <c:extLst>
            <c:ext xmlns:c16="http://schemas.microsoft.com/office/drawing/2014/chart" uri="{C3380CC4-5D6E-409C-BE32-E72D297353CC}">
              <c16:uniqueId val="{00000004-7920-447F-8289-99CAD07A8D5D}"/>
            </c:ext>
          </c:extLst>
        </c:ser>
        <c:ser>
          <c:idx val="5"/>
          <c:order val="5"/>
          <c:tx>
            <c:strRef>
              <c:f>'IV.2.12.Pagos.SFS Pens.Mens.'!$H$7</c:f>
              <c:strCache>
                <c:ptCount val="1"/>
                <c:pt idx="0">
                  <c:v>Fuerzas Armadas (FF. AA)</c:v>
                </c:pt>
              </c:strCache>
            </c:strRef>
          </c:tx>
          <c:spPr>
            <a:solidFill>
              <a:schemeClr val="accent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May.19</c:v>
                </c:pt>
                <c:pt idx="1">
                  <c:v>Jun.19</c:v>
                </c:pt>
                <c:pt idx="2">
                  <c:v>Jul.19</c:v>
                </c:pt>
                <c:pt idx="3">
                  <c:v>Ago.19</c:v>
                </c:pt>
                <c:pt idx="4">
                  <c:v>Sep.19</c:v>
                </c:pt>
                <c:pt idx="5">
                  <c:v>Oct.19</c:v>
                </c:pt>
                <c:pt idx="6">
                  <c:v>Nov.19</c:v>
                </c:pt>
                <c:pt idx="7">
                  <c:v>Dic.19</c:v>
                </c:pt>
                <c:pt idx="8">
                  <c:v>Ene.20</c:v>
                </c:pt>
                <c:pt idx="9">
                  <c:v>Feb.20</c:v>
                </c:pt>
                <c:pt idx="10">
                  <c:v>Mar.20</c:v>
                </c:pt>
                <c:pt idx="11">
                  <c:v>Abr.20</c:v>
                </c:pt>
                <c:pt idx="12">
                  <c:v>May.20</c:v>
                </c:pt>
              </c:strCache>
            </c:strRef>
          </c:cat>
          <c:val>
            <c:numRef>
              <c:f>'IV.2.12.Pagos.SFS Pens.Mens.'!$H$8:$H$20</c:f>
              <c:numCache>
                <c:formatCode>_(* #,##0.00_);_(* \(#,##0.00\);_(* "-"??_);_(@_)</c:formatCode>
                <c:ptCount val="13"/>
                <c:pt idx="0">
                  <c:v>16151800</c:v>
                </c:pt>
                <c:pt idx="1">
                  <c:v>16282000</c:v>
                </c:pt>
                <c:pt idx="2">
                  <c:v>16157400</c:v>
                </c:pt>
                <c:pt idx="3">
                  <c:v>16160900</c:v>
                </c:pt>
                <c:pt idx="4">
                  <c:v>16188900</c:v>
                </c:pt>
                <c:pt idx="5">
                  <c:v>16888900</c:v>
                </c:pt>
                <c:pt idx="6">
                  <c:v>0</c:v>
                </c:pt>
                <c:pt idx="7">
                  <c:v>33759600</c:v>
                </c:pt>
                <c:pt idx="8">
                  <c:v>1792967.77</c:v>
                </c:pt>
                <c:pt idx="9">
                  <c:v>16825200</c:v>
                </c:pt>
                <c:pt idx="10">
                  <c:v>33814200</c:v>
                </c:pt>
                <c:pt idx="11">
                  <c:v>16919700</c:v>
                </c:pt>
                <c:pt idx="12">
                  <c:v>16926700</c:v>
                </c:pt>
              </c:numCache>
            </c:numRef>
          </c:val>
          <c:extLst>
            <c:ext xmlns:c16="http://schemas.microsoft.com/office/drawing/2014/chart" uri="{C3380CC4-5D6E-409C-BE32-E72D297353CC}">
              <c16:uniqueId val="{00000005-7920-447F-8289-99CAD07A8D5D}"/>
            </c:ext>
          </c:extLst>
        </c:ser>
        <c:ser>
          <c:idx val="6"/>
          <c:order val="6"/>
          <c:tx>
            <c:strRef>
              <c:f>'IV.2.12.Pagos.SFS Pens.Mens.'!$I$7</c:f>
              <c:strCache>
                <c:ptCount val="1"/>
                <c:pt idx="0">
                  <c:v>Pensionados del Estado Dec. 18-19</c:v>
                </c:pt>
              </c:strCache>
            </c:strRef>
          </c:tx>
          <c:spPr>
            <a:solidFill>
              <a:schemeClr val="accent1">
                <a:lumMod val="60000"/>
              </a:schemeClr>
            </a:solidFill>
            <a:ln>
              <a:noFill/>
            </a:ln>
            <a:effectLst/>
          </c:spPr>
          <c:invertIfNegative val="0"/>
          <c:cat>
            <c:strRef>
              <c:f>'IV.2.12.Pagos.SFS Pens.Mens.'!$A$8:$A$20</c:f>
              <c:strCache>
                <c:ptCount val="13"/>
                <c:pt idx="0">
                  <c:v>May.19</c:v>
                </c:pt>
                <c:pt idx="1">
                  <c:v>Jun.19</c:v>
                </c:pt>
                <c:pt idx="2">
                  <c:v>Jul.19</c:v>
                </c:pt>
                <c:pt idx="3">
                  <c:v>Ago.19</c:v>
                </c:pt>
                <c:pt idx="4">
                  <c:v>Sep.19</c:v>
                </c:pt>
                <c:pt idx="5">
                  <c:v>Oct.19</c:v>
                </c:pt>
                <c:pt idx="6">
                  <c:v>Nov.19</c:v>
                </c:pt>
                <c:pt idx="7">
                  <c:v>Dic.19</c:v>
                </c:pt>
                <c:pt idx="8">
                  <c:v>Ene.20</c:v>
                </c:pt>
                <c:pt idx="9">
                  <c:v>Feb.20</c:v>
                </c:pt>
                <c:pt idx="10">
                  <c:v>Mar.20</c:v>
                </c:pt>
                <c:pt idx="11">
                  <c:v>Abr.20</c:v>
                </c:pt>
                <c:pt idx="12">
                  <c:v>May.20</c:v>
                </c:pt>
              </c:strCache>
            </c:strRef>
          </c:cat>
          <c:val>
            <c:numRef>
              <c:f>'IV.2.12.Pagos.SFS Pens.Mens.'!$I$8:$I$20</c:f>
              <c:numCache>
                <c:formatCode>_(* #,##0.00_);_(* \(#,##0.00\);_(* "-"??_);_(@_)</c:formatCode>
                <c:ptCount val="13"/>
                <c:pt idx="0">
                  <c:v>4506000</c:v>
                </c:pt>
                <c:pt idx="1">
                  <c:v>4186800</c:v>
                </c:pt>
                <c:pt idx="2">
                  <c:v>3715200</c:v>
                </c:pt>
                <c:pt idx="3">
                  <c:v>3712800</c:v>
                </c:pt>
                <c:pt idx="4">
                  <c:v>3777600</c:v>
                </c:pt>
                <c:pt idx="5">
                  <c:v>7302000</c:v>
                </c:pt>
                <c:pt idx="6">
                  <c:v>0</c:v>
                </c:pt>
                <c:pt idx="7">
                  <c:v>24314400</c:v>
                </c:pt>
                <c:pt idx="8">
                  <c:v>26864155.25</c:v>
                </c:pt>
                <c:pt idx="9">
                  <c:v>12762000</c:v>
                </c:pt>
                <c:pt idx="10">
                  <c:v>12790800</c:v>
                </c:pt>
                <c:pt idx="11">
                  <c:v>12858000</c:v>
                </c:pt>
              </c:numCache>
            </c:numRef>
          </c:val>
          <c:extLst>
            <c:ext xmlns:c16="http://schemas.microsoft.com/office/drawing/2014/chart" uri="{C3380CC4-5D6E-409C-BE32-E72D297353CC}">
              <c16:uniqueId val="{00000000-39DB-4283-82F7-75E699082C22}"/>
            </c:ext>
          </c:extLst>
        </c:ser>
        <c:dLbls>
          <c:showLegendKey val="0"/>
          <c:showVal val="0"/>
          <c:showCatName val="0"/>
          <c:showSerName val="0"/>
          <c:showPercent val="0"/>
          <c:showBubbleSize val="0"/>
        </c:dLbls>
        <c:gapWidth val="11"/>
        <c:overlap val="-36"/>
        <c:axId val="786875368"/>
        <c:axId val="786869464"/>
      </c:barChart>
      <c:catAx>
        <c:axId val="786875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786869464"/>
        <c:crosses val="autoZero"/>
        <c:auto val="1"/>
        <c:lblAlgn val="ctr"/>
        <c:lblOffset val="100"/>
        <c:noMultiLvlLbl val="0"/>
      </c:catAx>
      <c:valAx>
        <c:axId val="786869464"/>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875368"/>
        <c:crosses val="autoZero"/>
        <c:crossBetween val="between"/>
      </c:valAx>
      <c:spPr>
        <a:noFill/>
        <a:ln>
          <a:noFill/>
        </a:ln>
        <a:effectLst/>
      </c:spPr>
    </c:plotArea>
    <c:legend>
      <c:legendPos val="b"/>
      <c:layout>
        <c:manualLayout>
          <c:xMode val="edge"/>
          <c:yMode val="edge"/>
          <c:x val="7.6621670074258422E-2"/>
          <c:y val="9.5276053597774676E-2"/>
          <c:w val="0.8947484726140198"/>
          <c:h val="5.0300677299859195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1.8335012160891746E-2"/>
          <c:y val="0.11215195340653752"/>
          <c:w val="0.96552298244130041"/>
          <c:h val="0.69625239362077984"/>
        </c:manualLayout>
      </c:layout>
      <c:bar3DChart>
        <c:barDir val="col"/>
        <c:grouping val="stacked"/>
        <c:varyColors val="0"/>
        <c:ser>
          <c:idx val="0"/>
          <c:order val="0"/>
          <c:spPr>
            <a:solidFill>
              <a:schemeClr val="accent3">
                <a:lumMod val="75000"/>
              </a:schemeClr>
            </a:solidFill>
          </c:spPr>
          <c:invertIfNegative val="0"/>
          <c:dLbls>
            <c:dLbl>
              <c:idx val="0"/>
              <c:layout>
                <c:manualLayout>
                  <c:x val="5.5114325032568929E-3"/>
                  <c:y val="-7.83927748319813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192-4075-B8A0-75102937E47F}"/>
                </c:ext>
              </c:extLst>
            </c:dLbl>
            <c:dLbl>
              <c:idx val="1"/>
              <c:layout>
                <c:manualLayout>
                  <c:x val="5.7005097126606001E-3"/>
                  <c:y val="-8.61880732840435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192-4075-B8A0-75102937E47F}"/>
                </c:ext>
              </c:extLst>
            </c:dLbl>
            <c:dLbl>
              <c:idx val="2"/>
              <c:layout>
                <c:manualLayout>
                  <c:x val="6.24882964483622E-3"/>
                  <c:y val="-9.30650568372768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192-4075-B8A0-75102937E47F}"/>
                </c:ext>
              </c:extLst>
            </c:dLbl>
            <c:dLbl>
              <c:idx val="3"/>
              <c:layout>
                <c:manualLayout>
                  <c:x val="4.6422774633362272E-3"/>
                  <c:y val="-9.6563516668209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192-4075-B8A0-75102937E47F}"/>
                </c:ext>
              </c:extLst>
            </c:dLbl>
            <c:dLbl>
              <c:idx val="4"/>
              <c:layout>
                <c:manualLayout>
                  <c:x val="5.2687261554912592E-3"/>
                  <c:y val="-0.1237130119494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192-4075-B8A0-75102937E47F}"/>
                </c:ext>
              </c:extLst>
            </c:dLbl>
            <c:dLbl>
              <c:idx val="5"/>
              <c:layout>
                <c:manualLayout>
                  <c:x val="2.4287168325812097E-3"/>
                  <c:y val="-0.1163272984511352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192-4075-B8A0-75102937E47F}"/>
                </c:ext>
              </c:extLst>
            </c:dLbl>
            <c:dLbl>
              <c:idx val="6"/>
              <c:layout>
                <c:manualLayout>
                  <c:x val="2.8238266342256301E-3"/>
                  <c:y val="-0.1278416213444734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192-4075-B8A0-75102937E47F}"/>
                </c:ext>
              </c:extLst>
            </c:dLbl>
            <c:dLbl>
              <c:idx val="7"/>
              <c:layout>
                <c:manualLayout>
                  <c:x val="4.2965563868973041E-3"/>
                  <c:y val="-0.148998761725295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192-4075-B8A0-75102937E47F}"/>
                </c:ext>
              </c:extLst>
            </c:dLbl>
            <c:dLbl>
              <c:idx val="8"/>
              <c:layout>
                <c:manualLayout>
                  <c:x val="2.7361879175842006E-3"/>
                  <c:y val="-0.1411444871784191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192-4075-B8A0-75102937E47F}"/>
                </c:ext>
              </c:extLst>
            </c:dLbl>
            <c:dLbl>
              <c:idx val="9"/>
              <c:layout>
                <c:manualLayout>
                  <c:x val="4.5069313397942193E-3"/>
                  <c:y val="-0.15295870740142731"/>
                </c:manualLayout>
              </c:layout>
              <c:spPr/>
              <c:txPr>
                <a:bodyPr rot="-5400000" vert="horz"/>
                <a:lstStyle/>
                <a:p>
                  <a:pPr>
                    <a:defRPr sz="20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192-4075-B8A0-75102937E47F}"/>
                </c:ext>
              </c:extLst>
            </c:dLbl>
            <c:dLbl>
              <c:idx val="10"/>
              <c:layout>
                <c:manualLayout>
                  <c:x val="3.2707945973358249E-3"/>
                  <c:y val="-0.1622190074425433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192-4075-B8A0-75102937E47F}"/>
                </c:ext>
              </c:extLst>
            </c:dLbl>
            <c:dLbl>
              <c:idx val="11"/>
              <c:layout>
                <c:manualLayout>
                  <c:x val="6.1273543973093866E-3"/>
                  <c:y val="-0.17089799964601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192-4075-B8A0-75102937E47F}"/>
                </c:ext>
              </c:extLst>
            </c:dLbl>
            <c:dLbl>
              <c:idx val="12"/>
              <c:layout>
                <c:manualLayout>
                  <c:x val="6.1339220469376855E-3"/>
                  <c:y val="-0.1792388655984098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192-4075-B8A0-75102937E47F}"/>
                </c:ext>
              </c:extLst>
            </c:dLbl>
            <c:dLbl>
              <c:idx val="13"/>
              <c:layout>
                <c:manualLayout>
                  <c:x val="4.9221118787029722E-3"/>
                  <c:y val="-0.1934038791970648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192-4075-B8A0-75102937E47F}"/>
                </c:ext>
              </c:extLst>
            </c:dLbl>
            <c:dLbl>
              <c:idx val="14"/>
              <c:layout>
                <c:manualLayout>
                  <c:x val="6.2300088003782702E-3"/>
                  <c:y val="-0.3630822416302765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192-4075-B8A0-75102937E47F}"/>
                </c:ext>
              </c:extLst>
            </c:dLbl>
            <c:dLbl>
              <c:idx val="15"/>
              <c:layout>
                <c:manualLayout>
                  <c:x val="3.4186455257702035E-3"/>
                  <c:y val="-0.2179591712837123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0A8-4037-8B4A-42ED66B147D3}"/>
                </c:ext>
              </c:extLst>
            </c:dLbl>
            <c:dLbl>
              <c:idx val="16"/>
              <c:layout>
                <c:manualLayout>
                  <c:x val="8.6757865163720176E-3"/>
                  <c:y val="-0.2337601441825299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A1B-4EC3-9859-81A9B6DE5B05}"/>
                </c:ext>
              </c:extLst>
            </c:dLbl>
            <c:dLbl>
              <c:idx val="17"/>
              <c:layout>
                <c:manualLayout>
                  <c:x val="5.3479181307425966E-3"/>
                  <c:y val="-0.1163798738005398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354-496D-B7A2-1788BCC4840B}"/>
                </c:ext>
              </c:extLst>
            </c:dLbl>
            <c:spPr>
              <a:noFill/>
              <a:ln>
                <a:noFill/>
              </a:ln>
              <a:effectLst/>
            </c:spPr>
            <c:txPr>
              <a:bodyPr rot="-5400000" vert="horz"/>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Ene-May. 20</c:v>
                </c:pt>
              </c:strCache>
            </c:strRef>
          </c:cat>
          <c:val>
            <c:numRef>
              <c:f>'IV.3.2.Pagos_ SVDS'!$B$4:$B$21</c:f>
              <c:numCache>
                <c:formatCode>#,##0.00</c:formatCode>
                <c:ptCount val="18"/>
                <c:pt idx="0">
                  <c:v>1813713639.4200001</c:v>
                </c:pt>
                <c:pt idx="1">
                  <c:v>6547406092.6800003</c:v>
                </c:pt>
                <c:pt idx="2">
                  <c:v>8393553851.0500002</c:v>
                </c:pt>
                <c:pt idx="3">
                  <c:v>9613650449.1000004</c:v>
                </c:pt>
                <c:pt idx="4">
                  <c:v>14892605258.139999</c:v>
                </c:pt>
                <c:pt idx="5">
                  <c:v>15887938438.049999</c:v>
                </c:pt>
                <c:pt idx="6">
                  <c:v>18789773765.599998</c:v>
                </c:pt>
                <c:pt idx="7">
                  <c:v>23938490112.330002</c:v>
                </c:pt>
                <c:pt idx="8">
                  <c:v>23585106301.459999</c:v>
                </c:pt>
                <c:pt idx="9">
                  <c:v>26400473552.349998</c:v>
                </c:pt>
                <c:pt idx="10">
                  <c:v>29506184318.75</c:v>
                </c:pt>
                <c:pt idx="11">
                  <c:v>33591892120.470001</c:v>
                </c:pt>
                <c:pt idx="12">
                  <c:v>38018208331.940002</c:v>
                </c:pt>
                <c:pt idx="13">
                  <c:v>42519520570.940002</c:v>
                </c:pt>
                <c:pt idx="14">
                  <c:v>101100361577.35997</c:v>
                </c:pt>
                <c:pt idx="15">
                  <c:v>53637242685.029984</c:v>
                </c:pt>
                <c:pt idx="16">
                  <c:v>58492444764.090012</c:v>
                </c:pt>
                <c:pt idx="17">
                  <c:v>24628654699.060001</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75"/>
        <c:shape val="cylinder"/>
        <c:axId val="431136120"/>
        <c:axId val="431136512"/>
        <c:axId val="0"/>
      </c:bar3DChart>
      <c:catAx>
        <c:axId val="431136120"/>
        <c:scaling>
          <c:orientation val="minMax"/>
        </c:scaling>
        <c:delete val="0"/>
        <c:axPos val="b"/>
        <c:numFmt formatCode="General" sourceLinked="1"/>
        <c:majorTickMark val="none"/>
        <c:minorTickMark val="none"/>
        <c:tickLblPos val="nextTo"/>
        <c:txPr>
          <a:bodyPr/>
          <a:lstStyle/>
          <a:p>
            <a:pPr>
              <a:defRPr sz="2000"/>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crossAx val="431136120"/>
        <c:crosses val="autoZero"/>
        <c:crossBetween val="between"/>
        <c:dispUnits>
          <c:builtInUnit val="millions"/>
          <c:dispUnitsLbl>
            <c:layout>
              <c:manualLayout>
                <c:xMode val="edge"/>
                <c:yMode val="edge"/>
                <c:x val="5.3553802963054956E-3"/>
                <c:y val="0.45784881747086836"/>
              </c:manualLayout>
            </c:layout>
            <c:txPr>
              <a:bodyPr/>
              <a:lstStyle/>
              <a:p>
                <a:pPr>
                  <a:defRPr sz="2400" b="0"/>
                </a:pPr>
                <a:endParaRPr lang="en-U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3566342847857118"/>
          <c:y val="2.070603118364934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6100876735682389E-2"/>
          <c:y val="0.19727760512749593"/>
          <c:w val="0.9357701155192224"/>
          <c:h val="0.67814490968694197"/>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0-C43E-441D-B8EC-B37D5A24814D}"/>
                </c:ext>
              </c:extLst>
            </c:dLbl>
            <c:dLbl>
              <c:idx val="8"/>
              <c:spPr/>
              <c:txPr>
                <a:bodyPr rot="-5400000" vert="horz"/>
                <a:lstStyle/>
                <a:p>
                  <a:pPr>
                    <a:defRPr lang="en-US"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1-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2-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May. 2020</c:v>
                </c:pt>
              </c:strCache>
            </c:strRef>
          </c:cat>
          <c:val>
            <c:numRef>
              <c:f>'IV.3.3.Pagos anuales x cuentas'!$B$4:$K$4</c:f>
              <c:numCache>
                <c:formatCode>#,##0.00_);[Red]\(#,##0.00\)</c:formatCode>
                <c:ptCount val="10"/>
                <c:pt idx="0">
                  <c:v>5839419444.0776243</c:v>
                </c:pt>
                <c:pt idx="1">
                  <c:v>12859758360.700001</c:v>
                </c:pt>
                <c:pt idx="2" formatCode="_(* #,##0.00_);_(* \(#,##0.00\);_(* &quot;-&quot;??_);_(@_)">
                  <c:v>20128712672.200001</c:v>
                </c:pt>
                <c:pt idx="3" formatCode="_(* #,##0.00_);_(* \(#,##0.00\);_(* &quot;-&quot;??_);_(@_)">
                  <c:v>32962116298.629997</c:v>
                </c:pt>
                <c:pt idx="4" formatCode="_(* #,##0.00_);_(* \(#,##0.00\);_(* &quot;-&quot;??_);_(@_)">
                  <c:v>38670787569.119995</c:v>
                </c:pt>
                <c:pt idx="5" formatCode="_(* #,##0.00_);_(* \(#,##0.00\);_(* &quot;-&quot;??_);_(@_)">
                  <c:v>49336490530.479996</c:v>
                </c:pt>
                <c:pt idx="6" formatCode="_(* #,##0.00_);_(* \(#,##0.00\);_(* &quot;-&quot;??_);_(@_)">
                  <c:v>63454952170.690002</c:v>
                </c:pt>
                <c:pt idx="7" formatCode="_(* #,##0.00_);_(* \(#,##0.00\);_(* &quot;-&quot;??_);_(@_)">
                  <c:v>120882497972.31999</c:v>
                </c:pt>
                <c:pt idx="8" formatCode="_(* #,##0.00_);_(* \(#,##0.00\);_(* &quot;-&quot;??_);_(@_)">
                  <c:v>45683726131.730003</c:v>
                </c:pt>
                <c:pt idx="9" formatCode="_(* #,##0.00_);_(* \(#,##0.00\);_(* &quot;-&quot;??_);_(@_)">
                  <c:v>19776361007.5</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4-C43E-441D-B8EC-B37D5A24814D}"/>
                </c:ext>
              </c:extLst>
            </c:dLbl>
            <c:dLbl>
              <c:idx val="8"/>
              <c:layout>
                <c:manualLayout>
                  <c:x val="3.0660223245052277E-3"/>
                  <c:y val="-7.9002046268431689E-17"/>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43E-441D-B8EC-B37D5A24814D}"/>
                </c:ext>
              </c:extLst>
            </c:dLbl>
            <c:dLbl>
              <c:idx val="9"/>
              <c:layout>
                <c:manualLayout>
                  <c:x val="2.7709860739402459E-3"/>
                  <c:y val="0"/>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May. 2020</c:v>
                </c:pt>
              </c:strCache>
            </c:strRef>
          </c:cat>
          <c:val>
            <c:numRef>
              <c:f>'IV.3.3.Pagos anuales x cuentas'!$B$5:$K$5</c:f>
              <c:numCache>
                <c:formatCode>#,##0.00_);[Red]\(#,##0.00\)</c:formatCode>
                <c:ptCount val="10"/>
                <c:pt idx="0">
                  <c:v>572745548.09000003</c:v>
                </c:pt>
                <c:pt idx="1">
                  <c:v>1272073927.7200003</c:v>
                </c:pt>
                <c:pt idx="2" formatCode="_(* #,##0.00_);_(* \(#,##0.00\);_(* &quot;-&quot;??_);_(@_)">
                  <c:v>1428981451.9089999</c:v>
                </c:pt>
                <c:pt idx="3" formatCode="_(* #,##0.00_);_(* \(#,##0.00\);_(* &quot;-&quot;??_);_(@_)">
                  <c:v>1727296672.25</c:v>
                </c:pt>
                <c:pt idx="4" formatCode="_(* #,##0.00_);_(* \(#,##0.00\);_(* &quot;-&quot;??_);_(@_)">
                  <c:v>2077234459.25</c:v>
                </c:pt>
                <c:pt idx="5" formatCode="_(* #,##0.00_);_(* \(#,##0.00\);_(* &quot;-&quot;??_);_(@_)">
                  <c:v>2280692521.3000002</c:v>
                </c:pt>
                <c:pt idx="6" formatCode="_(* #,##0.00_);_(* \(#,##0.00\);_(* &quot;-&quot;??_);_(@_)">
                  <c:v>2300078766.1599998</c:v>
                </c:pt>
                <c:pt idx="7" formatCode="_(* #,##0.00_);_(* \(#,##0.00\);_(* &quot;-&quot;??_);_(@_)">
                  <c:v>5443882888.29</c:v>
                </c:pt>
                <c:pt idx="8" formatCode="_(* #,##0.00_);_(* \(#,##0.00\);_(* &quot;-&quot;??_);_(@_)">
                  <c:v>2041076968.23</c:v>
                </c:pt>
                <c:pt idx="9" formatCode="_(* #,##0.00_);_(* \(#,##0.00\);_(* &quot;-&quot;??_);_(@_)">
                  <c:v>794444018.95000005</c:v>
                </c:pt>
              </c:numCache>
            </c:numRef>
          </c:val>
          <c:extLst>
            <c:ext xmlns:c16="http://schemas.microsoft.com/office/drawing/2014/chart" uri="{C3380CC4-5D6E-409C-BE32-E72D297353CC}">
              <c16:uniqueId val="{00000007-C43E-441D-B8EC-B37D5A24814D}"/>
            </c:ext>
          </c:extLst>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May. 2020</c:v>
                </c:pt>
              </c:strCache>
            </c:strRef>
          </c:cat>
          <c:val>
            <c:numRef>
              <c:f>'IV.3.3.Pagos anuales x cuentas'!$B$6:$K$6</c:f>
              <c:numCache>
                <c:formatCode>_(* #,##0.00_);_(* \(#,##0.00\);_(* "-"??_);_(@_)</c:formatCode>
                <c:ptCount val="10"/>
                <c:pt idx="0">
                  <c:v>0</c:v>
                </c:pt>
                <c:pt idx="1">
                  <c:v>0</c:v>
                </c:pt>
                <c:pt idx="2">
                  <c:v>3755460803.8300004</c:v>
                </c:pt>
                <c:pt idx="3">
                  <c:v>404625934.49000001</c:v>
                </c:pt>
                <c:pt idx="4">
                  <c:v>0</c:v>
                </c:pt>
                <c:pt idx="5">
                  <c:v>0</c:v>
                </c:pt>
                <c:pt idx="6">
                  <c:v>0</c:v>
                </c:pt>
                <c:pt idx="7">
                  <c:v>0</c:v>
                </c:pt>
                <c:pt idx="8">
                  <c:v>0</c:v>
                </c:pt>
                <c:pt idx="9">
                  <c:v>0</c:v>
                </c:pt>
              </c:numCache>
            </c:numRef>
          </c:val>
          <c:extLst>
            <c:ext xmlns:c16="http://schemas.microsoft.com/office/drawing/2014/chart" uri="{C3380CC4-5D6E-409C-BE32-E72D297353CC}">
              <c16:uniqueId val="{00000008-C43E-441D-B8EC-B37D5A24814D}"/>
            </c:ext>
          </c:extLst>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9-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A-C43E-441D-B8EC-B37D5A24814D}"/>
                </c:ext>
              </c:extLst>
            </c:dLbl>
            <c:dLbl>
              <c:idx val="9"/>
              <c:layout>
                <c:manualLayout>
                  <c:x val="9.5194099644836064E-4"/>
                  <c:y val="4.5442396037995566E-3"/>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May. 2020</c:v>
                </c:pt>
              </c:strCache>
            </c:strRef>
          </c:cat>
          <c:val>
            <c:numRef>
              <c:f>'IV.3.3.Pagos anuales x cuentas'!$B$7:$K$7</c:f>
              <c:numCache>
                <c:formatCode>#,##0.00_);[Red]\(#,##0.00\)</c:formatCode>
                <c:ptCount val="10"/>
                <c:pt idx="0">
                  <c:v>935302171.8778621</c:v>
                </c:pt>
                <c:pt idx="1">
                  <c:v>1692166600.71</c:v>
                </c:pt>
                <c:pt idx="2" formatCode="_(* #,##0.00_);_(* \(#,##0.00\);_(* &quot;-&quot;??_);_(@_)">
                  <c:v>2483746224.3299999</c:v>
                </c:pt>
                <c:pt idx="3" formatCode="_(* #,##0.00_);_(* \(#,##0.00\);_(* &quot;-&quot;??_);_(@_)">
                  <c:v>3437969707.8699999</c:v>
                </c:pt>
                <c:pt idx="4" formatCode="_(* #,##0.00_);_(* \(#,##0.00\);_(* &quot;-&quot;??_);_(@_)">
                  <c:v>4333222558.0100002</c:v>
                </c:pt>
                <c:pt idx="5" formatCode="_(* #,##0.00_);_(* \(#,##0.00\);_(* &quot;-&quot;??_);_(@_)">
                  <c:v>5422692696.8099995</c:v>
                </c:pt>
                <c:pt idx="6" formatCode="_(* #,##0.00_);_(* \(#,##0.00\);_(* &quot;-&quot;??_);_(@_)">
                  <c:v>7118103243.5200005</c:v>
                </c:pt>
                <c:pt idx="7" formatCode="_(* #,##0.00_);_(* \(#,##0.00\);_(* &quot;-&quot;??_);_(@_)">
                  <c:v>13628387358.849998</c:v>
                </c:pt>
                <c:pt idx="8" formatCode="_(* #,##0.00_);_(* \(#,##0.00\);_(* &quot;-&quot;??_);_(@_)">
                  <c:v>5171524301.3699999</c:v>
                </c:pt>
                <c:pt idx="9" formatCode="_(* #,##0.00_);_(* \(#,##0.00\);_(* &quot;-&quot;??_);_(@_)">
                  <c:v>2114403343.3</c:v>
                </c:pt>
              </c:numCache>
            </c:numRef>
          </c:val>
          <c:extLst>
            <c:ext xmlns:c16="http://schemas.microsoft.com/office/drawing/2014/chart" uri="{C3380CC4-5D6E-409C-BE32-E72D297353CC}">
              <c16:uniqueId val="{0000000C-C43E-441D-B8EC-B37D5A24814D}"/>
            </c:ext>
          </c:extLst>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May. 2020</c:v>
                </c:pt>
              </c:strCache>
            </c:strRef>
          </c:cat>
          <c:val>
            <c:numRef>
              <c:f>'IV.3.3.Pagos anuales x cuentas'!$B$8:$K$8</c:f>
              <c:numCache>
                <c:formatCode>#,##0.00_);[Red]\(#,##0.00\)</c:formatCode>
                <c:ptCount val="10"/>
                <c:pt idx="0" formatCode="_(* #,##0.00_);_(* \(#,##0.00\);_(* &quot;-&quot;??_);_(@_)">
                  <c:v>0</c:v>
                </c:pt>
                <c:pt idx="1">
                  <c:v>94670678.88000001</c:v>
                </c:pt>
                <c:pt idx="2" formatCode="_(* #,##0.00_);_(* \(#,##0.00\);_(* &quot;-&quot;??_);_(@_)">
                  <c:v>136954683.85000002</c:v>
                </c:pt>
                <c:pt idx="3" formatCode="_(* #,##0.00_);_(* \(#,##0.00\);_(* &quot;-&quot;??_);_(@_)">
                  <c:v>162904511.99000001</c:v>
                </c:pt>
                <c:pt idx="4" formatCode="_(* #,##0.00_);_(* \(#,##0.00\);_(* &quot;-&quot;??_);_(@_)">
                  <c:v>183917908.27000001</c:v>
                </c:pt>
                <c:pt idx="5" formatCode="_(* #,##0.00_);_(* \(#,##0.00\);_(* &quot;-&quot;??_);_(@_)">
                  <c:v>183060302.36000001</c:v>
                </c:pt>
                <c:pt idx="6" formatCode="_(* #,##0.00_);_(* \(#,##0.00\);_(* &quot;-&quot;??_);_(@_)">
                  <c:v>213460070.02999997</c:v>
                </c:pt>
                <c:pt idx="7" formatCode="_(* #,##0.00_);_(* \(#,##0.00\);_(* &quot;-&quot;??_);_(@_)">
                  <c:v>534235013.23999995</c:v>
                </c:pt>
                <c:pt idx="8" formatCode="_(* #,##0.00_);_(* \(#,##0.00\);_(* &quot;-&quot;??_);_(@_)">
                  <c:v>188075388.55000001</c:v>
                </c:pt>
                <c:pt idx="9" formatCode="_(* #,##0.00_);_(* \(#,##0.00\);_(* &quot;-&quot;??_);_(@_)">
                  <c:v>73465789.120000005</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Comisión AFP</c:v>
                </c:pt>
              </c:strCache>
            </c:strRef>
          </c:tx>
          <c:invertIfNegative val="0"/>
          <c:dLbls>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May. 2020</c:v>
                </c:pt>
              </c:strCache>
            </c:strRef>
          </c:cat>
          <c:val>
            <c:numRef>
              <c:f>'IV.3.3.Pagos anuales x cuentas'!$B$9:$K$9</c:f>
              <c:numCache>
                <c:formatCode>#,##0.00_);[Red]\(#,##0.00\)</c:formatCode>
                <c:ptCount val="10"/>
                <c:pt idx="0">
                  <c:v>509266716.06859702</c:v>
                </c:pt>
                <c:pt idx="1">
                  <c:v>1039139964.4908601</c:v>
                </c:pt>
                <c:pt idx="2" formatCode="_(* #,##0.00_);_(* \(#,##0.00\);_(* &quot;-&quot;??_);_(@_)">
                  <c:v>1429744237.6700001</c:v>
                </c:pt>
                <c:pt idx="3" formatCode="_(* #,##0.00_);_(* \(#,##0.00\);_(* &quot;-&quot;??_);_(@_)">
                  <c:v>2131047028.6600001</c:v>
                </c:pt>
                <c:pt idx="4" formatCode="_(* #,##0.00_);_(* \(#,##0.00\);_(* &quot;-&quot;??_);_(@_)">
                  <c:v>2424110423.1100001</c:v>
                </c:pt>
                <c:pt idx="5" formatCode="_(* #,##0.00_);_(* \(#,##0.00\);_(* &quot;-&quot;??_);_(@_)">
                  <c:v>3019884924.6999998</c:v>
                </c:pt>
                <c:pt idx="6" formatCode="_(* #,##0.00_);_(* \(#,##0.00\);_(* &quot;-&quot;??_);_(@_)">
                  <c:v>3827695909.1799998</c:v>
                </c:pt>
                <c:pt idx="7" formatCode="_(* #,##0.00_);_(* \(#,##0.00\);_(* &quot;-&quot;??_);_(@_)">
                  <c:v>7325824005.4099998</c:v>
                </c:pt>
                <c:pt idx="8" formatCode="_(* #,##0.00_);_(* \(#,##0.00\);_(* &quot;-&quot;??_);_(@_)">
                  <c:v>2780256160.4000001</c:v>
                </c:pt>
                <c:pt idx="9" formatCode="_(* #,##0.00_);_(* \(#,##0.00\);_(* &quot;-&quot;??_);_(@_)">
                  <c:v>583873093.12</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Comisión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May. 2020</c:v>
                </c:pt>
              </c:strCache>
            </c:strRef>
          </c:cat>
          <c:val>
            <c:numRef>
              <c:f>'IV.3.3.Pagos anuales x cuentas'!$B$10:$K$10</c:f>
              <c:numCache>
                <c:formatCode>#,##0.00_);[Red]\(#,##0.00\)</c:formatCode>
                <c:ptCount val="10"/>
                <c:pt idx="0">
                  <c:v>100223440.70394999</c:v>
                </c:pt>
                <c:pt idx="1">
                  <c:v>209064847.75409999</c:v>
                </c:pt>
                <c:pt idx="2" formatCode="_(* #,##0.00_);_(* \(#,##0.00\);_(* &quot;-&quot;??_);_(@_)">
                  <c:v>270721477.07050002</c:v>
                </c:pt>
                <c:pt idx="3" formatCode="_(* #,##0.00_);_(* \(#,##0.00\);_(* &quot;-&quot;??_);_(@_)">
                  <c:v>320172115.23000002</c:v>
                </c:pt>
                <c:pt idx="4" formatCode="_(* #,##0.00_);_(* \(#,##0.00\);_(* &quot;-&quot;??_);_(@_)">
                  <c:v>341527841.87</c:v>
                </c:pt>
                <c:pt idx="5" formatCode="_(* #,##0.00_);_(* \(#,##0.00\);_(* &quot;-&quot;??_);_(@_)">
                  <c:v>424786435.99000001</c:v>
                </c:pt>
                <c:pt idx="6" formatCode="_(* #,##0.00_);_(* \(#,##0.00\);_(* &quot;-&quot;??_);_(@_)">
                  <c:v>538605415.06999993</c:v>
                </c:pt>
                <c:pt idx="7" formatCode="_(* #,##0.00_);_(* \(#,##0.00\);_(* &quot;-&quot;??_);_(@_)">
                  <c:v>1031051006.5699999</c:v>
                </c:pt>
                <c:pt idx="8" formatCode="_(* #,##0.00_);_(* \(#,##0.00\);_(* &quot;-&quot;??_);_(@_)">
                  <c:v>391374817.08999997</c:v>
                </c:pt>
                <c:pt idx="9" formatCode="_(* #,##0.00_);_(* \(#,##0.00\);_(* &quot;-&quot;??_);_(@_)">
                  <c:v>165081558.90000001</c:v>
                </c:pt>
              </c:numCache>
            </c:numRef>
          </c:val>
          <c:extLst>
            <c:ext xmlns:c16="http://schemas.microsoft.com/office/drawing/2014/chart" uri="{C3380CC4-5D6E-409C-BE32-E72D297353CC}">
              <c16:uniqueId val="{00000011-C43E-441D-B8EC-B37D5A24814D}"/>
            </c:ext>
          </c:extLst>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2-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3-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4-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May. 2020</c:v>
                </c:pt>
              </c:strCache>
            </c:strRef>
          </c:cat>
          <c:val>
            <c:numRef>
              <c:f>'IV.3.3.Pagos anuales x cuentas'!$B$11:$K$11</c:f>
              <c:numCache>
                <c:formatCode>#,##0.00_);[Red]\(#,##0.00\)</c:formatCode>
                <c:ptCount val="10"/>
                <c:pt idx="0">
                  <c:v>404162411.58196497</c:v>
                </c:pt>
                <c:pt idx="1">
                  <c:v>840329919.89999986</c:v>
                </c:pt>
                <c:pt idx="2" formatCode="_(* #,##0.00_);_(* \(#,##0.00\);_(* &quot;-&quot;??_);_(@_)">
                  <c:v>1146222145.3295002</c:v>
                </c:pt>
                <c:pt idx="3" formatCode="_(* #,##0.00_);_(* \(#,##0.00\);_(* &quot;-&quot;??_);_(@_)">
                  <c:v>1582131608.8099999</c:v>
                </c:pt>
                <c:pt idx="4" formatCode="_(* #,##0.00_);_(* \(#,##0.00\);_(* &quot;-&quot;??_);_(@_)">
                  <c:v>1954779094.0799999</c:v>
                </c:pt>
                <c:pt idx="5" formatCode="_(* #,##0.00_);_(* \(#,##0.00\);_(* &quot;-&quot;??_);_(@_)">
                  <c:v>2430469027.5699997</c:v>
                </c:pt>
                <c:pt idx="6" formatCode="_(* #,##0.00_);_(* \(#,##0.00\);_(* &quot;-&quot;??_);_(@_)">
                  <c:v>3084833328.23</c:v>
                </c:pt>
                <c:pt idx="7" formatCode="_(* #,##0.00_);_(* \(#,##0.00\);_(* &quot;-&quot;??_);_(@_)">
                  <c:v>5891726017.71</c:v>
                </c:pt>
                <c:pt idx="8" formatCode="_(* #,##0.00_);_(* \(#,##0.00\);_(* &quot;-&quot;??_);_(@_)">
                  <c:v>2236410996.7199998</c:v>
                </c:pt>
                <c:pt idx="9" formatCode="_(* #,##0.00_);_(* \(#,##0.00\);_(* &quot;-&quot;??_);_(@_)">
                  <c:v>943310877.48000002</c:v>
                </c:pt>
              </c:numCache>
            </c:numRef>
          </c:val>
          <c:extLst>
            <c:ext xmlns:c16="http://schemas.microsoft.com/office/drawing/2014/chart" uri="{C3380CC4-5D6E-409C-BE32-E72D297353CC}">
              <c16:uniqueId val="{00000015-C43E-441D-B8EC-B37D5A24814D}"/>
            </c:ext>
          </c:extLst>
        </c:ser>
        <c:ser>
          <c:idx val="8"/>
          <c:order val="8"/>
          <c:invertIfNegative val="0"/>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May. 2020</c:v>
                </c:pt>
              </c:strCache>
            </c:strRef>
          </c:cat>
          <c:val>
            <c:numRef>
              <c:f>[3]R_Contributivo!$DK$228</c:f>
              <c:numCache>
                <c:formatCode>General</c:formatCode>
                <c:ptCount val="1"/>
                <c:pt idx="0">
                  <c:v>194685949.21000001</c:v>
                </c:pt>
              </c:numCache>
            </c:numRef>
          </c:val>
          <c:extLst>
            <c:ext xmlns:c16="http://schemas.microsoft.com/office/drawing/2014/chart" uri="{C3380CC4-5D6E-409C-BE32-E72D297353CC}">
              <c16:uniqueId val="{00000000-CFB5-47A0-A5EE-EC1549669EC6}"/>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1137688"/>
        <c:crosses val="autoZero"/>
        <c:auto val="1"/>
        <c:lblAlgn val="ctr"/>
        <c:lblOffset val="100"/>
        <c:noMultiLvlLbl val="0"/>
      </c:catAx>
      <c:valAx>
        <c:axId val="431137688"/>
        <c:scaling>
          <c:orientation val="minMax"/>
        </c:scaling>
        <c:delete val="0"/>
        <c:axPos val="l"/>
        <c:numFmt formatCode="#,##0.00_);[Red]\(#,##0.00\)" sourceLinked="1"/>
        <c:majorTickMark val="none"/>
        <c:minorTickMark val="none"/>
        <c:tickLblPos val="none"/>
        <c:txPr>
          <a:bodyPr/>
          <a:lstStyle/>
          <a:p>
            <a:pPr>
              <a:defRPr lang="en-US"/>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txPr>
              <a:bodyPr/>
              <a:lstStyle/>
              <a:p>
                <a:pPr>
                  <a:defRPr lang="en-US" sz="1400" b="1"/>
                </a:pPr>
                <a:endParaRPr lang="en-US"/>
              </a:p>
            </c:txPr>
          </c:dispUnitsLbl>
        </c:dispUnits>
      </c:valAx>
      <c:spPr>
        <a:noFill/>
        <a:ln w="25400">
          <a:noFill/>
        </a:ln>
      </c:spPr>
    </c:plotArea>
    <c:legend>
      <c:legendPos val="b"/>
      <c:legendEntry>
        <c:idx val="8"/>
        <c:delete val="1"/>
      </c:legendEntry>
      <c:layout>
        <c:manualLayout>
          <c:xMode val="edge"/>
          <c:yMode val="edge"/>
          <c:x val="0.18632560443962581"/>
          <c:y val="7.6814850185653427E-2"/>
          <c:w val="0.58548355823350473"/>
          <c:h val="4.5296997624645244E-2"/>
        </c:manualLayout>
      </c:layout>
      <c:overlay val="0"/>
      <c:txPr>
        <a:bodyPr/>
        <a:lstStyle/>
        <a:p>
          <a:pPr>
            <a:defRPr lang="en-US" sz="1200" b="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effectLst/>
              </a:rPr>
              <a:t>Pagos a Entidades del Seguro de Vejez, Discapacidad y Sobrevivencia (SVDS)</a:t>
            </a:r>
            <a:endParaRPr lang="es-ES" sz="1800">
              <a:effectLst/>
            </a:endParaRPr>
          </a:p>
        </c:rich>
      </c:tx>
      <c:layout>
        <c:manualLayout>
          <c:xMode val="edge"/>
          <c:yMode val="edge"/>
          <c:x val="0.19011555131855351"/>
          <c:y val="1.0043280304247683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10772366395379"/>
          <c:y val="0.11419454711018263"/>
          <c:w val="0.83092426468072433"/>
          <c:h val="0.75602646097809201"/>
        </c:manualLayout>
      </c:layout>
      <c:barChart>
        <c:barDir val="bar"/>
        <c:grouping val="clustered"/>
        <c:varyColors val="0"/>
        <c:ser>
          <c:idx val="0"/>
          <c:order val="0"/>
          <c:tx>
            <c:strRef>
              <c:f>'IV.3.4.Pago Entidades'!$J$3</c:f>
              <c:strCache>
                <c:ptCount val="1"/>
                <c:pt idx="0">
                  <c:v>Total</c:v>
                </c:pt>
              </c:strCache>
            </c:strRef>
          </c:tx>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'IV.3.4.Pago Entidades'!$A$4:$A$20</c:f>
              <c:strCache>
                <c:ptCount val="17"/>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pt idx="15">
                  <c:v>AFP LEON</c:v>
                </c:pt>
                <c:pt idx="16">
                  <c:v>AFP CARIBALICO</c:v>
                </c:pt>
              </c:strCache>
            </c:strRef>
          </c:cat>
          <c:val>
            <c:numRef>
              <c:f>'IV.3.4.Pago Entidades'!$J$4:$J$20</c:f>
              <c:numCache>
                <c:formatCode>_(* #,##0.00_);_(* \(#,##0.00\);_(* "-"??_);_(@_)</c:formatCode>
                <c:ptCount val="17"/>
                <c:pt idx="0">
                  <c:v>137485407134.28003</c:v>
                </c:pt>
                <c:pt idx="1">
                  <c:v>99986730409.520004</c:v>
                </c:pt>
                <c:pt idx="2">
                  <c:v>81667616175.910004</c:v>
                </c:pt>
                <c:pt idx="3">
                  <c:v>82911695827.009995</c:v>
                </c:pt>
                <c:pt idx="4">
                  <c:v>67117964268.409996</c:v>
                </c:pt>
                <c:pt idx="5">
                  <c:v>19123853033.959999</c:v>
                </c:pt>
                <c:pt idx="6">
                  <c:v>3564615421.1999993</c:v>
                </c:pt>
                <c:pt idx="7">
                  <c:v>3483317570.4699993</c:v>
                </c:pt>
                <c:pt idx="8">
                  <c:v>3402333974.7299991</c:v>
                </c:pt>
                <c:pt idx="9">
                  <c:v>2364643279.0799994</c:v>
                </c:pt>
                <c:pt idx="10">
                  <c:v>1676076218.6099992</c:v>
                </c:pt>
                <c:pt idx="11">
                  <c:v>1416514452.6500001</c:v>
                </c:pt>
                <c:pt idx="12">
                  <c:v>412630385.69</c:v>
                </c:pt>
                <c:pt idx="13">
                  <c:v>118473599.90000001</c:v>
                </c:pt>
                <c:pt idx="14">
                  <c:v>59241410.789999999</c:v>
                </c:pt>
                <c:pt idx="15">
                  <c:v>116692988.65000001</c:v>
                </c:pt>
                <c:pt idx="16">
                  <c:v>63617457.140000001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1" i="0" u="none" strike="noStrike" kern="1200" baseline="0">
                <a:solidFill>
                  <a:sysClr val="windowText" lastClr="000000"/>
                </a:solidFill>
                <a:latin typeface="+mn-lt"/>
                <a:ea typeface="+mn-ea"/>
                <a:cs typeface="+mn-cs"/>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2912309158457201"/>
                <c:y val="4.6222079382934274E-2"/>
              </c:manualLayout>
            </c:layout>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ES" sz="1600"/>
              <a:t>Patrimonio de los Fondos de Pensiones por Año</a:t>
            </a:r>
          </a:p>
          <a:p>
            <a:pPr>
              <a:defRPr sz="1600"/>
            </a:pPr>
            <a:r>
              <a:rPr lang="es-ES" sz="1600"/>
              <a:t>(Millones </a:t>
            </a:r>
            <a:r>
              <a:rPr lang="es-ES" sz="1600" baseline="0"/>
              <a:t>RD$)</a:t>
            </a:r>
            <a:endParaRPr lang="es-ES" sz="1600"/>
          </a:p>
        </c:rich>
      </c:tx>
      <c:layout>
        <c:manualLayout>
          <c:xMode val="edge"/>
          <c:yMode val="edge"/>
          <c:x val="0.33192259930234919"/>
          <c:y val="2.4113540019259265E-3"/>
        </c:manualLayout>
      </c:layout>
      <c:overlay val="0"/>
    </c:title>
    <c:autoTitleDeleted val="0"/>
    <c:plotArea>
      <c:layout>
        <c:manualLayout>
          <c:layoutTarget val="inner"/>
          <c:xMode val="edge"/>
          <c:yMode val="edge"/>
          <c:x val="6.2330326903268875E-2"/>
          <c:y val="0.16641741745327546"/>
          <c:w val="0.89780696669237425"/>
          <c:h val="0.66543601884569314"/>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rgbClr val="002060"/>
              </a:solidFill>
            </a:ln>
          </c:spPr>
          <c:marker>
            <c:symbol val="circle"/>
            <c:size val="9"/>
            <c:spPr>
              <a:solidFill>
                <a:srgbClr val="002060"/>
              </a:solidFill>
              <a:ln w="38100">
                <a:solidFill>
                  <a:srgbClr val="002060"/>
                </a:solidFill>
              </a:ln>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1A7-4510-A9FB-9CD6C0E1EBCB}"/>
                </c:ext>
              </c:extLst>
            </c:dLbl>
            <c:dLbl>
              <c:idx val="1"/>
              <c:layout>
                <c:manualLayout>
                  <c:x val="-1.5485429448609259E-2"/>
                  <c:y val="2.89315543689737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1A7-4510-A9FB-9CD6C0E1EBCB}"/>
                </c:ext>
              </c:extLst>
            </c:dLbl>
            <c:dLbl>
              <c:idx val="2"/>
              <c:layout>
                <c:manualLayout>
                  <c:x val="-2.0411461340274516E-2"/>
                  <c:y val="2.488076216687390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1A7-4510-A9FB-9CD6C0E1EBCB}"/>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1A7-4510-A9FB-9CD6C0E1EBCB}"/>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1A7-4510-A9FB-9CD6C0E1EBCB}"/>
                </c:ext>
              </c:extLst>
            </c:dLbl>
            <c:dLbl>
              <c:idx val="5"/>
              <c:layout>
                <c:manualLayout>
                  <c:x val="-1.5320646892626492E-2"/>
                  <c:y val="2.24615721269902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1A7-4510-A9FB-9CD6C0E1EBCB}"/>
                </c:ext>
              </c:extLst>
            </c:dLbl>
            <c:dLbl>
              <c:idx val="6"/>
              <c:layout>
                <c:manualLayout>
                  <c:x val="-1.2040957555597608E-2"/>
                  <c:y val="1.88848886672783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1A7-4510-A9FB-9CD6C0E1EBCB}"/>
                </c:ext>
              </c:extLst>
            </c:dLbl>
            <c:dLbl>
              <c:idx val="7"/>
              <c:layout>
                <c:manualLayout>
                  <c:x val="-1.1030889032329667E-2"/>
                  <c:y val="1.77866778679755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1A7-4510-A9FB-9CD6C0E1EBCB}"/>
                </c:ext>
              </c:extLst>
            </c:dLbl>
            <c:dLbl>
              <c:idx val="8"/>
              <c:layout>
                <c:manualLayout>
                  <c:x val="-1.0413163235600098E-2"/>
                  <c:y val="2.2315970131031874E-2"/>
                </c:manualLayout>
              </c:layout>
              <c:spPr/>
              <c:txPr>
                <a:bodyPr/>
                <a:lstStyle/>
                <a:p>
                  <a:pPr>
                    <a:defRPr sz="1200" b="1">
                      <a:solidFill>
                        <a:srgbClr val="00206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1A7-4510-A9FB-9CD6C0E1EBCB}"/>
                </c:ext>
              </c:extLst>
            </c:dLbl>
            <c:dLbl>
              <c:idx val="9"/>
              <c:layout>
                <c:manualLayout>
                  <c:x val="-7.9568866786056541E-3"/>
                  <c:y val="1.529327889076619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1A7-4510-A9FB-9CD6C0E1EBCB}"/>
                </c:ext>
              </c:extLst>
            </c:dLbl>
            <c:dLbl>
              <c:idx val="10"/>
              <c:layout>
                <c:manualLayout>
                  <c:x val="-1.1107970120746363E-2"/>
                  <c:y val="2.9769136875529706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1A7-4510-A9FB-9CD6C0E1EBCB}"/>
                </c:ext>
              </c:extLst>
            </c:dLbl>
            <c:dLbl>
              <c:idx val="11"/>
              <c:layout>
                <c:manualLayout>
                  <c:x val="-2.2677730040060677E-2"/>
                  <c:y val="3.36983131319322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1A7-4510-A9FB-9CD6C0E1EBCB}"/>
                </c:ext>
              </c:extLst>
            </c:dLbl>
            <c:dLbl>
              <c:idx val="12"/>
              <c:layout>
                <c:manualLayout>
                  <c:x val="-2.3979248362078966E-2"/>
                  <c:y val="3.0186689030125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1A7-4510-A9FB-9CD6C0E1EBCB}"/>
                </c:ext>
              </c:extLst>
            </c:dLbl>
            <c:dLbl>
              <c:idx val="13"/>
              <c:layout>
                <c:manualLayout>
                  <c:x val="-3.4324502385628508E-2"/>
                  <c:y val="4.3393251584526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A3-4558-BAB0-DF3F40352CBE}"/>
                </c:ext>
              </c:extLst>
            </c:dLbl>
            <c:dLbl>
              <c:idx val="14"/>
              <c:layout>
                <c:manualLayout>
                  <c:x val="-6.7033115313403807E-2"/>
                  <c:y val="-2.66407283972092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1E0-42ED-AB7D-1DE9AC09D70B}"/>
                </c:ext>
              </c:extLst>
            </c:dLbl>
            <c:dLbl>
              <c:idx val="15"/>
              <c:layout>
                <c:manualLayout>
                  <c:x val="-4.8244279400539651E-2"/>
                  <c:y val="-3.07393019967798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899-4F37-843D-748395D19525}"/>
                </c:ext>
              </c:extLst>
            </c:dLbl>
            <c:spPr>
              <a:noFill/>
              <a:ln>
                <a:noFill/>
              </a:ln>
              <a:effectLst/>
            </c:spPr>
            <c:txPr>
              <a:bodyPr/>
              <a:lstStyle/>
              <a:p>
                <a:pPr>
                  <a:defRPr sz="1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Ene-May.2020</c:v>
                </c:pt>
              </c:strCache>
            </c:strRef>
          </c:cat>
          <c:val>
            <c:numRef>
              <c:f>'IV.3.5.Patrim. fp anual'!$B$4:$B$19</c:f>
              <c:numCache>
                <c:formatCode>_(* #,##0.00_);_(* \(#,##0.00\);_(* "-"??_);_(@_)</c:formatCode>
                <c:ptCount val="16"/>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367708.87092800002</c:v>
                </c:pt>
                <c:pt idx="11">
                  <c:v>436929.96823200001</c:v>
                </c:pt>
                <c:pt idx="12">
                  <c:v>520077.01557300001</c:v>
                </c:pt>
                <c:pt idx="13">
                  <c:v>599976.12957899994</c:v>
                </c:pt>
                <c:pt idx="14">
                  <c:v>707666.437209</c:v>
                </c:pt>
                <c:pt idx="15">
                  <c:v>753561.99953699997</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anual'!$E$3</c:f>
              <c:strCache>
                <c:ptCount val="1"/>
                <c:pt idx="0">
                  <c:v>% Patrimonio/ PIB</c:v>
                </c:pt>
              </c:strCache>
            </c:strRef>
          </c:tx>
          <c:spPr>
            <a:ln w="31750">
              <a:solidFill>
                <a:schemeClr val="accent3">
                  <a:lumMod val="50000"/>
                </a:schemeClr>
              </a:solidFill>
            </a:ln>
          </c:spPr>
          <c:marker>
            <c:symbol val="circle"/>
            <c:size val="9"/>
            <c:spPr>
              <a:solidFill>
                <a:schemeClr val="accent6">
                  <a:lumMod val="50000"/>
                </a:schemeClr>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1A7-4510-A9FB-9CD6C0E1EBCB}"/>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1A7-4510-A9FB-9CD6C0E1EBCB}"/>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1A7-4510-A9FB-9CD6C0E1EBCB}"/>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1A7-4510-A9FB-9CD6C0E1EBCB}"/>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1A7-4510-A9FB-9CD6C0E1EBCB}"/>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1A7-4510-A9FB-9CD6C0E1EBCB}"/>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11A7-4510-A9FB-9CD6C0E1EBCB}"/>
                </c:ext>
              </c:extLst>
            </c:dLbl>
            <c:dLbl>
              <c:idx val="7"/>
              <c:layout>
                <c:manualLayout>
                  <c:x val="-2.8483939106415404E-2"/>
                  <c:y val="-3.19895288031714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1A7-4510-A9FB-9CD6C0E1EBCB}"/>
                </c:ext>
              </c:extLst>
            </c:dLbl>
            <c:dLbl>
              <c:idx val="8"/>
              <c:layout>
                <c:manualLayout>
                  <c:x val="-3.5388605745409737E-2"/>
                  <c:y val="-3.2513735292451412E-2"/>
                </c:manualLayout>
              </c:layout>
              <c:spPr/>
              <c:txPr>
                <a:bodyPr/>
                <a:lstStyle/>
                <a:p>
                  <a:pPr>
                    <a:defRPr sz="1200" b="1">
                      <a:solidFill>
                        <a:schemeClr val="accent6">
                          <a:lumMod val="50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11A7-4510-A9FB-9CD6C0E1EBCB}"/>
                </c:ext>
              </c:extLst>
            </c:dLbl>
            <c:dLbl>
              <c:idx val="9"/>
              <c:layout>
                <c:manualLayout>
                  <c:x val="-3.7413567257562196E-2"/>
                  <c:y val="-3.5603446857987338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11A7-4510-A9FB-9CD6C0E1EBCB}"/>
                </c:ext>
              </c:extLst>
            </c:dLbl>
            <c:dLbl>
              <c:idx val="10"/>
              <c:layout>
                <c:manualLayout>
                  <c:x val="-4.0487965883495354E-2"/>
                  <c:y val="-3.3665611927785215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11A7-4510-A9FB-9CD6C0E1EBCB}"/>
                </c:ext>
              </c:extLst>
            </c:dLbl>
            <c:dLbl>
              <c:idx val="11"/>
              <c:layout>
                <c:manualLayout>
                  <c:x val="-3.9856099352729372E-2"/>
                  <c:y val="-3.51225137974169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11A7-4510-A9FB-9CD6C0E1EBCB}"/>
                </c:ext>
              </c:extLst>
            </c:dLbl>
            <c:dLbl>
              <c:idx val="12"/>
              <c:layout>
                <c:manualLayout>
                  <c:x val="-2.8937334531124487E-2"/>
                  <c:y val="-2.90107289837935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11A7-4510-A9FB-9CD6C0E1EBCB}"/>
                </c:ext>
              </c:extLst>
            </c:dLbl>
            <c:dLbl>
              <c:idx val="13"/>
              <c:layout>
                <c:manualLayout>
                  <c:x val="-3.0281879072914651E-2"/>
                  <c:y val="-3.42997633115748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A3-4558-BAB0-DF3F40352CBE}"/>
                </c:ext>
              </c:extLst>
            </c:dLbl>
            <c:dLbl>
              <c:idx val="14"/>
              <c:layout>
                <c:manualLayout>
                  <c:x val="-1.5896711656936954E-2"/>
                  <c:y val="3.48378755963504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E0-42ED-AB7D-1DE9AC09D70B}"/>
                </c:ext>
              </c:extLst>
            </c:dLbl>
            <c:dLbl>
              <c:idx val="15"/>
              <c:layout>
                <c:manualLayout>
                  <c:x val="-1.909669392938022E-2"/>
                  <c:y val="2.86900151969945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899-4F37-843D-748395D19525}"/>
                </c:ext>
              </c:extLst>
            </c:dLbl>
            <c:spPr>
              <a:noFill/>
              <a:ln>
                <a:noFill/>
              </a:ln>
              <a:effectLs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Ene-May.2020</c:v>
                </c:pt>
              </c:strCache>
            </c:strRef>
          </c:cat>
          <c:val>
            <c:numRef>
              <c:f>'IV.3.5.Patrim. fp anual'!$E$4:$E$19</c:f>
              <c:numCache>
                <c:formatCode>0.0%</c:formatCode>
                <c:ptCount val="16"/>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0.1198475384857927</c:v>
                </c:pt>
                <c:pt idx="11">
                  <c:v>0.13300480292241038</c:v>
                </c:pt>
                <c:pt idx="12">
                  <c:v>0.14394017613260685</c:v>
                </c:pt>
                <c:pt idx="13">
                  <c:v>0.149058971210493</c:v>
                </c:pt>
                <c:pt idx="14">
                  <c:v>0.15511397932400636</c:v>
                </c:pt>
                <c:pt idx="15">
                  <c:v>0.16517386478937643</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txPr>
          <a:bodyPr/>
          <a:lstStyle/>
          <a:p>
            <a:pPr>
              <a:defRPr sz="1100"/>
            </a:pPr>
            <a:endParaRPr lang="en-US"/>
          </a:p>
        </c:txPr>
        <c:crossAx val="431140040"/>
        <c:crosses val="autoZero"/>
        <c:auto val="1"/>
        <c:lblAlgn val="ctr"/>
        <c:lblOffset val="100"/>
        <c:noMultiLvlLbl val="0"/>
      </c:catAx>
      <c:valAx>
        <c:axId val="431140040"/>
        <c:scaling>
          <c:orientation val="minMax"/>
          <c:max val="800000"/>
        </c:scaling>
        <c:delete val="0"/>
        <c:axPos val="l"/>
        <c:numFmt formatCode="_(* #,##0.00_);_(* \(#,##0.00\);_(* &quot;-&quot;??_);_(@_)" sourceLinked="1"/>
        <c:majorTickMark val="none"/>
        <c:minorTickMark val="none"/>
        <c:tickLblPos val="nextTo"/>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0.2"/>
        </c:scaling>
        <c:delete val="0"/>
        <c:axPos val="r"/>
        <c:numFmt formatCode="0.0%" sourceLinked="1"/>
        <c:majorTickMark val="out"/>
        <c:minorTickMark val="none"/>
        <c:tickLblPos val="nextTo"/>
        <c:txPr>
          <a:bodyPr/>
          <a:lstStyle/>
          <a:p>
            <a:pPr>
              <a:defRPr>
                <a:solidFill>
                  <a:schemeClr val="bg1"/>
                </a:solidFill>
              </a:defRPr>
            </a:pPr>
            <a:endParaRPr lang="en-US"/>
          </a:p>
        </c:txPr>
        <c:crossAx val="431140432"/>
        <c:crosses val="max"/>
        <c:crossBetween val="between"/>
      </c:valAx>
    </c:plotArea>
    <c:legend>
      <c:legendPos val="b"/>
      <c:layout>
        <c:manualLayout>
          <c:xMode val="edge"/>
          <c:yMode val="edge"/>
          <c:x val="0.22554650274811797"/>
          <c:y val="9.1993248434093011E-2"/>
          <c:w val="0.49755476162030338"/>
          <c:h val="3.2970606059455891E-2"/>
        </c:manualLayout>
      </c:layout>
      <c:overlay val="0"/>
      <c:txPr>
        <a:bodyPr/>
        <a:lstStyle/>
        <a:p>
          <a:pPr rtl="0">
            <a:defRPr sz="12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r>
              <a:rPr lang="es-DO">
                <a:solidFill>
                  <a:schemeClr val="tx1"/>
                </a:solidFill>
              </a:rPr>
              <a:t>Composición de la Cartera Total de Inversión de los Fondos de Pensiones por Tipo de Emisor</a:t>
            </a:r>
            <a:endParaRPr lang="es-ES">
              <a:solidFill>
                <a:schemeClr val="tx1"/>
              </a:solidFill>
            </a:endParaRPr>
          </a:p>
        </c:rich>
      </c:tx>
      <c:layout>
        <c:manualLayout>
          <c:xMode val="edge"/>
          <c:yMode val="edge"/>
          <c:x val="0.15202931198062491"/>
          <c:y val="2.1339214570711348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endParaRPr lang="en-US"/>
        </a:p>
      </c:txPr>
    </c:title>
    <c:autoTitleDeleted val="0"/>
    <c:view3D>
      <c:rotX val="7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9531200998858531"/>
          <c:y val="0.27144149749601043"/>
          <c:w val="0.53377727901973293"/>
          <c:h val="0.49243439280934392"/>
        </c:manualLayout>
      </c:layout>
      <c:pie3DChart>
        <c:varyColors val="1"/>
        <c:ser>
          <c:idx val="0"/>
          <c:order val="0"/>
          <c:tx>
            <c:strRef>
              <c:f>'IV.3.6.Cartera de inv fp'!$B$3</c:f>
              <c:strCache>
                <c:ptCount val="1"/>
                <c:pt idx="0">
                  <c:v>Inversión </c:v>
                </c:pt>
              </c:strCache>
            </c:strRef>
          </c:tx>
          <c:explosion val="27"/>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3.029668045497811E-2"/>
                  <c:y val="0"/>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B6F1AFB7-BEA2-4D02-BD8E-2D8CD935846D}" type="CATEGORYNAME">
                      <a:rPr lang="en-US"/>
                      <a:pPr>
                        <a:defRPr sz="1600"/>
                      </a:pPr>
                      <a:t>[NOMBRE DE CATEGORÍA]</a:t>
                    </a:fld>
                    <a:r>
                      <a:rPr lang="en-US" baseline="0"/>
                      <a:t> </a:t>
                    </a:r>
                    <a:fld id="{802593D4-D7C9-4FFF-8538-6F19ABEF7343}" type="VALUE">
                      <a:rPr lang="en-US" baseline="0"/>
                      <a:pPr>
                        <a:defRPr sz="1600"/>
                      </a:pPr>
                      <a:t>[VALOR]</a:t>
                    </a:fld>
                    <a:r>
                      <a:rPr lang="en-US" baseline="0"/>
                      <a:t> </a:t>
                    </a:r>
                  </a:p>
                  <a:p>
                    <a:pPr>
                      <a:defRPr sz="1600"/>
                    </a:pPr>
                    <a:fld id="{D001C737-3F8B-48C0-B8FC-3D84735647BA}" type="PERCENTAGE">
                      <a:rPr lang="en-US" baseline="0"/>
                      <a:pPr>
                        <a:defRPr sz="1600"/>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EA25-4C03-AE74-A5C04F3B8283}"/>
                </c:ext>
              </c:extLst>
            </c:dLbl>
            <c:dLbl>
              <c:idx val="1"/>
              <c:layout>
                <c:manualLayout>
                  <c:x val="6.059336090995622E-2"/>
                  <c:y val="0"/>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9DB53A80-1631-4C54-B94A-7623F16DC562}" type="CATEGORYNAME">
                      <a:rPr lang="en-US"/>
                      <a:pPr>
                        <a:defRPr sz="1600">
                          <a:solidFill>
                            <a:schemeClr val="accent1"/>
                          </a:solidFill>
                        </a:defRPr>
                      </a:pPr>
                      <a:t>[NOMBRE DE CATEGORÍA]</a:t>
                    </a:fld>
                    <a:r>
                      <a:rPr lang="en-US" baseline="0"/>
                      <a:t> </a:t>
                    </a:r>
                    <a:fld id="{8B1BE688-23E6-409E-A9E5-487FD9D966BE}" type="VALUE">
                      <a:rPr lang="en-US" baseline="0"/>
                      <a:pPr>
                        <a:defRPr sz="1600">
                          <a:solidFill>
                            <a:schemeClr val="accent1"/>
                          </a:solidFill>
                        </a:defRPr>
                      </a:pPr>
                      <a:t>[VALOR]</a:t>
                    </a:fld>
                    <a:r>
                      <a:rPr lang="en-US" baseline="0"/>
                      <a:t> </a:t>
                    </a:r>
                  </a:p>
                  <a:p>
                    <a:pPr>
                      <a:defRPr sz="1600">
                        <a:solidFill>
                          <a:schemeClr val="accent1"/>
                        </a:solidFill>
                      </a:defRPr>
                    </a:pPr>
                    <a:fld id="{D0DF9589-4A9B-4BCB-BDFB-E932696D7EAC}"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EA25-4C03-AE74-A5C04F3B8283}"/>
                </c:ext>
              </c:extLst>
            </c:dLbl>
            <c:dLbl>
              <c:idx val="2"/>
              <c:layout>
                <c:manualLayout>
                  <c:x val="3.225130500046057E-2"/>
                  <c:y val="7.1081671526509918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C822C21F-0988-4DDE-BA82-A40D03D21168}" type="CATEGORYNAME">
                      <a:rPr lang="en-US"/>
                      <a:pPr>
                        <a:defRPr sz="1600">
                          <a:solidFill>
                            <a:schemeClr val="accent1"/>
                          </a:solidFill>
                        </a:defRPr>
                      </a:pPr>
                      <a:t>[NOMBRE DE CATEGORÍA]</a:t>
                    </a:fld>
                    <a:r>
                      <a:rPr lang="en-US" baseline="0"/>
                      <a:t> </a:t>
                    </a:r>
                    <a:fld id="{E05FC477-5633-4DC9-A14F-63E5DD5E4C00}" type="VALUE">
                      <a:rPr lang="en-US" baseline="0"/>
                      <a:pPr>
                        <a:defRPr sz="1600">
                          <a:solidFill>
                            <a:schemeClr val="accent1"/>
                          </a:solidFill>
                        </a:defRPr>
                      </a:pPr>
                      <a:t>[VALOR]</a:t>
                    </a:fld>
                    <a:r>
                      <a:rPr lang="en-US" baseline="0"/>
                      <a:t> </a:t>
                    </a:r>
                  </a:p>
                  <a:p>
                    <a:pPr>
                      <a:defRPr sz="1600">
                        <a:solidFill>
                          <a:schemeClr val="accent1"/>
                        </a:solidFill>
                      </a:defRPr>
                    </a:pPr>
                    <a:fld id="{87E1A451-509B-4625-B12B-E5AD063B949E}"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EA25-4C03-AE74-A5C04F3B8283}"/>
                </c:ext>
              </c:extLst>
            </c:dLbl>
            <c:dLbl>
              <c:idx val="3"/>
              <c:layout>
                <c:manualLayout>
                  <c:x val="-2.1500870000307044E-2"/>
                  <c:y val="1.39072835595345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441E169C-1271-4FB6-9C79-850CD6DBDDF9}" type="CATEGORYNAME">
                      <a:rPr lang="en-US"/>
                      <a:pPr>
                        <a:defRPr sz="1600">
                          <a:solidFill>
                            <a:schemeClr val="accent1"/>
                          </a:solidFill>
                        </a:defRPr>
                      </a:pPr>
                      <a:t>[NOMBRE DE CATEGORÍA]</a:t>
                    </a:fld>
                    <a:r>
                      <a:rPr lang="en-US" baseline="0"/>
                      <a:t> </a:t>
                    </a:r>
                    <a:fld id="{FC9DF459-C227-4F7A-863B-82216E0DF0CF}" type="VALUE">
                      <a:rPr lang="en-US" baseline="0"/>
                      <a:pPr>
                        <a:defRPr sz="1600">
                          <a:solidFill>
                            <a:schemeClr val="accent1"/>
                          </a:solidFill>
                        </a:defRPr>
                      </a:pPr>
                      <a:t>[VALOR]</a:t>
                    </a:fld>
                    <a:r>
                      <a:rPr lang="en-US" baseline="0"/>
                      <a:t> </a:t>
                    </a:r>
                  </a:p>
                  <a:p>
                    <a:pPr>
                      <a:defRPr sz="1600">
                        <a:solidFill>
                          <a:schemeClr val="accent1"/>
                        </a:solidFill>
                      </a:defRPr>
                    </a:pPr>
                    <a:fld id="{620B5D4B-2CA5-470A-B586-099CE11DD813}"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EA25-4C03-AE74-A5C04F3B8283}"/>
                </c:ext>
              </c:extLst>
            </c:dLbl>
            <c:dLbl>
              <c:idx val="4"/>
              <c:layout>
                <c:manualLayout>
                  <c:x val="-4.300174000061411E-2"/>
                  <c:y val="-7.726268644185861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7DD70EF7-1AAF-438F-9331-27DA076168CA}" type="CATEGORYNAME">
                      <a:rPr lang="en-US"/>
                      <a:pPr>
                        <a:defRPr sz="1600">
                          <a:solidFill>
                            <a:schemeClr val="accent1"/>
                          </a:solidFill>
                        </a:defRPr>
                      </a:pPr>
                      <a:t>[NOMBRE DE CATEGORÍA]</a:t>
                    </a:fld>
                    <a:r>
                      <a:rPr lang="en-US" baseline="0"/>
                      <a:t> </a:t>
                    </a:r>
                    <a:fld id="{6D252B49-7D56-4E22-A534-BB9B7756DFBD}" type="VALUE">
                      <a:rPr lang="en-US" baseline="0"/>
                      <a:pPr>
                        <a:defRPr sz="1600">
                          <a:solidFill>
                            <a:schemeClr val="accent1"/>
                          </a:solidFill>
                        </a:defRPr>
                      </a:pPr>
                      <a:t>[VALOR]</a:t>
                    </a:fld>
                    <a:r>
                      <a:rPr lang="en-US" baseline="0"/>
                      <a:t> </a:t>
                    </a:r>
                  </a:p>
                  <a:p>
                    <a:pPr>
                      <a:defRPr sz="1600">
                        <a:solidFill>
                          <a:schemeClr val="accent1"/>
                        </a:solidFill>
                      </a:defRPr>
                    </a:pPr>
                    <a:fld id="{1D9AE98C-01ED-475F-925F-8D75A818D38B}"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EA25-4C03-AE74-A5C04F3B8283}"/>
                </c:ext>
              </c:extLst>
            </c:dLbl>
            <c:dLbl>
              <c:idx val="5"/>
              <c:layout>
                <c:manualLayout>
                  <c:x val="-5.8638736364473943E-3"/>
                  <c:y val="-1.5452537288371723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EF644DE4-DF8F-49A5-9A62-64921D302CCE}" type="CATEGORYNAME">
                      <a:rPr lang="en-US"/>
                      <a:pPr>
                        <a:defRPr sz="1600">
                          <a:solidFill>
                            <a:schemeClr val="accent1"/>
                          </a:solidFill>
                        </a:defRPr>
                      </a:pPr>
                      <a:t>[NOMBRE DE CATEGORÍA]</a:t>
                    </a:fld>
                    <a:r>
                      <a:rPr lang="en-US" baseline="0"/>
                      <a:t> </a:t>
                    </a:r>
                    <a:fld id="{3E2E50A4-1B0A-4FC5-902F-E8410AC53794}" type="VALUE">
                      <a:rPr lang="en-US" baseline="0"/>
                      <a:pPr>
                        <a:defRPr sz="1600">
                          <a:solidFill>
                            <a:schemeClr val="accent1"/>
                          </a:solidFill>
                        </a:defRPr>
                      </a:pPr>
                      <a:t>[VALOR]</a:t>
                    </a:fld>
                    <a:r>
                      <a:rPr lang="en-US" baseline="0"/>
                      <a:t> </a:t>
                    </a:r>
                  </a:p>
                  <a:p>
                    <a:pPr>
                      <a:defRPr sz="1600">
                        <a:solidFill>
                          <a:schemeClr val="accent1"/>
                        </a:solidFill>
                      </a:defRPr>
                    </a:pPr>
                    <a:fld id="{4111708A-3B59-4967-84E6-EECC52FCFB84}"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EA25-4C03-AE74-A5C04F3B8283}"/>
                </c:ext>
              </c:extLst>
            </c:dLbl>
            <c:dLbl>
              <c:idx val="6"/>
              <c:layout>
                <c:manualLayout>
                  <c:x val="-8.9912729092193069E-2"/>
                  <c:y val="-3.8631343220929308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5E59B5B-77F2-432F-9811-2B7739094CF8}" type="CATEGORYNAME">
                      <a:rPr lang="en-US"/>
                      <a:pPr>
                        <a:defRPr sz="1600">
                          <a:solidFill>
                            <a:schemeClr val="accent1"/>
                          </a:solidFill>
                        </a:defRPr>
                      </a:pPr>
                      <a:t>[NOMBRE DE CATEGORÍA]</a:t>
                    </a:fld>
                    <a:r>
                      <a:rPr lang="en-US" baseline="0"/>
                      <a:t> </a:t>
                    </a:r>
                    <a:fld id="{1BDD7775-3694-48B1-8E00-43164F4FB3DE}" type="VALUE">
                      <a:rPr lang="en-US" baseline="0"/>
                      <a:pPr>
                        <a:defRPr sz="1600">
                          <a:solidFill>
                            <a:schemeClr val="accent1"/>
                          </a:solidFill>
                        </a:defRPr>
                      </a:pPr>
                      <a:t>[VALOR]</a:t>
                    </a:fld>
                    <a:r>
                      <a:rPr lang="en-US" baseline="0"/>
                      <a:t>                     </a:t>
                    </a:r>
                    <a:fld id="{C5A6A023-0142-4CE2-AEC3-D8F09CE2FF15}" type="PERCENTAGE">
                      <a:rPr lang="en-US" baseline="0"/>
                      <a:pPr>
                        <a:defRPr sz="1600">
                          <a:solidFill>
                            <a:schemeClr val="accent1"/>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EA25-4C03-AE74-A5C04F3B8283}"/>
                </c:ext>
              </c:extLst>
            </c:dLbl>
            <c:dLbl>
              <c:idx val="7"/>
              <c:layout>
                <c:manualLayout>
                  <c:x val="0.13876568479584012"/>
                  <c:y val="-1.4197659194525971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tx2">
                          <a:lumMod val="60000"/>
                          <a:lumOff val="40000"/>
                        </a:schemeClr>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F-EA25-4C03-AE74-A5C04F3B8283}"/>
                </c:ext>
              </c:extLst>
            </c:dLbl>
            <c:dLbl>
              <c:idx val="8"/>
              <c:layout/>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1"/>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1-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fp'!$A$4:$A$12</c:f>
              <c:strCache>
                <c:ptCount val="9"/>
                <c:pt idx="0">
                  <c:v>Banco Central de la República Dominicana</c:v>
                </c:pt>
                <c:pt idx="1">
                  <c:v>Asociaciones de Ahorros y Préstamos</c:v>
                </c:pt>
                <c:pt idx="2">
                  <c:v>Bancos Comerciales y de Servicios Múltiples</c:v>
                </c:pt>
                <c:pt idx="3">
                  <c:v>Bancos de Ahorro y Crédito</c:v>
                </c:pt>
                <c:pt idx="4">
                  <c:v>Empresas Privadas</c:v>
                </c:pt>
                <c:pt idx="5">
                  <c:v>Cartera Ministerio de Hacienda</c:v>
                </c:pt>
                <c:pt idx="6">
                  <c:v>Fondos de Inversión </c:v>
                </c:pt>
                <c:pt idx="7">
                  <c:v>Fideicomisos de Oferta Pública</c:v>
                </c:pt>
                <c:pt idx="8">
                  <c:v>Otros</c:v>
                </c:pt>
              </c:strCache>
            </c:strRef>
          </c:cat>
          <c:val>
            <c:numRef>
              <c:f>'IV.3.6.Cartera de inv fp'!$B$4:$B$12</c:f>
              <c:numCache>
                <c:formatCode>"RD$"#,##0.00</c:formatCode>
                <c:ptCount val="9"/>
                <c:pt idx="0">
                  <c:v>268793093268.34998</c:v>
                </c:pt>
                <c:pt idx="1">
                  <c:v>11222441400.860001</c:v>
                </c:pt>
                <c:pt idx="2">
                  <c:v>71725931314.800003</c:v>
                </c:pt>
                <c:pt idx="3">
                  <c:v>493604546.75999999</c:v>
                </c:pt>
                <c:pt idx="4">
                  <c:v>31077234249.269997</c:v>
                </c:pt>
                <c:pt idx="5">
                  <c:v>233537386117.26001</c:v>
                </c:pt>
                <c:pt idx="6">
                  <c:v>34593904896.380005</c:v>
                </c:pt>
                <c:pt idx="7">
                  <c:v>4284975353.6700001</c:v>
                </c:pt>
                <c:pt idx="8">
                  <c:v>589710233.7701416</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Promedio  de los Fondos de Pensiones</a:t>
            </a:r>
          </a:p>
        </c:rich>
      </c:tx>
      <c:layout>
        <c:manualLayout>
          <c:xMode val="edge"/>
          <c:yMode val="edge"/>
          <c:x val="0.28506384168353632"/>
          <c:y val="2.5810474696513621E-2"/>
        </c:manualLayout>
      </c:layout>
      <c:overlay val="1"/>
    </c:title>
    <c:autoTitleDeleted val="0"/>
    <c:plotArea>
      <c:layout>
        <c:manualLayout>
          <c:layoutTarget val="inner"/>
          <c:xMode val="edge"/>
          <c:yMode val="edge"/>
          <c:x val="3.4207820851654504E-2"/>
          <c:y val="0.18842752805217566"/>
          <c:w val="0.91464197708045891"/>
          <c:h val="0.73275036301776397"/>
        </c:manualLayout>
      </c:layout>
      <c:lineChart>
        <c:grouping val="standard"/>
        <c:varyColors val="0"/>
        <c:ser>
          <c:idx val="1"/>
          <c:order val="0"/>
          <c:tx>
            <c:strRef>
              <c:f>'IV.3.8.Rentab.Real'!$B$4</c:f>
              <c:strCache>
                <c:ptCount val="1"/>
                <c:pt idx="0">
                  <c:v>Rentabilidad Nominal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F8A-4748-83BA-FED14E472CC9}"/>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F8A-4748-83BA-FED14E472CC9}"/>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F8A-4748-83BA-FED14E472CC9}"/>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F8A-4748-83BA-FED14E472CC9}"/>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F8A-4748-83BA-FED14E472CC9}"/>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F8A-4748-83BA-FED14E472CC9}"/>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F8A-4748-83BA-FED14E472CC9}"/>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F8A-4748-83BA-FED14E472CC9}"/>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F8A-4748-83BA-FED14E472CC9}"/>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F8A-4748-83BA-FED14E472CC9}"/>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F8A-4748-83BA-FED14E472CC9}"/>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F8A-4748-83BA-FED14E472CC9}"/>
                </c:ext>
              </c:extLst>
            </c:dLbl>
            <c:dLbl>
              <c:idx val="12"/>
              <c:layout>
                <c:manualLayout>
                  <c:x val="-2.6266827141795367E-2"/>
                  <c:y val="-2.9420447880894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F8A-4748-83BA-FED14E472CC9}"/>
                </c:ext>
              </c:extLst>
            </c:dLbl>
            <c:dLbl>
              <c:idx val="13"/>
              <c:layout>
                <c:manualLayout>
                  <c:x val="-1.9932611797586229E-2"/>
                  <c:y val="-2.92069210087477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F8A-4748-83BA-FED14E472CC9}"/>
                </c:ext>
              </c:extLst>
            </c:dLbl>
            <c:dLbl>
              <c:idx val="14"/>
              <c:layout>
                <c:manualLayout>
                  <c:x val="-1.5446339261032534E-2"/>
                  <c:y val="-2.6641175930244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1AB-4F5E-95D3-41DB5E3240F8}"/>
                </c:ext>
              </c:extLst>
            </c:dLbl>
            <c:dLbl>
              <c:idx val="15"/>
              <c:layout>
                <c:manualLayout>
                  <c:x val="-1.6917419190654898E-2"/>
                  <c:y val="-3.224984454713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E31-4283-91F2-62AFA6EB90C5}"/>
                </c:ext>
              </c:extLst>
            </c:dLbl>
            <c:dLbl>
              <c:idx val="16"/>
              <c:layout>
                <c:manualLayout>
                  <c:x val="-1.985957904989908E-2"/>
                  <c:y val="-2.6641175930244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E31-4283-91F2-62AFA6EB90C5}"/>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May-20</c:v>
                </c:pt>
              </c:strCache>
            </c:strRef>
          </c:cat>
          <c:val>
            <c:numRef>
              <c:f>'IV.3.8.Rentab.Real'!$B$5:$B$21</c:f>
              <c:numCache>
                <c:formatCode>0.00%</c:formatCode>
                <c:ptCount val="17"/>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c:v>
                </c:pt>
                <c:pt idx="13">
                  <c:v>0.1024</c:v>
                </c:pt>
                <c:pt idx="14">
                  <c:v>0.1082</c:v>
                </c:pt>
                <c:pt idx="15">
                  <c:v>8.7800000000000003E-2</c:v>
                </c:pt>
                <c:pt idx="16">
                  <c:v>0.1011</c:v>
                </c:pt>
              </c:numCache>
            </c:numRef>
          </c:val>
          <c:smooth val="0"/>
          <c:extLst>
            <c:ext xmlns:c16="http://schemas.microsoft.com/office/drawing/2014/chart" uri="{C3380CC4-5D6E-409C-BE32-E72D297353CC}">
              <c16:uniqueId val="{0000000E-BF8A-4748-83BA-FED14E472CC9}"/>
            </c:ext>
          </c:extLst>
        </c:ser>
        <c:ser>
          <c:idx val="2"/>
          <c:order val="1"/>
          <c:tx>
            <c:strRef>
              <c:f>'IV.3.8.Rentab.Real'!$D$4</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F8A-4748-83BA-FED14E472CC9}"/>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F8A-4748-83BA-FED14E472CC9}"/>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F8A-4748-83BA-FED14E472CC9}"/>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F8A-4748-83BA-FED14E472CC9}"/>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F8A-4748-83BA-FED14E472CC9}"/>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F8A-4748-83BA-FED14E472CC9}"/>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F8A-4748-83BA-FED14E472CC9}"/>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F8A-4748-83BA-FED14E472CC9}"/>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F8A-4748-83BA-FED14E472CC9}"/>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F8A-4748-83BA-FED14E472CC9}"/>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F8A-4748-83BA-FED14E472CC9}"/>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F8A-4748-83BA-FED14E472CC9}"/>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F8A-4748-83BA-FED14E472CC9}"/>
                </c:ext>
              </c:extLst>
            </c:dLbl>
            <c:dLbl>
              <c:idx val="13"/>
              <c:layout>
                <c:manualLayout>
                  <c:x val="-1.7652959155465862E-2"/>
                  <c:y val="1.68260058506803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F8A-4748-83BA-FED14E472CC9}"/>
                </c:ext>
              </c:extLst>
            </c:dLbl>
            <c:dLbl>
              <c:idx val="14"/>
              <c:layout>
                <c:manualLayout>
                  <c:x val="-1.250417940178835E-2"/>
                  <c:y val="-1.82281730049039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1AB-4F5E-95D3-41DB5E3240F8}"/>
                </c:ext>
              </c:extLst>
            </c:dLbl>
            <c:dLbl>
              <c:idx val="15"/>
              <c:layout>
                <c:manualLayout>
                  <c:x val="-1.9859579049898973E-2"/>
                  <c:y val="1.8228173004903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E31-4283-91F2-62AFA6EB90C5}"/>
                </c:ext>
              </c:extLst>
            </c:dLbl>
            <c:dLbl>
              <c:idx val="16"/>
              <c:layout>
                <c:manualLayout>
                  <c:x val="-1.471079929622157E-2"/>
                  <c:y val="1.8228173004903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E31-4283-91F2-62AFA6EB90C5}"/>
                </c:ext>
              </c:extLst>
            </c:dLbl>
            <c:spPr>
              <a:noFill/>
              <a:ln>
                <a:noFill/>
              </a:ln>
              <a:effectLst/>
            </c:spPr>
            <c:txPr>
              <a:bodyPr/>
              <a:lstStyle/>
              <a:p>
                <a:pPr>
                  <a:defRPr sz="16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May-20</c:v>
                </c:pt>
              </c:strCache>
            </c:strRef>
          </c:cat>
          <c:val>
            <c:numRef>
              <c:f>'IV.3.8.Rentab.Real'!$D$5:$D$21</c:f>
              <c:numCache>
                <c:formatCode>0.00%</c:formatCode>
                <c:ptCount val="17"/>
                <c:pt idx="0">
                  <c:v>-0.19085027092113202</c:v>
                </c:pt>
                <c:pt idx="1">
                  <c:v>-4.896865344036655E-2</c:v>
                </c:pt>
                <c:pt idx="2">
                  <c:v>9.526841631212174E-2</c:v>
                </c:pt>
                <c:pt idx="3">
                  <c:v>6.4843936170716931E-2</c:v>
                </c:pt>
                <c:pt idx="4">
                  <c:v>-4.3743911545581493E-3</c:v>
                </c:pt>
                <c:pt idx="5">
                  <c:v>8.7427517181557446E-2</c:v>
                </c:pt>
                <c:pt idx="6">
                  <c:v>8.5651889683350496E-2</c:v>
                </c:pt>
                <c:pt idx="7">
                  <c:v>4.8164200074592781E-2</c:v>
                </c:pt>
                <c:pt idx="8">
                  <c:v>4.9039654701263008E-2</c:v>
                </c:pt>
                <c:pt idx="9">
                  <c:v>0.10630000000000001</c:v>
                </c:pt>
                <c:pt idx="10">
                  <c:v>9.4932017269868996E-2</c:v>
                </c:pt>
                <c:pt idx="11">
                  <c:v>0.108985116569871</c:v>
                </c:pt>
                <c:pt idx="12">
                  <c:v>8.7399999999999992E-2</c:v>
                </c:pt>
                <c:pt idx="13">
                  <c:v>8.5400000000000004E-2</c:v>
                </c:pt>
                <c:pt idx="14">
                  <c:v>6.6200000000000009E-2</c:v>
                </c:pt>
                <c:pt idx="15">
                  <c:v>6.4100000000000004E-2</c:v>
                </c:pt>
                <c:pt idx="16">
                  <c:v>9.1199999999999989E-2</c:v>
                </c:pt>
              </c:numCache>
            </c:numRef>
          </c:val>
          <c:smooth val="0"/>
          <c:extLst>
            <c:ext xmlns:c16="http://schemas.microsoft.com/office/drawing/2014/chart" uri="{C3380CC4-5D6E-409C-BE32-E72D297353CC}">
              <c16:uniqueId val="{0000001D-BF8A-4748-83BA-FED14E472CC9}"/>
            </c:ext>
          </c:extLst>
        </c:ser>
        <c:ser>
          <c:idx val="0"/>
          <c:order val="2"/>
          <c:tx>
            <c:strRef>
              <c:f>'IV.3.8.Rentab.Real'!$C$4</c:f>
              <c:strCache>
                <c:ptCount val="1"/>
                <c:pt idx="0">
                  <c:v>Inflación Acumulada</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 xmlns:c16="http://schemas.microsoft.com/office/drawing/2014/chart" uri="{C3380CC4-5D6E-409C-BE32-E72D297353CC}">
                  <c16:uniqueId val="{0000001E-BF8A-4748-83BA-FED14E472CC9}"/>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F8A-4748-83BA-FED14E472CC9}"/>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F8A-4748-83BA-FED14E472CC9}"/>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F8A-4748-83BA-FED14E472CC9}"/>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F8A-4748-83BA-FED14E472CC9}"/>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BF8A-4748-83BA-FED14E472CC9}"/>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BF8A-4748-83BA-FED14E472CC9}"/>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BF8A-4748-83BA-FED14E472CC9}"/>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BF8A-4748-83BA-FED14E472CC9}"/>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BF8A-4748-83BA-FED14E472CC9}"/>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BF8A-4748-83BA-FED14E472CC9}"/>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BF8A-4748-83BA-FED14E472CC9}"/>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BF8A-4748-83BA-FED14E472CC9}"/>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BF8A-4748-83BA-FED14E472CC9}"/>
                </c:ext>
              </c:extLst>
            </c:dLbl>
            <c:dLbl>
              <c:idx val="14"/>
              <c:layout>
                <c:manualLayout>
                  <c:x val="-1.1033099472166095E-2"/>
                  <c:y val="2.10325073133504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1AB-4F5E-95D3-41DB5E3240F8}"/>
                </c:ext>
              </c:extLst>
            </c:dLbl>
            <c:dLbl>
              <c:idx val="15"/>
              <c:layout>
                <c:manualLayout>
                  <c:x val="-1.3975259331410389E-2"/>
                  <c:y val="2.10325073133505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1AB-4F5E-95D3-41DB5E3240F8}"/>
                </c:ext>
              </c:extLst>
            </c:dLbl>
            <c:dLbl>
              <c:idx val="16"/>
              <c:layout>
                <c:manualLayout>
                  <c:x val="-1.1400840496305409E-2"/>
                  <c:y val="-1.6826005850680458E-2"/>
                </c:manualLayout>
              </c:layout>
              <c:showLegendKey val="0"/>
              <c:showVal val="1"/>
              <c:showCatName val="0"/>
              <c:showSerName val="0"/>
              <c:showPercent val="0"/>
              <c:showBubbleSize val="0"/>
              <c:extLst>
                <c:ext xmlns:c15="http://schemas.microsoft.com/office/drawing/2012/chart" uri="{CE6537A1-D6FC-4f65-9D91-7224C49458BB}">
                  <c15:layout>
                    <c:manualLayout>
                      <c:w val="3.6637245647239546E-2"/>
                      <c:h val="4.0003828909992795E-2"/>
                    </c:manualLayout>
                  </c15:layout>
                </c:ext>
                <c:ext xmlns:c16="http://schemas.microsoft.com/office/drawing/2014/chart" uri="{C3380CC4-5D6E-409C-BE32-E72D297353CC}">
                  <c16:uniqueId val="{00000004-3E31-4283-91F2-62AFA6EB90C5}"/>
                </c:ext>
              </c:extLst>
            </c:dLbl>
            <c:spPr>
              <a:noFill/>
              <a:ln>
                <a:noFill/>
              </a:ln>
              <a:effectLst/>
            </c:spPr>
            <c:txPr>
              <a:bodyPr/>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May-20</c:v>
                </c:pt>
              </c:strCache>
            </c:strRef>
          </c:cat>
          <c:val>
            <c:numRef>
              <c:f>'IV.3.8.Rentab.Real'!$C$5:$C$21</c:f>
              <c:numCache>
                <c:formatCode>0.00%</c:formatCode>
                <c:ptCount val="17"/>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2.3400000000000001E-2</c:v>
                </c:pt>
                <c:pt idx="13">
                  <c:v>1.7000000000000001E-2</c:v>
                </c:pt>
                <c:pt idx="14">
                  <c:v>4.2000000000000003E-2</c:v>
                </c:pt>
                <c:pt idx="15">
                  <c:v>2.3699999999999999E-2</c:v>
                </c:pt>
                <c:pt idx="16">
                  <c:v>9.9000000000000008E-3</c:v>
                </c:pt>
              </c:numCache>
            </c:numRef>
          </c:val>
          <c:smooth val="0"/>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marker val="1"/>
        <c:smooth val="0"/>
        <c:axId val="433152504"/>
        <c:axId val="433152896"/>
      </c:lineChart>
      <c:catAx>
        <c:axId val="433152504"/>
        <c:scaling>
          <c:orientation val="minMax"/>
        </c:scaling>
        <c:delete val="0"/>
        <c:axPos val="b"/>
        <c:numFmt formatCode="General" sourceLinked="1"/>
        <c:majorTickMark val="none"/>
        <c:minorTickMark val="none"/>
        <c:tickLblPos val="nextTo"/>
        <c:txPr>
          <a:bodyPr rot="-2700000" vert="horz"/>
          <a:lstStyle/>
          <a:p>
            <a:pPr>
              <a:defRPr lang="en-US" sz="1800"/>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plotArea>
    <c:legend>
      <c:legendPos val="b"/>
      <c:layout>
        <c:manualLayout>
          <c:xMode val="edge"/>
          <c:yMode val="edge"/>
          <c:x val="0.10780855597462027"/>
          <c:y val="0.11453541675499217"/>
          <c:w val="0.7970097599105711"/>
          <c:h val="4.6546596941045897E-2"/>
        </c:manualLayout>
      </c:layout>
      <c:overlay val="0"/>
      <c:txPr>
        <a:bodyPr/>
        <a:lstStyle/>
        <a:p>
          <a:pPr>
            <a:defRPr lang="en-US" sz="20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Nominal Promedio  de los Fondos de Pensiones </a:t>
            </a:r>
          </a:p>
        </c:rich>
      </c:tx>
      <c:layout>
        <c:manualLayout>
          <c:xMode val="edge"/>
          <c:yMode val="edge"/>
          <c:x val="0.29909150458941669"/>
          <c:y val="2.8249660621157482E-2"/>
        </c:manualLayout>
      </c:layout>
      <c:overlay val="1"/>
    </c:title>
    <c:autoTitleDeleted val="0"/>
    <c:plotArea>
      <c:layout>
        <c:manualLayout>
          <c:layoutTarget val="inner"/>
          <c:xMode val="edge"/>
          <c:yMode val="edge"/>
          <c:x val="2.7658649013444198E-2"/>
          <c:y val="0.10098353865394182"/>
          <c:w val="0.95292254778226926"/>
          <c:h val="0.69987825028535255"/>
        </c:manualLayout>
      </c:layout>
      <c:lineChart>
        <c:grouping val="standard"/>
        <c:varyColors val="0"/>
        <c:ser>
          <c:idx val="0"/>
          <c:order val="0"/>
          <c:tx>
            <c:strRef>
              <c:f>'IV.3.7. Rent. nom. de los FP'!$B$4</c:f>
              <c:strCache>
                <c:ptCount val="1"/>
                <c:pt idx="0">
                  <c:v>Promedio CCI </c:v>
                </c:pt>
              </c:strCache>
            </c:strRef>
          </c:tx>
          <c:dLbls>
            <c:dLbl>
              <c:idx val="0"/>
              <c:layout>
                <c:manualLayout>
                  <c:x val="-1.4660580976728987E-2"/>
                  <c:y val="-6.62407858034858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144-4216-B18E-E5D6BBBE65D0}"/>
                </c:ext>
              </c:extLst>
            </c:dLbl>
            <c:dLbl>
              <c:idx val="25"/>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vert="horz"/>
              <a:lstStyle/>
              <a:p>
                <a:pPr>
                  <a:defRPr sz="2800">
                    <a:solidFill>
                      <a:srgbClr val="00206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'IV.3.7. Rent. nom. de los FP'!$A$5:$A$34</c:f>
              <c:numCache>
                <c:formatCode>mmm-yy</c:formatCode>
                <c:ptCount val="17"/>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42339</c:v>
                </c:pt>
                <c:pt idx="13">
                  <c:v>42705</c:v>
                </c:pt>
                <c:pt idx="14">
                  <c:v>43070</c:v>
                </c:pt>
                <c:pt idx="15">
                  <c:v>43435</c:v>
                </c:pt>
                <c:pt idx="16">
                  <c:v>43952</c:v>
                </c:pt>
              </c:numCache>
            </c:numRef>
          </c:cat>
          <c:val>
            <c:numRef>
              <c:f>'IV.3.7. Rent. nom. de los FP'!$B$5:$B$34</c:f>
              <c:numCache>
                <c:formatCode>0.00%</c:formatCode>
                <c:ptCount val="17"/>
                <c:pt idx="0">
                  <c:v>0.24099999999999999</c:v>
                </c:pt>
                <c:pt idx="1">
                  <c:v>0.22987130488506399</c:v>
                </c:pt>
                <c:pt idx="2">
                  <c:v>0.17089695553831788</c:v>
                </c:pt>
                <c:pt idx="3">
                  <c:v>0.11468843642102869</c:v>
                </c:pt>
                <c:pt idx="4">
                  <c:v>8.4768885030462301E-2</c:v>
                </c:pt>
                <c:pt idx="5">
                  <c:v>0.1208</c:v>
                </c:pt>
                <c:pt idx="6">
                  <c:v>0.1404</c:v>
                </c:pt>
                <c:pt idx="7">
                  <c:v>0.108409960162953</c:v>
                </c:pt>
                <c:pt idx="8">
                  <c:v>0.124824699343822</c:v>
                </c:pt>
                <c:pt idx="9">
                  <c:v>0.14269999999999999</c:v>
                </c:pt>
                <c:pt idx="10">
                  <c:v>0.132289709655253</c:v>
                </c:pt>
                <c:pt idx="11">
                  <c:v>0.12024802064232901</c:v>
                </c:pt>
                <c:pt idx="12">
                  <c:v>0.10699132529452618</c:v>
                </c:pt>
                <c:pt idx="13">
                  <c:v>9.8297349429762718E-2</c:v>
                </c:pt>
                <c:pt idx="14">
                  <c:v>0.1082</c:v>
                </c:pt>
                <c:pt idx="15">
                  <c:v>7.7600000000000002E-2</c:v>
                </c:pt>
                <c:pt idx="16">
                  <c:v>0.1011</c:v>
                </c:pt>
              </c:numCache>
            </c:numRef>
          </c:val>
          <c:smooth val="0"/>
          <c:extLst>
            <c:ext xmlns:c16="http://schemas.microsoft.com/office/drawing/2014/chart" uri="{C3380CC4-5D6E-409C-BE32-E72D297353CC}">
              <c16:uniqueId val="{00000001-C6AA-4807-AD82-6A8C992E44C6}"/>
            </c:ext>
          </c:extLst>
        </c:ser>
        <c:ser>
          <c:idx val="1"/>
          <c:order val="1"/>
          <c:tx>
            <c:strRef>
              <c:f>'IV.3.7. Rent. nom. de los FP'!$C$4</c:f>
              <c:strCache>
                <c:ptCount val="1"/>
                <c:pt idx="0">
                  <c:v>Promedio Sistema</c:v>
                </c:pt>
              </c:strCache>
            </c:strRef>
          </c:tx>
          <c:spPr>
            <a:ln>
              <a:solidFill>
                <a:schemeClr val="accent6">
                  <a:lumMod val="50000"/>
                </a:schemeClr>
              </a:solidFill>
            </a:ln>
          </c:spPr>
          <c:marker>
            <c:symbol val="circle"/>
            <c:size val="5"/>
            <c:spPr>
              <a:ln>
                <a:solidFill>
                  <a:schemeClr val="accent6">
                    <a:lumMod val="50000"/>
                  </a:schemeClr>
                </a:solidFill>
              </a:ln>
            </c:spPr>
          </c:marker>
          <c:dLbls>
            <c:dLbl>
              <c:idx val="0"/>
              <c:layout>
                <c:manualLayout>
                  <c:x val="-1.7094882508771992E-2"/>
                  <c:y val="6.23879969431716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144-4216-B18E-E5D6BBBE65D0}"/>
                </c:ext>
              </c:extLst>
            </c:dLbl>
            <c:spPr>
              <a:noFill/>
              <a:ln>
                <a:noFill/>
              </a:ln>
              <a:effectLst/>
            </c:spPr>
            <c:txPr>
              <a:bodyPr rot="-5400000" vert="horz"/>
              <a:lstStyle/>
              <a:p>
                <a:pPr>
                  <a:defRPr sz="2800">
                    <a:solidFill>
                      <a:srgbClr val="C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'IV.3.7. Rent. nom. de los FP'!$A$5:$A$34</c:f>
              <c:numCache>
                <c:formatCode>mmm-yy</c:formatCode>
                <c:ptCount val="17"/>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42339</c:v>
                </c:pt>
                <c:pt idx="13">
                  <c:v>42705</c:v>
                </c:pt>
                <c:pt idx="14">
                  <c:v>43070</c:v>
                </c:pt>
                <c:pt idx="15">
                  <c:v>43435</c:v>
                </c:pt>
                <c:pt idx="16">
                  <c:v>43952</c:v>
                </c:pt>
              </c:numCache>
            </c:numRef>
          </c:cat>
          <c:val>
            <c:numRef>
              <c:f>'IV.3.7. Rent. nom. de los FP'!$C$5:$C$34</c:f>
              <c:numCache>
                <c:formatCode>0.00%</c:formatCode>
                <c:ptCount val="17"/>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0.11080081164274938</c:v>
                </c:pt>
                <c:pt idx="13">
                  <c:v>0.10235589284546419</c:v>
                </c:pt>
                <c:pt idx="14">
                  <c:v>0.11070000000000001</c:v>
                </c:pt>
                <c:pt idx="15">
                  <c:v>8.2600000000000007E-2</c:v>
                </c:pt>
                <c:pt idx="16">
                  <c:v>0.10199999999999999</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mmm-yy" sourceLinked="1"/>
        <c:majorTickMark val="none"/>
        <c:minorTickMark val="none"/>
        <c:tickLblPos val="nextTo"/>
        <c:txPr>
          <a:bodyPr rot="-2700000" vert="horz"/>
          <a:lstStyle/>
          <a:p>
            <a:pPr>
              <a:defRPr lang="en-US" sz="1600"/>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Dispersión</a:t>
            </a:r>
            <a:r>
              <a:rPr lang="es-ES" sz="2000" baseline="0"/>
              <a:t> Anual al SRL por Cuentas</a:t>
            </a:r>
          </a:p>
          <a:p>
            <a:pPr>
              <a:defRPr sz="2000"/>
            </a:pPr>
            <a:r>
              <a:rPr lang="es-ES" sz="1600" baseline="0"/>
              <a:t>(Millones RD$)</a:t>
            </a:r>
            <a:endParaRPr lang="es-ES" sz="1600"/>
          </a:p>
        </c:rich>
      </c:tx>
      <c:layout>
        <c:manualLayout>
          <c:xMode val="edge"/>
          <c:yMode val="edge"/>
          <c:x val="0.38053620481139055"/>
          <c:y val="2.01969078344662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1766665250682685E-2"/>
          <c:y val="0.2001364348449951"/>
          <c:w val="0.89643838991585123"/>
          <c:h val="0.62989101731017094"/>
        </c:manualLayout>
      </c:layout>
      <c:bar3DChart>
        <c:barDir val="col"/>
        <c:grouping val="clustered"/>
        <c:varyColors val="0"/>
        <c:ser>
          <c:idx val="0"/>
          <c:order val="0"/>
          <c:tx>
            <c:strRef>
              <c:f>'IV.4.2.Pagos ARL A'!$B$4</c:f>
              <c:strCache>
                <c:ptCount val="1"/>
                <c:pt idx="0">
                  <c:v>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2C8-472C-986F-21D60EF40396}"/>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2C8-472C-986F-21D60EF40396}"/>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2C8-472C-986F-21D60EF40396}"/>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2C8-472C-986F-21D60EF40396}"/>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2C8-472C-986F-21D60EF40396}"/>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2C8-472C-986F-21D60EF40396}"/>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2C8-472C-986F-21D60EF40396}"/>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2C8-472C-986F-21D60EF40396}"/>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9-82C8-472C-986F-21D60EF40396}"/>
                </c:ext>
              </c:extLst>
            </c:dLbl>
            <c:spPr>
              <a:noFill/>
              <a:ln>
                <a:noFill/>
              </a:ln>
              <a:effectLst/>
            </c:spPr>
            <c:txPr>
              <a:bodyPr rot="-5400000" vert="horz"/>
              <a:lstStyle/>
              <a:p>
                <a:pPr>
                  <a:defRPr lang="en-US"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Ene-May.2020</c:v>
                </c:pt>
              </c:strCache>
            </c:strRef>
          </c:cat>
          <c:val>
            <c:numRef>
              <c:f>'IV.4.2.Pagos ARL A'!$B$5:$B$20</c:f>
              <c:numCache>
                <c:formatCode>_(* #,##0.00_);_(* \(#,##0.00\);_(* "-"??_);_(@_)</c:formatCode>
                <c:ptCount val="16"/>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3382710516.6399999</c:v>
                </c:pt>
                <c:pt idx="11">
                  <c:v>3862688790.9599996</c:v>
                </c:pt>
                <c:pt idx="12">
                  <c:v>4365095869.0900002</c:v>
                </c:pt>
                <c:pt idx="13">
                  <c:v>4960308050.1199999</c:v>
                </c:pt>
                <c:pt idx="14">
                  <c:v>5454398175.96</c:v>
                </c:pt>
                <c:pt idx="15">
                  <c:v>2308775017.96</c:v>
                </c:pt>
              </c:numCache>
            </c:numRef>
          </c:val>
          <c:extLst>
            <c:ext xmlns:c16="http://schemas.microsoft.com/office/drawing/2014/chart" uri="{C3380CC4-5D6E-409C-BE32-E72D297353CC}">
              <c16:uniqueId val="{0000000A-82C8-472C-986F-21D60EF40396}"/>
            </c:ext>
          </c:extLst>
        </c:ser>
        <c:ser>
          <c:idx val="1"/>
          <c:order val="1"/>
          <c:tx>
            <c:strRef>
              <c:f>'IV.4.2.Pagos ARL A'!$D$4</c:f>
              <c:strCache>
                <c:ptCount val="1"/>
                <c:pt idx="0">
                  <c:v>SISALRIL</c:v>
                </c:pt>
              </c:strCache>
            </c:strRef>
          </c:tx>
          <c:spPr>
            <a:solidFill>
              <a:srgbClr val="00B050"/>
            </a:solidFill>
          </c:spPr>
          <c:invertIfNegative val="0"/>
          <c:dLbls>
            <c:dLbl>
              <c:idx val="6"/>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B-82C8-472C-986F-21D60EF40396}"/>
                </c:ext>
              </c:extLst>
            </c:dLbl>
            <c:dLbl>
              <c:idx val="7"/>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C-82C8-472C-986F-21D60EF40396}"/>
                </c:ext>
              </c:extLst>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E-82C8-472C-986F-21D60EF40396}"/>
                </c:ext>
              </c:extLst>
            </c:dLbl>
            <c:spPr>
              <a:noFill/>
              <a:ln>
                <a:noFill/>
              </a:ln>
              <a:effectLst/>
            </c:spPr>
            <c:txPr>
              <a:bodyPr rot="-5400000" vert="horz"/>
              <a:lstStyle/>
              <a:p>
                <a:pPr>
                  <a:defRPr lang="en-US"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Ene-May.2020</c:v>
                </c:pt>
              </c:strCache>
            </c:strRef>
          </c:cat>
          <c:val>
            <c:numRef>
              <c:f>'IV.4.2.Pagos ARL A'!$D$5:$D$20</c:f>
              <c:numCache>
                <c:formatCode>_(* #,##0.00_);_(* \(#,##0.00\);_(* "-"??_);_(@_)</c:formatCode>
                <c:ptCount val="16"/>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147262666.77000001</c:v>
                </c:pt>
                <c:pt idx="11">
                  <c:v>168521814.59</c:v>
                </c:pt>
                <c:pt idx="12">
                  <c:v>189049670.72999999</c:v>
                </c:pt>
                <c:pt idx="13">
                  <c:v>216582431.09999999</c:v>
                </c:pt>
                <c:pt idx="14">
                  <c:v>236137407.19999999</c:v>
                </c:pt>
                <c:pt idx="15">
                  <c:v>100466772.54000001</c:v>
                </c:pt>
              </c:numCache>
            </c:numRef>
          </c:val>
          <c:extLst>
            <c:ext xmlns:c16="http://schemas.microsoft.com/office/drawing/2014/chart" uri="{C3380CC4-5D6E-409C-BE32-E72D297353CC}">
              <c16:uniqueId val="{0000000F-82C8-472C-986F-21D60EF40396}"/>
            </c:ext>
          </c:extLst>
        </c:ser>
        <c:ser>
          <c:idx val="2"/>
          <c:order val="2"/>
          <c:tx>
            <c:strRef>
              <c:f>'IV.4.2.Pagos ARL A'!$F$4</c:f>
              <c:strCache>
                <c:ptCount val="1"/>
                <c:pt idx="0">
                  <c:v>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2C8-472C-986F-21D60EF40396}"/>
                </c:ext>
              </c:extLst>
            </c:dLbl>
            <c:dLbl>
              <c:idx val="7"/>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11-82C8-472C-986F-21D60EF40396}"/>
                </c:ext>
              </c:extLst>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2C8-472C-986F-21D60EF40396}"/>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Ene-May.2020</c:v>
                </c:pt>
              </c:strCache>
            </c:strRef>
          </c:cat>
          <c:val>
            <c:numRef>
              <c:f>'IV.4.2.Pagos ARL A'!$F$5:$F$20</c:f>
              <c:numCache>
                <c:formatCode>_(* #,##0.00_);_(* \(#,##0.00\);_(* "-"??_);_(@_)</c:formatCode>
                <c:ptCount val="16"/>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18117196.77</c:v>
                </c:pt>
                <c:pt idx="11">
                  <c:v>17049514.629999999</c:v>
                </c:pt>
                <c:pt idx="12">
                  <c:v>18941966.82</c:v>
                </c:pt>
                <c:pt idx="13">
                  <c:v>20296486.460000001</c:v>
                </c:pt>
                <c:pt idx="14">
                  <c:v>20324305.609999999</c:v>
                </c:pt>
                <c:pt idx="15">
                  <c:v>3691496.41</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txPr>
          <a:bodyPr/>
          <a:lstStyle/>
          <a:p>
            <a:pPr>
              <a:defRPr lang="en-US" sz="1200" b="1"/>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n-US"/>
          </a:p>
        </c:txPr>
        <c:crossAx val="433153680"/>
        <c:crosses val="autoZero"/>
        <c:crossBetween val="between"/>
        <c:dispUnits>
          <c:builtInUnit val="millions"/>
          <c:dispUnitsLbl>
            <c:layout>
              <c:manualLayout>
                <c:xMode val="edge"/>
                <c:yMode val="edge"/>
                <c:x val="1.0287685677656658E-2"/>
                <c:y val="0.47768908062645649"/>
              </c:manualLayout>
            </c:layout>
            <c:txPr>
              <a:bodyPr/>
              <a:lstStyle/>
              <a:p>
                <a:pPr>
                  <a:defRPr lang="en-US" sz="1600" b="0"/>
                </a:pPr>
                <a:endParaRPr lang="en-US"/>
              </a:p>
            </c:txPr>
          </c:dispUnitsLbl>
        </c:dispUnits>
      </c:valAx>
      <c:spPr>
        <a:noFill/>
        <a:ln w="25400">
          <a:noFill/>
        </a:ln>
      </c:spPr>
    </c:plotArea>
    <c:legend>
      <c:legendPos val="b"/>
      <c:layout>
        <c:manualLayout>
          <c:xMode val="edge"/>
          <c:yMode val="edge"/>
          <c:x val="0.2477177207831959"/>
          <c:y val="0.11626812657484896"/>
          <c:w val="0.46757489620023718"/>
          <c:h val="3.6115483076726858E-2"/>
        </c:manualLayout>
      </c:layout>
      <c:overlay val="0"/>
      <c:txPr>
        <a:bodyPr/>
        <a:lstStyle/>
        <a:p>
          <a:pPr>
            <a:defRPr lang="en-US" sz="1400"/>
          </a:pPr>
          <a:endParaRPr lang="en-U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3766190398855935"/>
          <c:y val="2.269000370096007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2556532271847357E-2"/>
          <c:y val="0.24263132123138931"/>
          <c:w val="0.9137128443906275"/>
          <c:h val="0.60316256723959305"/>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025-49B6-A2B3-F34EA60A63B9}"/>
                </c:ext>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025-49B6-A2B3-F34EA60A63B9}"/>
                </c:ext>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025-49B6-A2B3-F34EA60A63B9}"/>
                </c:ext>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025-49B6-A2B3-F34EA60A63B9}"/>
                </c:ext>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025-49B6-A2B3-F34EA60A63B9}"/>
                </c:ext>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025-49B6-A2B3-F34EA60A63B9}"/>
                </c:ext>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025-49B6-A2B3-F34EA60A63B9}"/>
                </c:ext>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025-49B6-A2B3-F34EA60A63B9}"/>
                </c:ext>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025-49B6-A2B3-F34EA60A63B9}"/>
                </c:ext>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025-49B6-A2B3-F34EA60A63B9}"/>
                </c:ext>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025-49B6-A2B3-F34EA60A63B9}"/>
                </c:ext>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025-49B6-A2B3-F34EA60A63B9}"/>
                </c:ext>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025-49B6-A2B3-F34EA60A63B9}"/>
                </c:ext>
              </c:extLst>
            </c:dLbl>
            <c:dLbl>
              <c:idx val="13"/>
              <c:layout>
                <c:manualLayout>
                  <c:x val="2.4686834103851761E-3"/>
                  <c:y val="-2.4833305345403553E-3"/>
                </c:manualLayout>
              </c:layout>
              <c:spPr/>
              <c:txPr>
                <a:bodyPr rot="-5400000" vert="horz"/>
                <a:lstStyle/>
                <a:p>
                  <a:pPr>
                    <a:defRPr lang="en-US" sz="1200" b="1"/>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025-49B6-A2B3-F34EA60A63B9}"/>
                </c:ext>
              </c:extLst>
            </c:dLbl>
            <c:spPr>
              <a:noFill/>
              <a:ln>
                <a:noFill/>
              </a:ln>
              <a:effectLst/>
            </c:spPr>
            <c:txPr>
              <a:bodyPr rot="-5400000" vert="horz"/>
              <a:lstStyle/>
              <a:p>
                <a:pPr>
                  <a:defRPr lang="en-US"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May.19</c:v>
                </c:pt>
                <c:pt idx="1">
                  <c:v>Jun.19</c:v>
                </c:pt>
                <c:pt idx="2">
                  <c:v>Jul.19</c:v>
                </c:pt>
                <c:pt idx="3">
                  <c:v>Ago.19</c:v>
                </c:pt>
                <c:pt idx="4">
                  <c:v>Sep.19</c:v>
                </c:pt>
                <c:pt idx="5">
                  <c:v>Oct.19</c:v>
                </c:pt>
                <c:pt idx="6">
                  <c:v>Nov.19</c:v>
                </c:pt>
                <c:pt idx="7">
                  <c:v>Dic.19</c:v>
                </c:pt>
                <c:pt idx="8">
                  <c:v>Ene.20</c:v>
                </c:pt>
                <c:pt idx="9">
                  <c:v>Feb.20</c:v>
                </c:pt>
                <c:pt idx="10">
                  <c:v>Mar.20</c:v>
                </c:pt>
                <c:pt idx="11">
                  <c:v>Abr.20</c:v>
                </c:pt>
                <c:pt idx="12">
                  <c:v>May.20</c:v>
                </c:pt>
              </c:strCache>
            </c:strRef>
          </c:cat>
          <c:val>
            <c:numRef>
              <c:f>'IV.4.3.Pagos_ARL M'!$B$5:$B$17</c:f>
              <c:numCache>
                <c:formatCode>_(* #,##0.00_);_(* \(#,##0.00\);_(* "-"??_);_(@_)</c:formatCode>
                <c:ptCount val="13"/>
                <c:pt idx="0">
                  <c:v>455225066.07999998</c:v>
                </c:pt>
                <c:pt idx="1">
                  <c:v>440971115.81</c:v>
                </c:pt>
                <c:pt idx="2">
                  <c:v>450350556.25999999</c:v>
                </c:pt>
                <c:pt idx="3">
                  <c:v>444124728.16000003</c:v>
                </c:pt>
                <c:pt idx="4">
                  <c:v>468315252.11000001</c:v>
                </c:pt>
                <c:pt idx="5">
                  <c:v>475932256.13</c:v>
                </c:pt>
                <c:pt idx="6">
                  <c:v>473884811.80000001</c:v>
                </c:pt>
                <c:pt idx="7">
                  <c:v>513968857.92000002</c:v>
                </c:pt>
                <c:pt idx="8">
                  <c:v>484745827.23000002</c:v>
                </c:pt>
                <c:pt idx="9">
                  <c:v>478987710.42000002</c:v>
                </c:pt>
                <c:pt idx="10">
                  <c:v>503037705.75</c:v>
                </c:pt>
                <c:pt idx="11">
                  <c:v>420739101.52999997</c:v>
                </c:pt>
                <c:pt idx="12">
                  <c:v>421264673.02999997</c:v>
                </c:pt>
              </c:numCache>
            </c:numRef>
          </c:val>
          <c:extLst>
            <c:ext xmlns:c16="http://schemas.microsoft.com/office/drawing/2014/chart" uri="{C3380CC4-5D6E-409C-BE32-E72D297353CC}">
              <c16:uniqueId val="{0000000E-2025-49B6-A2B3-F34EA60A63B9}"/>
            </c:ext>
          </c:extLst>
        </c:ser>
        <c:ser>
          <c:idx val="1"/>
          <c:order val="1"/>
          <c:tx>
            <c:strRef>
              <c:f>'IV.4.3.Pagos_ARL M'!$D$4</c:f>
              <c:strCache>
                <c:ptCount val="1"/>
                <c:pt idx="0">
                  <c:v>     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025-49B6-A2B3-F34EA60A63B9}"/>
                </c:ext>
              </c:extLst>
            </c:dLbl>
            <c:dLbl>
              <c:idx val="12"/>
              <c:layout>
                <c:manualLayout>
                  <c:x val="3.7091583695745174E-3"/>
                  <c:y val="0"/>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1-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May.19</c:v>
                </c:pt>
                <c:pt idx="1">
                  <c:v>Jun.19</c:v>
                </c:pt>
                <c:pt idx="2">
                  <c:v>Jul.19</c:v>
                </c:pt>
                <c:pt idx="3">
                  <c:v>Ago.19</c:v>
                </c:pt>
                <c:pt idx="4">
                  <c:v>Sep.19</c:v>
                </c:pt>
                <c:pt idx="5">
                  <c:v>Oct.19</c:v>
                </c:pt>
                <c:pt idx="6">
                  <c:v>Nov.19</c:v>
                </c:pt>
                <c:pt idx="7">
                  <c:v>Dic.19</c:v>
                </c:pt>
                <c:pt idx="8">
                  <c:v>Ene.20</c:v>
                </c:pt>
                <c:pt idx="9">
                  <c:v>Feb.20</c:v>
                </c:pt>
                <c:pt idx="10">
                  <c:v>Mar.20</c:v>
                </c:pt>
                <c:pt idx="11">
                  <c:v>Abr.20</c:v>
                </c:pt>
                <c:pt idx="12">
                  <c:v>May.20</c:v>
                </c:pt>
              </c:strCache>
            </c:strRef>
          </c:cat>
          <c:val>
            <c:numRef>
              <c:f>'IV.4.3.Pagos_ARL M'!$D$5:$D$17</c:f>
              <c:numCache>
                <c:formatCode>_(* #,##0.00_);_(* \(#,##0.00\);_(* "-"??_);_(@_)</c:formatCode>
                <c:ptCount val="13"/>
                <c:pt idx="0">
                  <c:v>19567936.370000001</c:v>
                </c:pt>
                <c:pt idx="1">
                  <c:v>19187986.780000001</c:v>
                </c:pt>
                <c:pt idx="2">
                  <c:v>19596088.780000001</c:v>
                </c:pt>
                <c:pt idx="3">
                  <c:v>19325238.710000001</c:v>
                </c:pt>
                <c:pt idx="4">
                  <c:v>20378930.41</c:v>
                </c:pt>
                <c:pt idx="5">
                  <c:v>20710438.300000001</c:v>
                </c:pt>
                <c:pt idx="6">
                  <c:v>20621320.82</c:v>
                </c:pt>
                <c:pt idx="7">
                  <c:v>22365782.550000001</c:v>
                </c:pt>
                <c:pt idx="8">
                  <c:v>21094089.91</c:v>
                </c:pt>
                <c:pt idx="9">
                  <c:v>20843392.309999999</c:v>
                </c:pt>
                <c:pt idx="10">
                  <c:v>21889650.23</c:v>
                </c:pt>
                <c:pt idx="11">
                  <c:v>18308355.489999998</c:v>
                </c:pt>
                <c:pt idx="12">
                  <c:v>18331284.600000001</c:v>
                </c:pt>
              </c:numCache>
            </c:numRef>
          </c:val>
          <c:extLst>
            <c:ext xmlns:c16="http://schemas.microsoft.com/office/drawing/2014/chart" uri="{C3380CC4-5D6E-409C-BE32-E72D297353CC}">
              <c16:uniqueId val="{00000012-2025-49B6-A2B3-F34EA60A63B9}"/>
            </c:ext>
          </c:extLst>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025-49B6-A2B3-F34EA60A63B9}"/>
                </c:ext>
              </c:extLst>
            </c:dLbl>
            <c:dLbl>
              <c:idx val="12"/>
              <c:layout>
                <c:manualLayout>
                  <c:x val="6.4134864611300824E-3"/>
                  <c:y val="-1.2121212121212118E-2"/>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5-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May.19</c:v>
                </c:pt>
                <c:pt idx="1">
                  <c:v>Jun.19</c:v>
                </c:pt>
                <c:pt idx="2">
                  <c:v>Jul.19</c:v>
                </c:pt>
                <c:pt idx="3">
                  <c:v>Ago.19</c:v>
                </c:pt>
                <c:pt idx="4">
                  <c:v>Sep.19</c:v>
                </c:pt>
                <c:pt idx="5">
                  <c:v>Oct.19</c:v>
                </c:pt>
                <c:pt idx="6">
                  <c:v>Nov.19</c:v>
                </c:pt>
                <c:pt idx="7">
                  <c:v>Dic.19</c:v>
                </c:pt>
                <c:pt idx="8">
                  <c:v>Ene.20</c:v>
                </c:pt>
                <c:pt idx="9">
                  <c:v>Feb.20</c:v>
                </c:pt>
                <c:pt idx="10">
                  <c:v>Mar.20</c:v>
                </c:pt>
                <c:pt idx="11">
                  <c:v>Abr.20</c:v>
                </c:pt>
                <c:pt idx="12">
                  <c:v>May.20</c:v>
                </c:pt>
              </c:strCache>
            </c:strRef>
          </c:cat>
          <c:val>
            <c:numRef>
              <c:f>'IV.4.3.Pagos_ARL M'!$F$5:$F$17</c:f>
              <c:numCache>
                <c:formatCode>_(* #,##0.00_);_(* \(#,##0.00\);_(* "-"??_);_(@_)</c:formatCode>
                <c:ptCount val="13"/>
                <c:pt idx="0">
                  <c:v>1907125.23</c:v>
                </c:pt>
                <c:pt idx="1">
                  <c:v>1491792.54</c:v>
                </c:pt>
                <c:pt idx="2">
                  <c:v>1741219.01</c:v>
                </c:pt>
                <c:pt idx="3">
                  <c:v>1505670.34</c:v>
                </c:pt>
                <c:pt idx="4">
                  <c:v>1483866.3</c:v>
                </c:pt>
                <c:pt idx="5">
                  <c:v>1788076.66</c:v>
                </c:pt>
                <c:pt idx="6">
                  <c:v>1583290.51</c:v>
                </c:pt>
                <c:pt idx="7">
                  <c:v>1700620.36</c:v>
                </c:pt>
                <c:pt idx="8">
                  <c:v>2309927.4700000002</c:v>
                </c:pt>
                <c:pt idx="9">
                  <c:v>1018710.7</c:v>
                </c:pt>
                <c:pt idx="10">
                  <c:v>286150.38</c:v>
                </c:pt>
                <c:pt idx="11">
                  <c:v>70014.11</c:v>
                </c:pt>
                <c:pt idx="12">
                  <c:v>6693.75</c:v>
                </c:pt>
              </c:numCache>
            </c:numRef>
          </c:val>
          <c:extLst>
            <c:ext xmlns:c16="http://schemas.microsoft.com/office/drawing/2014/chart" uri="{C3380CC4-5D6E-409C-BE32-E72D297353CC}">
              <c16:uniqueId val="{00000016-2025-49B6-A2B3-F34EA60A63B9}"/>
            </c:ext>
          </c:extLst>
        </c:ser>
        <c:dLbls>
          <c:showLegendKey val="0"/>
          <c:showVal val="0"/>
          <c:showCatName val="0"/>
          <c:showSerName val="0"/>
          <c:showPercent val="0"/>
          <c:showBubbleSize val="0"/>
        </c:dLbls>
        <c:gapWidth val="75"/>
        <c:shape val="cylinder"/>
        <c:axId val="433154856"/>
        <c:axId val="433155248"/>
        <c:axId val="0"/>
      </c:bar3DChart>
      <c:catAx>
        <c:axId val="433154856"/>
        <c:scaling>
          <c:orientation val="minMax"/>
        </c:scaling>
        <c:delete val="0"/>
        <c:axPos val="b"/>
        <c:numFmt formatCode="mmm\-yy" sourceLinked="0"/>
        <c:majorTickMark val="none"/>
        <c:minorTickMark val="none"/>
        <c:tickLblPos val="nextTo"/>
        <c:txPr>
          <a:bodyPr/>
          <a:lstStyle/>
          <a:p>
            <a:pPr>
              <a:defRPr lang="en-US" sz="1200"/>
            </a:pPr>
            <a:endParaRPr lang="en-US"/>
          </a:p>
        </c:txPr>
        <c:crossAx val="433155248"/>
        <c:crosses val="autoZero"/>
        <c:auto val="1"/>
        <c:lblAlgn val="ctr"/>
        <c:lblOffset val="100"/>
        <c:noMultiLvlLbl val="1"/>
      </c:catAx>
      <c:valAx>
        <c:axId val="433155248"/>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n-US"/>
          </a:p>
        </c:txPr>
        <c:crossAx val="433154856"/>
        <c:crosses val="autoZero"/>
        <c:crossBetween val="between"/>
        <c:dispUnits>
          <c:builtInUnit val="millions"/>
          <c:dispUnitsLbl>
            <c:layout>
              <c:manualLayout>
                <c:xMode val="edge"/>
                <c:yMode val="edge"/>
                <c:x val="2.9364571129620698E-3"/>
                <c:y val="0.46932349036454368"/>
              </c:manualLayout>
            </c:layout>
            <c:txPr>
              <a:bodyPr/>
              <a:lstStyle/>
              <a:p>
                <a:pPr>
                  <a:defRPr lang="en-US" sz="1050" b="1"/>
                </a:pPr>
                <a:endParaRPr lang="en-US"/>
              </a:p>
            </c:txPr>
          </c:dispUnitsLbl>
        </c:dispUnits>
      </c:valAx>
      <c:spPr>
        <a:noFill/>
        <a:ln w="25400">
          <a:noFill/>
        </a:ln>
      </c:spPr>
    </c:plotArea>
    <c:legend>
      <c:legendPos val="b"/>
      <c:layout>
        <c:manualLayout>
          <c:xMode val="edge"/>
          <c:yMode val="edge"/>
          <c:x val="0.31041230884298104"/>
          <c:y val="0.13014091401299713"/>
          <c:w val="0.37871230381916549"/>
          <c:h val="4.6545543674744935E-2"/>
        </c:manualLayout>
      </c:layout>
      <c:overlay val="0"/>
      <c:txPr>
        <a:bodyPr/>
        <a:lstStyle/>
        <a:p>
          <a:pPr>
            <a:defRPr lang="en-US" sz="1200"/>
          </a:pPr>
          <a:endParaRPr lang="en-U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118988265371393E-2"/>
          <c:y val="0.19386306258194566"/>
          <c:w val="0.89295232187098761"/>
          <c:h val="0.66905154680867385"/>
        </c:manualLayout>
      </c:layout>
      <c:barChart>
        <c:barDir val="col"/>
        <c:grouping val="clustered"/>
        <c:varyColors val="0"/>
        <c:ser>
          <c:idx val="0"/>
          <c:order val="0"/>
          <c:tx>
            <c:strRef>
              <c:f>'V.1.3.Afil.EI'!$B$3</c:f>
              <c:strCache>
                <c:ptCount val="1"/>
                <c:pt idx="0">
                  <c:v>Niños</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2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'V.1.3.Afil.EI'!$A$4:$A$15</c:f>
              <c:strCache>
                <c:ptCount val="12"/>
                <c:pt idx="0">
                  <c:v>Dic.09</c:v>
                </c:pt>
                <c:pt idx="1">
                  <c:v>Dic.10</c:v>
                </c:pt>
                <c:pt idx="2">
                  <c:v>Dic.11</c:v>
                </c:pt>
                <c:pt idx="3">
                  <c:v>Dic.12</c:v>
                </c:pt>
                <c:pt idx="4">
                  <c:v>Dic.13</c:v>
                </c:pt>
                <c:pt idx="5">
                  <c:v>Dic.14</c:v>
                </c:pt>
                <c:pt idx="6">
                  <c:v>Dic.15</c:v>
                </c:pt>
                <c:pt idx="7">
                  <c:v>Dic.16</c:v>
                </c:pt>
                <c:pt idx="8">
                  <c:v>Dic.17</c:v>
                </c:pt>
                <c:pt idx="9">
                  <c:v>Dic.18</c:v>
                </c:pt>
                <c:pt idx="10">
                  <c:v>Dic.19</c:v>
                </c:pt>
                <c:pt idx="11">
                  <c:v>Mar. 20</c:v>
                </c:pt>
              </c:strCache>
            </c:strRef>
          </c:cat>
          <c:val>
            <c:numRef>
              <c:f>'V.1.3.Afil.EI'!$B$4:$B$15</c:f>
              <c:numCache>
                <c:formatCode>_(* #,##0_);_(* \(#,##0\);_(* "-"??_);_(@_)</c:formatCode>
                <c:ptCount val="12"/>
                <c:pt idx="0">
                  <c:v>1814</c:v>
                </c:pt>
                <c:pt idx="1">
                  <c:v>4254</c:v>
                </c:pt>
                <c:pt idx="2">
                  <c:v>5208</c:v>
                </c:pt>
                <c:pt idx="3">
                  <c:v>5894</c:v>
                </c:pt>
                <c:pt idx="4">
                  <c:v>6648</c:v>
                </c:pt>
                <c:pt idx="5">
                  <c:v>7374</c:v>
                </c:pt>
                <c:pt idx="6">
                  <c:v>6818</c:v>
                </c:pt>
                <c:pt idx="7">
                  <c:v>6262</c:v>
                </c:pt>
                <c:pt idx="8">
                  <c:v>6568</c:v>
                </c:pt>
                <c:pt idx="9">
                  <c:v>7141</c:v>
                </c:pt>
                <c:pt idx="10">
                  <c:v>7910</c:v>
                </c:pt>
                <c:pt idx="11">
                  <c:v>7978</c:v>
                </c:pt>
              </c:numCache>
            </c:numRef>
          </c:val>
          <c:extLst>
            <c:ext xmlns:c16="http://schemas.microsoft.com/office/drawing/2014/chart" uri="{C3380CC4-5D6E-409C-BE32-E72D297353CC}">
              <c16:uniqueId val="{00000000-7BF1-463F-80D2-42A34449EC17}"/>
            </c:ext>
          </c:extLst>
        </c:ser>
        <c:dLbls>
          <c:showLegendKey val="0"/>
          <c:showVal val="0"/>
          <c:showCatName val="0"/>
          <c:showSerName val="0"/>
          <c:showPercent val="0"/>
          <c:showBubbleSize val="0"/>
        </c:dLbls>
        <c:gapWidth val="42"/>
        <c:overlap val="-27"/>
        <c:axId val="770987488"/>
        <c:axId val="770986832"/>
      </c:barChart>
      <c:catAx>
        <c:axId val="770987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crossAx val="770986832"/>
        <c:crosses val="autoZero"/>
        <c:auto val="1"/>
        <c:lblAlgn val="ctr"/>
        <c:lblOffset val="100"/>
        <c:noMultiLvlLbl val="0"/>
      </c:catAx>
      <c:valAx>
        <c:axId val="770986832"/>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98748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Pagos a las Estancias Infantiles del RC</a:t>
            </a:r>
          </a:p>
        </c:rich>
      </c:tx>
      <c:layout>
        <c:manualLayout>
          <c:xMode val="edge"/>
          <c:yMode val="edge"/>
          <c:x val="0.37264080574644137"/>
          <c:y val="4.4910788596963992E-2"/>
        </c:manualLayout>
      </c:layout>
      <c:overlay val="1"/>
    </c:title>
    <c:autoTitleDeleted val="0"/>
    <c:view3D>
      <c:rotX val="10"/>
      <c:rotY val="10"/>
      <c:rAngAx val="1"/>
    </c:view3D>
    <c:floor>
      <c:thickness val="0"/>
    </c:floor>
    <c:sideWall>
      <c:thickness val="0"/>
    </c:sideWall>
    <c:backWall>
      <c:thickness val="0"/>
    </c:backWall>
    <c:plotArea>
      <c:layout>
        <c:manualLayout>
          <c:layoutTarget val="inner"/>
          <c:xMode val="edge"/>
          <c:yMode val="edge"/>
          <c:x val="8.1857897866178989E-2"/>
          <c:y val="0.26562577195476295"/>
          <c:w val="0.89384873763162442"/>
          <c:h val="0.59953446597233961"/>
        </c:manualLayout>
      </c:layout>
      <c:bar3DChart>
        <c:barDir val="col"/>
        <c:grouping val="clustered"/>
        <c:varyColors val="0"/>
        <c:ser>
          <c:idx val="0"/>
          <c:order val="0"/>
          <c:tx>
            <c:strRef>
              <c:f>'V.1.4.Afil.EI'!$G$3</c:f>
              <c:strCache>
                <c:ptCount val="1"/>
                <c:pt idx="0">
                  <c:v>Dispersión AEISS </c:v>
                </c:pt>
              </c:strCache>
            </c:strRef>
          </c:tx>
          <c:invertIfNegative val="0"/>
          <c:dLbls>
            <c:dLbl>
              <c:idx val="0"/>
              <c:layout>
                <c:manualLayout>
                  <c:x val="1.2066612377873969E-2"/>
                  <c:y val="-3.72662745221236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C54-4E93-B621-8CD54C3028E2}"/>
                </c:ext>
              </c:extLst>
            </c:dLbl>
            <c:dLbl>
              <c:idx val="1"/>
              <c:layout>
                <c:manualLayout>
                  <c:x val="1.0210210473585633E-2"/>
                  <c:y val="-3.5074140726704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C54-4E93-B621-8CD54C3028E2}"/>
                </c:ext>
              </c:extLst>
            </c:dLbl>
            <c:dLbl>
              <c:idx val="2"/>
              <c:layout>
                <c:manualLayout>
                  <c:x val="9.313573322974401E-3"/>
                  <c:y val="-7.20912166286101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C54-4E93-B621-8CD54C3028E2}"/>
                </c:ext>
              </c:extLst>
            </c:dLbl>
            <c:dLbl>
              <c:idx val="3"/>
              <c:layout>
                <c:manualLayout>
                  <c:x val="1.0210225052430534E-2"/>
                  <c:y val="-1.85040047753674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C54-4E93-B621-8CD54C3028E2}"/>
                </c:ext>
              </c:extLst>
            </c:dLbl>
            <c:dLbl>
              <c:idx val="4"/>
              <c:layout>
                <c:manualLayout>
                  <c:x val="8.3748673339853908E-3"/>
                  <c:y val="-1.44537937671732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C54-4E93-B621-8CD54C3028E2}"/>
                </c:ext>
              </c:extLst>
            </c:dLbl>
            <c:dLbl>
              <c:idx val="5"/>
              <c:layout>
                <c:manualLayout>
                  <c:x val="6.5289599215680831E-3"/>
                  <c:y val="-1.41196921694529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C54-4E93-B621-8CD54C3028E2}"/>
                </c:ext>
              </c:extLst>
            </c:dLbl>
            <c:dLbl>
              <c:idx val="6"/>
              <c:layout>
                <c:manualLayout>
                  <c:x val="9.2715190634415235E-3"/>
                  <c:y val="-1.89494735723278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C54-4E93-B621-8CD54C3028E2}"/>
                </c:ext>
              </c:extLst>
            </c:dLbl>
            <c:dLbl>
              <c:idx val="7"/>
              <c:layout>
                <c:manualLayout>
                  <c:x val="1.5246620051470944E-2"/>
                  <c:y val="-2.15265178179356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C54-4E93-B621-8CD54C3028E2}"/>
                </c:ext>
              </c:extLst>
            </c:dLbl>
            <c:dLbl>
              <c:idx val="8"/>
              <c:layout>
                <c:manualLayout>
                  <c:x val="7.479006921336101E-3"/>
                  <c:y val="-2.02801108194808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C54-4E93-B621-8CD54C3028E2}"/>
                </c:ext>
              </c:extLst>
            </c:dLbl>
            <c:dLbl>
              <c:idx val="9"/>
              <c:layout>
                <c:manualLayout>
                  <c:x val="1.4653306364010722E-2"/>
                  <c:y val="-1.12766112569262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CF7-47FE-A274-F28572926CDC}"/>
                </c:ext>
              </c:extLst>
            </c:dLbl>
            <c:dLbl>
              <c:idx val="10"/>
              <c:layout>
                <c:manualLayout>
                  <c:x val="1.2795699033068318E-2"/>
                  <c:y val="-2.03703703703703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DD2-4FB9-9A73-AA3BA1633F27}"/>
                </c:ext>
              </c:extLst>
            </c:dLbl>
            <c:dLbl>
              <c:idx val="11"/>
              <c:layout>
                <c:manualLayout>
                  <c:x val="5.2918290964208761E-3"/>
                  <c:y val="-2.14511053442107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0C-41D9-A619-E3DB3EAF8123}"/>
                </c:ext>
              </c:extLst>
            </c:dLbl>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'V.1.4.Afil.EI'!$A$4:$A$15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Ene-May .20</c:v>
                </c:pt>
              </c:strCache>
            </c:strRef>
          </c:cat>
          <c:val>
            <c:numRef>
              <c:f>'V.1.4.Afil.EI'!$G$4:$G$15</c:f>
              <c:numCache>
                <c:formatCode>#,##0.0</c:formatCode>
                <c:ptCount val="12"/>
                <c:pt idx="0">
                  <c:v>16656000</c:v>
                </c:pt>
                <c:pt idx="1">
                  <c:v>68030000</c:v>
                </c:pt>
                <c:pt idx="2">
                  <c:v>168385579.84999999</c:v>
                </c:pt>
                <c:pt idx="3">
                  <c:v>182376500</c:v>
                </c:pt>
                <c:pt idx="4">
                  <c:v>215786255.86000001</c:v>
                </c:pt>
                <c:pt idx="5">
                  <c:v>262429320</c:v>
                </c:pt>
                <c:pt idx="6">
                  <c:v>302993808</c:v>
                </c:pt>
                <c:pt idx="7">
                  <c:v>310997292</c:v>
                </c:pt>
                <c:pt idx="8">
                  <c:v>318040142</c:v>
                </c:pt>
                <c:pt idx="9">
                  <c:v>324529292</c:v>
                </c:pt>
                <c:pt idx="10">
                  <c:v>488018598.82999992</c:v>
                </c:pt>
                <c:pt idx="11">
                  <c:v>201608582.70999998</c:v>
                </c:pt>
              </c:numCache>
            </c:numRef>
          </c:val>
          <c:extLst>
            <c:ext xmlns:c16="http://schemas.microsoft.com/office/drawing/2014/chart" uri="{C3380CC4-5D6E-409C-BE32-E72D297353CC}">
              <c16:uniqueId val="{00000008-FC54-4E93-B621-8CD54C3028E2}"/>
            </c:ext>
          </c:extLst>
        </c:ser>
        <c:dLbls>
          <c:showLegendKey val="0"/>
          <c:showVal val="0"/>
          <c:showCatName val="0"/>
          <c:showSerName val="0"/>
          <c:showPercent val="0"/>
          <c:showBubbleSize val="0"/>
        </c:dLbls>
        <c:gapWidth val="49"/>
        <c:shape val="cylinder"/>
        <c:axId val="433157992"/>
        <c:axId val="433158384"/>
        <c:axId val="0"/>
      </c:bar3DChart>
      <c:catAx>
        <c:axId val="433157992"/>
        <c:scaling>
          <c:orientation val="minMax"/>
        </c:scaling>
        <c:delete val="0"/>
        <c:axPos val="b"/>
        <c:numFmt formatCode="General" sourceLinked="1"/>
        <c:majorTickMark val="out"/>
        <c:minorTickMark val="none"/>
        <c:tickLblPos val="nextTo"/>
        <c:txPr>
          <a:bodyPr/>
          <a:lstStyle/>
          <a:p>
            <a:pPr>
              <a:defRPr sz="1200"/>
            </a:pPr>
            <a:endParaRPr lang="en-US"/>
          </a:p>
        </c:txPr>
        <c:crossAx val="433158384"/>
        <c:crosses val="autoZero"/>
        <c:auto val="1"/>
        <c:lblAlgn val="ctr"/>
        <c:lblOffset val="100"/>
        <c:noMultiLvlLbl val="0"/>
      </c:catAx>
      <c:valAx>
        <c:axId val="433158384"/>
        <c:scaling>
          <c:orientation val="minMax"/>
        </c:scaling>
        <c:delete val="0"/>
        <c:axPos val="l"/>
        <c:numFmt formatCode="#,##0.0" sourceLinked="1"/>
        <c:majorTickMark val="out"/>
        <c:minorTickMark val="none"/>
        <c:tickLblPos val="nextTo"/>
        <c:crossAx val="43315799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s-DO" sz="1400"/>
              <a:t>Afiliados (as) Beneficiarios por Subsidio de Maternidad, </a:t>
            </a:r>
          </a:p>
          <a:p>
            <a:pPr>
              <a:defRPr sz="1400"/>
            </a:pPr>
            <a:r>
              <a:rPr lang="es-DO" sz="1400"/>
              <a:t>Lactancia y Enfermedad Común</a:t>
            </a:r>
          </a:p>
        </c:rich>
      </c:tx>
      <c:layout>
        <c:manualLayout>
          <c:xMode val="edge"/>
          <c:yMode val="edge"/>
          <c:x val="0.36380105445662492"/>
          <c:y val="1.3807827094238919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7146348698450071E-2"/>
          <c:y val="0.2005101468535187"/>
          <c:w val="0.96617561165459331"/>
          <c:h val="0.7259608237955717"/>
        </c:manualLayout>
      </c:layout>
      <c:bar3DChart>
        <c:barDir val="col"/>
        <c:grouping val="clustered"/>
        <c:varyColors val="0"/>
        <c:ser>
          <c:idx val="0"/>
          <c:order val="0"/>
          <c:tx>
            <c:strRef>
              <c:f>' V.2.3.Benef.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AEA-48AB-AB26-403F47605FA6}"/>
                </c:ext>
              </c:extLst>
            </c:dLbl>
            <c:spPr>
              <a:noFill/>
              <a:ln>
                <a:noFill/>
              </a:ln>
              <a:effectLst/>
            </c:spPr>
            <c:txPr>
              <a:bodyPr rot="-5400000" vert="horz"/>
              <a:lstStyle/>
              <a:p>
                <a:pPr>
                  <a:defRPr sz="1200" b="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'!$B$3:$N$3</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May. 2020</c:v>
                </c:pt>
              </c:strCache>
            </c:strRef>
          </c:cat>
          <c:val>
            <c:numRef>
              <c:f>' V.2.3.Benef. subsid '!$B$4:$N$4</c:f>
              <c:numCache>
                <c:formatCode>_(* #,##0_);_(* \(#,##0\);_(* "-"_);_(@_)</c:formatCode>
                <c:ptCount val="13"/>
                <c:pt idx="0">
                  <c:v>2516</c:v>
                </c:pt>
                <c:pt idx="1">
                  <c:v>16946</c:v>
                </c:pt>
                <c:pt idx="2">
                  <c:v>18644</c:v>
                </c:pt>
                <c:pt idx="3">
                  <c:v>14301</c:v>
                </c:pt>
                <c:pt idx="4">
                  <c:v>15289</c:v>
                </c:pt>
                <c:pt idx="5">
                  <c:v>19144</c:v>
                </c:pt>
                <c:pt idx="6">
                  <c:v>19157</c:v>
                </c:pt>
                <c:pt idx="7">
                  <c:v>21616</c:v>
                </c:pt>
                <c:pt idx="8">
                  <c:v>22017</c:v>
                </c:pt>
                <c:pt idx="9">
                  <c:v>24675</c:v>
                </c:pt>
                <c:pt idx="10">
                  <c:v>26910</c:v>
                </c:pt>
                <c:pt idx="11">
                  <c:v>36522</c:v>
                </c:pt>
                <c:pt idx="12">
                  <c:v>11129</c:v>
                </c:pt>
              </c:numCache>
            </c:numRef>
          </c:val>
          <c:extLst>
            <c:ext xmlns:c16="http://schemas.microsoft.com/office/drawing/2014/chart" uri="{C3380CC4-5D6E-409C-BE32-E72D297353CC}">
              <c16:uniqueId val="{00000004-DAEA-48AB-AB26-403F47605FA6}"/>
            </c:ext>
          </c:extLst>
        </c:ser>
        <c:ser>
          <c:idx val="1"/>
          <c:order val="1"/>
          <c:tx>
            <c:strRef>
              <c:f>' V.2.3.Benef.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AEA-48AB-AB26-403F47605FA6}"/>
                </c:ext>
              </c:extLst>
            </c:dLbl>
            <c:spPr>
              <a:noFill/>
              <a:ln>
                <a:noFill/>
              </a:ln>
              <a:effectLst/>
            </c:spPr>
            <c:txPr>
              <a:bodyPr rot="-5400000" vert="horz"/>
              <a:lstStyle/>
              <a:p>
                <a:pPr>
                  <a:defRPr sz="12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'!$B$3:$N$3</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May. 2020</c:v>
                </c:pt>
              </c:strCache>
            </c:strRef>
          </c:cat>
          <c:val>
            <c:numRef>
              <c:f>' V.2.3.Benef. subsid '!$B$5:$N$5</c:f>
              <c:numCache>
                <c:formatCode>_(* #,##0_);_(* \(#,##0\);_(* "-"_);_(@_)</c:formatCode>
                <c:ptCount val="13"/>
                <c:pt idx="0">
                  <c:v>1331</c:v>
                </c:pt>
                <c:pt idx="1">
                  <c:v>12867</c:v>
                </c:pt>
                <c:pt idx="2">
                  <c:v>14072</c:v>
                </c:pt>
                <c:pt idx="3">
                  <c:v>10984</c:v>
                </c:pt>
                <c:pt idx="4">
                  <c:v>9467</c:v>
                </c:pt>
                <c:pt idx="5">
                  <c:v>15638</c:v>
                </c:pt>
                <c:pt idx="6">
                  <c:v>14934</c:v>
                </c:pt>
                <c:pt idx="7">
                  <c:v>18350</c:v>
                </c:pt>
                <c:pt idx="8">
                  <c:v>21150</c:v>
                </c:pt>
                <c:pt idx="9">
                  <c:v>19438</c:v>
                </c:pt>
                <c:pt idx="10">
                  <c:v>25235</c:v>
                </c:pt>
                <c:pt idx="11">
                  <c:v>28746</c:v>
                </c:pt>
                <c:pt idx="12">
                  <c:v>8724</c:v>
                </c:pt>
              </c:numCache>
            </c:numRef>
          </c:val>
          <c:extLst>
            <c:ext xmlns:c16="http://schemas.microsoft.com/office/drawing/2014/chart" uri="{C3380CC4-5D6E-409C-BE32-E72D297353CC}">
              <c16:uniqueId val="{0000000A-DAEA-48AB-AB26-403F47605FA6}"/>
            </c:ext>
          </c:extLst>
        </c:ser>
        <c:ser>
          <c:idx val="2"/>
          <c:order val="2"/>
          <c:tx>
            <c:strRef>
              <c:f>' V.2.3.Benef.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AEA-48AB-AB26-403F47605FA6}"/>
                </c:ext>
              </c:extLst>
            </c:dLbl>
            <c:spPr>
              <a:noFill/>
              <a:ln>
                <a:noFill/>
              </a:ln>
              <a:effectLs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'!$B$3:$N$3</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May. 2020</c:v>
                </c:pt>
              </c:strCache>
            </c:strRef>
          </c:cat>
          <c:val>
            <c:numRef>
              <c:f>' V.2.3.Benef. subsid '!$B$6:$N$6</c:f>
              <c:numCache>
                <c:formatCode>_(* #,##0_);_(* \(#,##0\);_(* "-"_);_(@_)</c:formatCode>
                <c:ptCount val="13"/>
                <c:pt idx="0">
                  <c:v>0</c:v>
                </c:pt>
                <c:pt idx="1">
                  <c:v>3795</c:v>
                </c:pt>
                <c:pt idx="2">
                  <c:v>24841</c:v>
                </c:pt>
                <c:pt idx="3">
                  <c:v>33003</c:v>
                </c:pt>
                <c:pt idx="4">
                  <c:v>37654</c:v>
                </c:pt>
                <c:pt idx="5">
                  <c:v>46049</c:v>
                </c:pt>
                <c:pt idx="6">
                  <c:v>59366</c:v>
                </c:pt>
                <c:pt idx="7">
                  <c:v>74609</c:v>
                </c:pt>
                <c:pt idx="8">
                  <c:v>89800</c:v>
                </c:pt>
                <c:pt idx="9">
                  <c:v>122783</c:v>
                </c:pt>
                <c:pt idx="10">
                  <c:v>120314</c:v>
                </c:pt>
                <c:pt idx="11">
                  <c:v>168690</c:v>
                </c:pt>
                <c:pt idx="12">
                  <c:v>51324</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txPr>
          <a:bodyPr/>
          <a:lstStyle/>
          <a:p>
            <a:pPr>
              <a:defRPr sz="1100"/>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c:spPr>
    </c:plotArea>
    <c:legend>
      <c:legendPos val="t"/>
      <c:layout>
        <c:manualLayout>
          <c:xMode val="edge"/>
          <c:yMode val="edge"/>
          <c:x val="0.29435855854158549"/>
          <c:y val="0.10651319423060944"/>
          <c:w val="0.43485977311759055"/>
          <c:h val="4.4199084053040856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7193713029277745E-2"/>
          <c:y val="0.2998014930592075"/>
          <c:w val="0.93612387378954998"/>
          <c:h val="0.55945584914739943"/>
        </c:manualLayout>
      </c:layout>
      <c:bar3DChart>
        <c:barDir val="col"/>
        <c:grouping val="clustered"/>
        <c:varyColors val="0"/>
        <c:ser>
          <c:idx val="1"/>
          <c:order val="0"/>
          <c:tx>
            <c:strRef>
              <c:f>'V.2.4.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8B4-4D84-86B1-EC0F4277E739}"/>
                </c:ext>
              </c:extLst>
            </c:dLbl>
            <c:dLbl>
              <c:idx val="5"/>
              <c:layout>
                <c:manualLayout>
                  <c:x val="6.2534890049939689E-3"/>
                  <c:y val="-1.16828913714948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8B4-4D84-86B1-EC0F4277E739}"/>
                </c:ext>
              </c:extLst>
            </c:dLbl>
            <c:dLbl>
              <c:idx val="7"/>
              <c:layout>
                <c:manualLayout>
                  <c:x val="2.9396322786207699E-3"/>
                  <c:y val="-1.0384792330217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9B7-4CE1-B0AE-A0193521F303}"/>
                </c:ext>
              </c:extLst>
            </c:dLbl>
            <c:spPr>
              <a:noFill/>
              <a:ln>
                <a:noFill/>
              </a:ln>
              <a:effectLst/>
            </c:spPr>
            <c:txPr>
              <a:bodyPr rot="-5400000" vert="horz"/>
              <a:lstStyle/>
              <a:p>
                <a:pPr>
                  <a:defRPr sz="1600" b="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subsid.'!$B$3:$I$3</c:f>
              <c:strCache>
                <c:ptCount val="8"/>
                <c:pt idx="0">
                  <c:v>2008-2009</c:v>
                </c:pt>
                <c:pt idx="1">
                  <c:v>2010-2011</c:v>
                </c:pt>
                <c:pt idx="2">
                  <c:v>2012-2013</c:v>
                </c:pt>
                <c:pt idx="3">
                  <c:v>2014-2015</c:v>
                </c:pt>
                <c:pt idx="4">
                  <c:v>2016-2017</c:v>
                </c:pt>
                <c:pt idx="5">
                  <c:v>2018</c:v>
                </c:pt>
                <c:pt idx="6">
                  <c:v>2019</c:v>
                </c:pt>
                <c:pt idx="7">
                  <c:v>Ene-May. 2020</c:v>
                </c:pt>
              </c:strCache>
            </c:strRef>
          </c:cat>
          <c:val>
            <c:numRef>
              <c:f>'V.2.4. Monto subsid.'!$B$5:$I$5</c:f>
              <c:numCache>
                <c:formatCode>_(* #,##0.00_);_(* \(#,##0.00\);_(* "-"_);_(@_)</c:formatCode>
                <c:ptCount val="8"/>
                <c:pt idx="0">
                  <c:v>146366641.44</c:v>
                </c:pt>
                <c:pt idx="1">
                  <c:v>297461655.12</c:v>
                </c:pt>
                <c:pt idx="2">
                  <c:v>360616022.03999996</c:v>
                </c:pt>
                <c:pt idx="3">
                  <c:v>547492536.36000001</c:v>
                </c:pt>
                <c:pt idx="4">
                  <c:v>771715634.88</c:v>
                </c:pt>
                <c:pt idx="5">
                  <c:v>560966023.79999995</c:v>
                </c:pt>
                <c:pt idx="6">
                  <c:v>672129672.84000003</c:v>
                </c:pt>
                <c:pt idx="7">
                  <c:v>219739425.36000001</c:v>
                </c:pt>
              </c:numCache>
            </c:numRef>
          </c:val>
          <c:extLst>
            <c:ext xmlns:c16="http://schemas.microsoft.com/office/drawing/2014/chart" uri="{C3380CC4-5D6E-409C-BE32-E72D297353CC}">
              <c16:uniqueId val="{0000000D-A8B4-4D84-86B1-EC0F4277E739}"/>
            </c:ext>
          </c:extLst>
        </c:ser>
        <c:ser>
          <c:idx val="2"/>
          <c:order val="1"/>
          <c:tx>
            <c:strRef>
              <c:f>'V.2.4. Monto subsid.'!$A$6</c:f>
              <c:strCache>
                <c:ptCount val="1"/>
                <c:pt idx="0">
                  <c:v>Enfermedad</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8B4-4D84-86B1-EC0F4277E739}"/>
                </c:ext>
              </c:extLst>
            </c:dLbl>
            <c:dLbl>
              <c:idx val="5"/>
              <c:layout>
                <c:manualLayout>
                  <c:x val="4.4094484179308851E-3"/>
                  <c:y val="-1.0384792330217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9B7-4CE1-B0AE-A0193521F303}"/>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8B4-4D84-86B1-EC0F4277E739}"/>
                </c:ext>
              </c:extLst>
            </c:dLbl>
            <c:dLbl>
              <c:idx val="7"/>
              <c:layout>
                <c:manualLayout>
                  <c:x val="4.4094484179309935E-3"/>
                  <c:y val="-1.03847923302176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9B7-4CE1-B0AE-A0193521F303}"/>
                </c:ext>
              </c:extLst>
            </c:dLbl>
            <c:spPr>
              <a:noFill/>
              <a:ln>
                <a:noFill/>
              </a:ln>
              <a:effectLst/>
            </c:spPr>
            <c:txPr>
              <a:bodyPr rot="-5400000" vert="horz"/>
              <a:lstStyle/>
              <a:p>
                <a:pPr>
                  <a:defRPr sz="16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subsid.'!$B$3:$I$3</c:f>
              <c:strCache>
                <c:ptCount val="8"/>
                <c:pt idx="0">
                  <c:v>2008-2009</c:v>
                </c:pt>
                <c:pt idx="1">
                  <c:v>2010-2011</c:v>
                </c:pt>
                <c:pt idx="2">
                  <c:v>2012-2013</c:v>
                </c:pt>
                <c:pt idx="3">
                  <c:v>2014-2015</c:v>
                </c:pt>
                <c:pt idx="4">
                  <c:v>2016-2017</c:v>
                </c:pt>
                <c:pt idx="5">
                  <c:v>2018</c:v>
                </c:pt>
                <c:pt idx="6">
                  <c:v>2019</c:v>
                </c:pt>
                <c:pt idx="7">
                  <c:v>Ene-May. 2020</c:v>
                </c:pt>
              </c:strCache>
            </c:strRef>
          </c:cat>
          <c:val>
            <c:numRef>
              <c:f>'V.2.4. Monto subsid.'!$B$6:$I$6</c:f>
              <c:numCache>
                <c:formatCode>_(* #,##0.00_);_(* \(#,##0.00\);_(* "-"_);_(@_)</c:formatCode>
                <c:ptCount val="8"/>
                <c:pt idx="0">
                  <c:v>14428645.85</c:v>
                </c:pt>
                <c:pt idx="1">
                  <c:v>235095833.47999999</c:v>
                </c:pt>
                <c:pt idx="2">
                  <c:v>369107692.24000001</c:v>
                </c:pt>
                <c:pt idx="3">
                  <c:v>612249199.53999996</c:v>
                </c:pt>
                <c:pt idx="4">
                  <c:v>1063976823.04</c:v>
                </c:pt>
                <c:pt idx="5">
                  <c:v>701647700.36000001</c:v>
                </c:pt>
                <c:pt idx="6">
                  <c:v>998196631.75999999</c:v>
                </c:pt>
                <c:pt idx="7">
                  <c:v>304867187.67000002</c:v>
                </c:pt>
              </c:numCache>
            </c:numRef>
          </c:val>
          <c:extLst>
            <c:ext xmlns:c16="http://schemas.microsoft.com/office/drawing/2014/chart" uri="{C3380CC4-5D6E-409C-BE32-E72D297353CC}">
              <c16:uniqueId val="{00000013-A8B4-4D84-86B1-EC0F4277E739}"/>
            </c:ext>
          </c:extLst>
        </c:ser>
        <c:ser>
          <c:idx val="0"/>
          <c:order val="2"/>
          <c:tx>
            <c:strRef>
              <c:f>'V.2.4.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8B4-4D84-86B1-EC0F4277E739}"/>
                </c:ext>
              </c:extLst>
            </c:dLbl>
            <c:dLbl>
              <c:idx val="7"/>
              <c:layout>
                <c:manualLayout>
                  <c:x val="5.1443564875861582E-3"/>
                  <c:y val="-6.490495206385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9B7-4CE1-B0AE-A0193521F303}"/>
                </c:ext>
              </c:extLst>
            </c:dLbl>
            <c:spPr>
              <a:noFill/>
              <a:ln>
                <a:noFill/>
              </a:ln>
              <a:effectLst/>
            </c:spPr>
            <c:txPr>
              <a:bodyPr rot="-5400000" vert="horz"/>
              <a:lstStyle/>
              <a:p>
                <a:pPr>
                  <a:defRPr sz="16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'V.2.4. Monto subsid.'!$B$3:$I$3</c:f>
              <c:strCache>
                <c:ptCount val="8"/>
                <c:pt idx="0">
                  <c:v>2008-2009</c:v>
                </c:pt>
                <c:pt idx="1">
                  <c:v>2010-2011</c:v>
                </c:pt>
                <c:pt idx="2">
                  <c:v>2012-2013</c:v>
                </c:pt>
                <c:pt idx="3">
                  <c:v>2014-2015</c:v>
                </c:pt>
                <c:pt idx="4">
                  <c:v>2016-2017</c:v>
                </c:pt>
                <c:pt idx="5">
                  <c:v>2018</c:v>
                </c:pt>
                <c:pt idx="6">
                  <c:v>2019</c:v>
                </c:pt>
                <c:pt idx="7">
                  <c:v>Ene-May. 2020</c:v>
                </c:pt>
              </c:strCache>
            </c:strRef>
          </c:cat>
          <c:val>
            <c:numRef>
              <c:f>'V.2.4. Monto subsid.'!$B$4:$I$4</c:f>
              <c:numCache>
                <c:formatCode>_(* #,##0.00_);_(* \(#,##0.00\);_(* "-"_);_(@_)</c:formatCode>
                <c:ptCount val="8"/>
                <c:pt idx="0">
                  <c:v>630787296.38999999</c:v>
                </c:pt>
                <c:pt idx="1">
                  <c:v>1205662106.6700001</c:v>
                </c:pt>
                <c:pt idx="2">
                  <c:v>1337216099.8200002</c:v>
                </c:pt>
                <c:pt idx="3">
                  <c:v>1834404078.1199999</c:v>
                </c:pt>
                <c:pt idx="4">
                  <c:v>2319191186.2799997</c:v>
                </c:pt>
                <c:pt idx="5">
                  <c:v>1515960571.4100001</c:v>
                </c:pt>
                <c:pt idx="6">
                  <c:v>2096882838.51</c:v>
                </c:pt>
                <c:pt idx="7">
                  <c:v>673816872.21000004</c:v>
                </c:pt>
              </c:numCache>
            </c:numRef>
          </c:val>
          <c:extLst>
            <c:ext xmlns:c16="http://schemas.microsoft.com/office/drawing/2014/chart" uri="{C3380CC4-5D6E-409C-BE32-E72D297353CC}">
              <c16:uniqueId val="{00000006-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txPr>
          <a:bodyPr/>
          <a:lstStyle/>
          <a:p>
            <a:pPr>
              <a:defRPr sz="1600"/>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plotArea>
    <c:legend>
      <c:legendPos val="t"/>
      <c:layout>
        <c:manualLayout>
          <c:xMode val="edge"/>
          <c:yMode val="edge"/>
          <c:x val="0.1774765620976187"/>
          <c:y val="9.3256048400491551E-2"/>
          <c:w val="0.61458018387821134"/>
          <c:h val="4.032165151671876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Pensiones Otorgadas por Año</a:t>
            </a:r>
          </a:p>
        </c:rich>
      </c:tx>
      <c:layout>
        <c:manualLayout>
          <c:xMode val="edge"/>
          <c:yMode val="edge"/>
          <c:x val="0.43760858083787307"/>
          <c:y val="2.1457572929424396E-2"/>
        </c:manualLayout>
      </c:layout>
      <c:overlay val="0"/>
    </c:title>
    <c:autoTitleDeleted val="0"/>
    <c:view3D>
      <c:rotX val="20"/>
      <c:rotY val="20"/>
      <c:rAngAx val="1"/>
    </c:view3D>
    <c:floor>
      <c:thickness val="0"/>
    </c:floor>
    <c:sideWall>
      <c:thickness val="0"/>
    </c:sideWall>
    <c:backWall>
      <c:thickness val="0"/>
    </c:backWall>
    <c:plotArea>
      <c:layout>
        <c:manualLayout>
          <c:layoutTarget val="inner"/>
          <c:xMode val="edge"/>
          <c:yMode val="edge"/>
          <c:x val="6.996373028187311E-2"/>
          <c:y val="0.16449266467584869"/>
          <c:w val="0.90709936552882409"/>
          <c:h val="0.63957765080352647"/>
        </c:manualLayout>
      </c:layout>
      <c:bar3DChart>
        <c:barDir val="col"/>
        <c:grouping val="clustered"/>
        <c:varyColors val="0"/>
        <c:ser>
          <c:idx val="0"/>
          <c:order val="0"/>
          <c:tx>
            <c:strRef>
              <c:f>'V.3.2 Pensiones por año'!$C$4</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F00-487E-8D25-2969731E95F8}"/>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F00-487E-8D25-2969731E95F8}"/>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F00-487E-8D25-2969731E95F8}"/>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F00-487E-8D25-2969731E95F8}"/>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F00-487E-8D25-2969731E95F8}"/>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F00-487E-8D25-2969731E95F8}"/>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F00-487E-8D25-2969731E95F8}"/>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F00-487E-8D25-2969731E95F8}"/>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F00-487E-8D25-2969731E95F8}"/>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F00-487E-8D25-2969731E95F8}"/>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F00-487E-8D25-2969731E95F8}"/>
                </c:ext>
              </c:extLst>
            </c:dLbl>
            <c:spPr>
              <a:noFill/>
              <a:ln>
                <a:noFill/>
              </a:ln>
              <a:effectLst/>
            </c:spPr>
            <c:txPr>
              <a:bodyPr rot="-5400000" vert="horz"/>
              <a:lstStyle/>
              <a:p>
                <a:pP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Ene-May.2020</c:v>
                </c:pt>
              </c:strCache>
            </c:strRef>
          </c:cat>
          <c:val>
            <c:numRef>
              <c:f>'V.3.2 Pensiones por año'!$C$5:$C$22</c:f>
              <c:numCache>
                <c:formatCode>#,##0</c:formatCode>
                <c:ptCount val="18"/>
                <c:pt idx="0">
                  <c:v>18</c:v>
                </c:pt>
                <c:pt idx="1">
                  <c:v>88</c:v>
                </c:pt>
                <c:pt idx="2">
                  <c:v>171</c:v>
                </c:pt>
                <c:pt idx="3">
                  <c:v>271</c:v>
                </c:pt>
                <c:pt idx="4">
                  <c:v>251</c:v>
                </c:pt>
                <c:pt idx="5">
                  <c:v>480</c:v>
                </c:pt>
                <c:pt idx="6">
                  <c:v>472</c:v>
                </c:pt>
                <c:pt idx="7">
                  <c:v>410</c:v>
                </c:pt>
                <c:pt idx="8">
                  <c:v>534</c:v>
                </c:pt>
                <c:pt idx="9">
                  <c:v>588</c:v>
                </c:pt>
                <c:pt idx="10">
                  <c:v>657</c:v>
                </c:pt>
                <c:pt idx="11">
                  <c:v>706</c:v>
                </c:pt>
                <c:pt idx="12">
                  <c:v>836</c:v>
                </c:pt>
                <c:pt idx="13">
                  <c:v>937</c:v>
                </c:pt>
                <c:pt idx="14">
                  <c:v>933</c:v>
                </c:pt>
                <c:pt idx="15">
                  <c:v>1073</c:v>
                </c:pt>
                <c:pt idx="16">
                  <c:v>1000</c:v>
                </c:pt>
                <c:pt idx="17">
                  <c:v>202</c:v>
                </c:pt>
              </c:numCache>
            </c:numRef>
          </c:val>
          <c:extLst>
            <c:ext xmlns:c16="http://schemas.microsoft.com/office/drawing/2014/chart" uri="{C3380CC4-5D6E-409C-BE32-E72D297353CC}">
              <c16:uniqueId val="{0000000B-DF00-487E-8D25-2969731E95F8}"/>
            </c:ext>
          </c:extLst>
        </c:ser>
        <c:ser>
          <c:idx val="2"/>
          <c:order val="2"/>
          <c:tx>
            <c:strRef>
              <c:f>'V.3.2 Pensiones por año'!$B$4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F00-487E-8D25-2969731E95F8}"/>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F00-487E-8D25-2969731E95F8}"/>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F00-487E-8D25-2969731E95F8}"/>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F00-487E-8D25-2969731E95F8}"/>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F00-487E-8D25-2969731E95F8}"/>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F00-487E-8D25-2969731E95F8}"/>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F00-487E-8D25-2969731E95F8}"/>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DF00-487E-8D25-2969731E95F8}"/>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DF00-487E-8D25-2969731E95F8}"/>
                </c:ext>
              </c:extLst>
            </c:dLbl>
            <c:dLbl>
              <c:idx val="15"/>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2C-41A8-96D3-8867F9FB80AF}"/>
                </c:ext>
              </c:extLst>
            </c:dLbl>
            <c:spPr>
              <a:noFill/>
              <a:ln>
                <a:noFill/>
              </a:ln>
              <a:effectLst/>
            </c:spPr>
            <c:txPr>
              <a:bodyPr rot="-5400000" vert="horz"/>
              <a:lstStyle/>
              <a:p>
                <a:pPr>
                  <a:defRPr sz="20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Ene-May.2020</c:v>
                </c:pt>
              </c:strCache>
            </c:strRef>
          </c:cat>
          <c:val>
            <c:numRef>
              <c:f>'V.3.2 Pensiones por año'!$B$5:$B$22</c:f>
              <c:numCache>
                <c:formatCode>#,##0</c:formatCode>
                <c:ptCount val="18"/>
                <c:pt idx="0">
                  <c:v>0</c:v>
                </c:pt>
                <c:pt idx="1">
                  <c:v>5</c:v>
                </c:pt>
                <c:pt idx="2">
                  <c:v>33</c:v>
                </c:pt>
                <c:pt idx="3">
                  <c:v>98</c:v>
                </c:pt>
                <c:pt idx="4">
                  <c:v>157</c:v>
                </c:pt>
                <c:pt idx="5">
                  <c:v>247</c:v>
                </c:pt>
                <c:pt idx="6">
                  <c:v>254</c:v>
                </c:pt>
                <c:pt idx="7">
                  <c:v>255</c:v>
                </c:pt>
                <c:pt idx="8">
                  <c:v>373</c:v>
                </c:pt>
                <c:pt idx="9">
                  <c:v>625</c:v>
                </c:pt>
                <c:pt idx="10">
                  <c:v>1207</c:v>
                </c:pt>
                <c:pt idx="11">
                  <c:v>1003</c:v>
                </c:pt>
                <c:pt idx="12">
                  <c:v>704</c:v>
                </c:pt>
                <c:pt idx="13">
                  <c:v>580</c:v>
                </c:pt>
                <c:pt idx="14">
                  <c:v>660</c:v>
                </c:pt>
                <c:pt idx="15">
                  <c:v>5389</c:v>
                </c:pt>
                <c:pt idx="16">
                  <c:v>764</c:v>
                </c:pt>
                <c:pt idx="17">
                  <c:v>216</c:v>
                </c:pt>
              </c:numCache>
            </c:numRef>
          </c:val>
          <c:extLst>
            <c:ext xmlns:c16="http://schemas.microsoft.com/office/drawing/2014/chart" uri="{C3380CC4-5D6E-409C-BE32-E72D297353CC}">
              <c16:uniqueId val="{00000015-DF00-487E-8D25-2969731E95F8}"/>
            </c:ext>
          </c:extLst>
        </c:ser>
        <c:ser>
          <c:idx val="3"/>
          <c:order val="3"/>
          <c:tx>
            <c:strRef>
              <c:f>'V.3.2 Pensiones por año'!$D$4</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'V.3.2 Pensiones por año'!$A$5:$A$22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Ene-May.2020</c:v>
                </c:pt>
              </c:strCache>
            </c:strRef>
          </c:cat>
          <c:val>
            <c:numRef>
              <c:f>'V.3.2 Pensiones por año'!$D$5:$D$22</c:f>
              <c:numCache>
                <c:formatCode>_(* #,##0_);_(* \(#,##0\);_(* "-"_);_(@_)</c:formatCode>
                <c:ptCount val="18"/>
                <c:pt idx="3">
                  <c:v>3</c:v>
                </c:pt>
                <c:pt idx="6">
                  <c:v>1</c:v>
                </c:pt>
                <c:pt idx="7">
                  <c:v>1</c:v>
                </c:pt>
                <c:pt idx="9">
                  <c:v>1</c:v>
                </c:pt>
                <c:pt idx="10">
                  <c:v>8</c:v>
                </c:pt>
                <c:pt idx="11">
                  <c:v>7</c:v>
                </c:pt>
                <c:pt idx="12">
                  <c:v>0</c:v>
                </c:pt>
                <c:pt idx="13">
                  <c:v>0</c:v>
                </c:pt>
                <c:pt idx="14">
                  <c:v>0</c:v>
                </c:pt>
                <c:pt idx="15">
                  <c:v>0</c:v>
                </c:pt>
                <c:pt idx="16">
                  <c:v>1</c:v>
                </c:pt>
                <c:pt idx="17">
                  <c:v>0</c:v>
                </c:pt>
              </c:numCache>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DF00-487E-8D25-2969731E95F8}"/>
                      </c:ext>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DF00-487E-8D25-2969731E95F8}"/>
                      </c:ext>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DF00-487E-8D25-2969731E95F8}"/>
                      </c:ext>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DF00-487E-8D25-2969731E95F8}"/>
                      </c:ext>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DF00-487E-8D25-2969731E95F8}"/>
                      </c:ext>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DF00-487E-8D25-2969731E95F8}"/>
                      </c:ext>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D-DF00-487E-8D25-2969731E95F8}"/>
                      </c:ext>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a:lstStyle/>
                    <a:p>
                      <a:pPr>
                        <a:defRPr sz="1400">
                          <a:solidFill>
                            <a:srgbClr val="FF0000"/>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año'!$A$5:$A$22</c15:sqref>
                        </c15:formulaRef>
                      </c:ext>
                    </c:extLst>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Ene-May.2020</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txPr>
          <a:bodyPr/>
          <a:lstStyle/>
          <a:p>
            <a:pPr>
              <a:defRPr sz="1800"/>
            </a:pPr>
            <a:endParaRPr lang="en-US"/>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txPr>
          <a:bodyPr/>
          <a:lstStyle/>
          <a:p>
            <a:pPr>
              <a:defRPr sz="1600"/>
            </a:pPr>
            <a:endParaRPr lang="en-US"/>
          </a:p>
        </c:txPr>
        <c:crossAx val="433161912"/>
        <c:crosses val="autoZero"/>
        <c:crossBetween val="between"/>
      </c:valAx>
    </c:plotArea>
    <c:legend>
      <c:legendPos val="r"/>
      <c:layout>
        <c:manualLayout>
          <c:xMode val="edge"/>
          <c:yMode val="edge"/>
          <c:x val="0.24822386633080601"/>
          <c:y val="6.3565994286679001E-2"/>
          <c:w val="0.56055487429760065"/>
          <c:h val="4.229569591245385E-2"/>
        </c:manualLayout>
      </c:layout>
      <c:overlay val="0"/>
      <c:txPr>
        <a:bodyPr/>
        <a:lstStyle/>
        <a:p>
          <a:pPr rtl="0">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090285041166435"/>
          <c:y val="8.6545239739195506E-2"/>
          <c:w val="0.72007967611258739"/>
          <c:h val="0.82972279186495057"/>
        </c:manualLayout>
      </c:layout>
      <c:barChart>
        <c:barDir val="bar"/>
        <c:grouping val="clustered"/>
        <c:varyColors val="0"/>
        <c:ser>
          <c:idx val="0"/>
          <c:order val="0"/>
          <c:tx>
            <c:strRef>
              <c:f>'V.3.3.Pens.Disc. AFP'!$B$3</c:f>
              <c:strCache>
                <c:ptCount val="1"/>
                <c:pt idx="0">
                  <c:v>RD$</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'V.3.3.Pens.Disc. AFP'!$A$4:$A$6</c:f>
              <c:strCache>
                <c:ptCount val="3"/>
                <c:pt idx="0">
                  <c:v>Sobreviviencia</c:v>
                </c:pt>
                <c:pt idx="1">
                  <c:v>Discapacidad</c:v>
                </c:pt>
                <c:pt idx="2">
                  <c:v>Pensión promedio de retiro programado</c:v>
                </c:pt>
              </c:strCache>
            </c:strRef>
          </c:cat>
          <c:val>
            <c:numRef>
              <c:f>'V.3.3.Pens.Disc. AFP'!$B$4:$B$6</c:f>
              <c:numCache>
                <c:formatCode>_(* #,##0.00_);_(* \(#,##0.00\);_(* "-"??_);_(@_)</c:formatCode>
                <c:ptCount val="3"/>
                <c:pt idx="0">
                  <c:v>11354.06</c:v>
                </c:pt>
                <c:pt idx="1">
                  <c:v>12469.1</c:v>
                </c:pt>
                <c:pt idx="2">
                  <c:v>20968.88</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104"/>
        <c:overlap val="-43"/>
        <c:axId val="1576025104"/>
        <c:axId val="1576022192"/>
      </c:barChart>
      <c:catAx>
        <c:axId val="157602510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n-US"/>
          </a:p>
        </c:txPr>
        <c:crossAx val="1576022192"/>
        <c:crosses val="autoZero"/>
        <c:auto val="1"/>
        <c:lblAlgn val="ctr"/>
        <c:lblOffset val="100"/>
        <c:noMultiLvlLbl val="0"/>
      </c:catAx>
      <c:valAx>
        <c:axId val="1576022192"/>
        <c:scaling>
          <c:orientation val="minMax"/>
        </c:scaling>
        <c:delete val="0"/>
        <c:axPos val="b"/>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503596032679879"/>
          <c:y val="2.1478510498687663E-2"/>
        </c:manualLayout>
      </c:layout>
      <c:overlay val="0"/>
    </c:title>
    <c:autoTitleDeleted val="0"/>
    <c:view3D>
      <c:rotX val="20"/>
      <c:rotY val="0"/>
      <c:depthPercent val="100"/>
      <c:rAngAx val="1"/>
    </c:view3D>
    <c:floor>
      <c:thickness val="0"/>
    </c:floor>
    <c:sideWall>
      <c:thickness val="0"/>
    </c:sideWall>
    <c:backWall>
      <c:thickness val="0"/>
    </c:backWall>
    <c:plotArea>
      <c:layout>
        <c:manualLayout>
          <c:layoutTarget val="inner"/>
          <c:xMode val="edge"/>
          <c:yMode val="edge"/>
          <c:x val="1.4194772894604709E-2"/>
          <c:y val="0.21391502624671921"/>
          <c:w val="0.95773669639713177"/>
          <c:h val="0.60108349737532818"/>
        </c:manualLayout>
      </c:layout>
      <c:bar3DChart>
        <c:barDir val="col"/>
        <c:grouping val="clustered"/>
        <c:varyColors val="0"/>
        <c:ser>
          <c:idx val="0"/>
          <c:order val="0"/>
          <c:tx>
            <c:strRef>
              <c:f>'V.4.2.NA. Reportes ARL'!$E$2</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01-4EF4-925D-734CD074FE33}"/>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01-4EF4-925D-734CD074FE33}"/>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01-4EF4-925D-734CD074FE33}"/>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01-4EF4-925D-734CD074FE33}"/>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01-4EF4-925D-734CD074FE33}"/>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01-4EF4-925D-734CD074FE33}"/>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A01-4EF4-925D-734CD074FE33}"/>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A01-4EF4-925D-734CD074FE33}"/>
                </c:ext>
              </c:extLst>
            </c:dLbl>
            <c:dLbl>
              <c:idx val="8"/>
              <c:layout>
                <c:manualLayout>
                  <c:x val="5.576411565677287E-3"/>
                  <c:y val="-1.1648037755050755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01-4EF4-925D-734CD074FE33}"/>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01-4EF4-925D-734CD074FE33}"/>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01-4EF4-925D-734CD074FE33}"/>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01-4EF4-925D-734CD074FE33}"/>
                </c:ext>
              </c:extLst>
            </c:dLbl>
            <c:dLbl>
              <c:idx val="12"/>
              <c:layout>
                <c:manualLayout>
                  <c:x val="3.7748568378113438E-3"/>
                  <c:y val="-9.82456118636140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01-4EF4-925D-734CD074FE33}"/>
                </c:ext>
              </c:extLst>
            </c:dLbl>
            <c:dLbl>
              <c:idx val="13"/>
              <c:layout>
                <c:manualLayout>
                  <c:x val="4.620462142261493E-3"/>
                  <c:y val="-9.90799606488723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2F-4406-9E6C-6C83CF5BD9A2}"/>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ARL'!$A$3:$A$18</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Ene-May.20</c:v>
                </c:pt>
              </c:strCache>
            </c:strRef>
          </c:cat>
          <c:val>
            <c:numRef>
              <c:f>'V.4.2.NA. Reportes ARL'!$E$3:$E$18</c:f>
              <c:numCache>
                <c:formatCode>0.0%</c:formatCode>
                <c:ptCount val="16"/>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0.98662768821094682</c:v>
                </c:pt>
                <c:pt idx="11">
                  <c:v>0.98780111179740582</c:v>
                </c:pt>
                <c:pt idx="12">
                  <c:v>0.98884041553182767</c:v>
                </c:pt>
                <c:pt idx="13">
                  <c:v>0.98585880800527825</c:v>
                </c:pt>
                <c:pt idx="14">
                  <c:v>0.98467892894929598</c:v>
                </c:pt>
                <c:pt idx="15">
                  <c:v>0.98091487428052104</c:v>
                </c:pt>
              </c:numCache>
            </c:numRef>
          </c:val>
          <c:extLst>
            <c:ext xmlns:c16="http://schemas.microsoft.com/office/drawing/2014/chart" uri="{C3380CC4-5D6E-409C-BE32-E72D297353CC}">
              <c16:uniqueId val="{0000000D-2A01-4EF4-925D-734CD074FE33}"/>
            </c:ext>
          </c:extLst>
        </c:ser>
        <c:ser>
          <c:idx val="1"/>
          <c:order val="1"/>
          <c:tx>
            <c:strRef>
              <c:f>'V.4.2.NA. Reportes ARL'!$F$2</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A01-4EF4-925D-734CD074FE33}"/>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A01-4EF4-925D-734CD074FE33}"/>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A01-4EF4-925D-734CD074FE33}"/>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A01-4EF4-925D-734CD074FE33}"/>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A01-4EF4-925D-734CD074FE33}"/>
                </c:ext>
              </c:extLst>
            </c:dLbl>
            <c:dLbl>
              <c:idx val="5"/>
              <c:layout>
                <c:manualLayout>
                  <c:x val="6.7650579590701806E-3"/>
                  <c:y val="-1.74006282450642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A01-4EF4-925D-734CD074FE33}"/>
                </c:ext>
              </c:extLst>
            </c:dLbl>
            <c:dLbl>
              <c:idx val="6"/>
              <c:layout>
                <c:manualLayout>
                  <c:x val="6.1182945888962007E-3"/>
                  <c:y val="-4.069612498993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A01-4EF4-925D-734CD074FE33}"/>
                </c:ext>
              </c:extLst>
            </c:dLbl>
            <c:dLbl>
              <c:idx val="7"/>
              <c:layout>
                <c:manualLayout>
                  <c:x val="7.7002617392374984E-3"/>
                  <c:y val="-6.0512120211628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A01-4EF4-925D-734CD074FE33}"/>
                </c:ext>
              </c:extLst>
            </c:dLbl>
            <c:dLbl>
              <c:idx val="8"/>
              <c:layout>
                <c:manualLayout>
                  <c:x val="5.8497364639930344E-3"/>
                  <c:y val="-9.4249242155206372E-3"/>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A01-4EF4-925D-734CD074FE33}"/>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A01-4EF4-925D-734CD074FE33}"/>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A01-4EF4-925D-734CD074FE33}"/>
                </c:ext>
              </c:extLst>
            </c:dLbl>
            <c:dLbl>
              <c:idx val="11"/>
              <c:layout>
                <c:manualLayout>
                  <c:x val="5.7026477797766147E-3"/>
                  <c:y val="-1.97740156977672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A01-4EF4-925D-734CD074FE33}"/>
                </c:ext>
              </c:extLst>
            </c:dLbl>
            <c:dLbl>
              <c:idx val="12"/>
              <c:layout>
                <c:manualLayout>
                  <c:x val="5.6112197289599867E-3"/>
                  <c:y val="-7.90960381604129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A01-4EF4-925D-734CD074FE33}"/>
                </c:ext>
              </c:extLst>
            </c:dLbl>
            <c:dLbl>
              <c:idx val="13"/>
              <c:layout>
                <c:manualLayout>
                  <c:x val="6.2103934602111823E-3"/>
                  <c:y val="-9.88700477005162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AAA-4E4C-8880-93D2B696C25F}"/>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ARL'!$A$3:$A$18</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Ene-May.20</c:v>
                </c:pt>
              </c:strCache>
            </c:strRef>
          </c:cat>
          <c:val>
            <c:numRef>
              <c:f>'V.4.2.NA. Reportes ARL'!$F$3:$F$18</c:f>
              <c:numCache>
                <c:formatCode>0.0%</c:formatCode>
                <c:ptCount val="16"/>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1.3372311789053229E-2</c:v>
                </c:pt>
                <c:pt idx="11">
                  <c:v>1.2198888202594195E-2</c:v>
                </c:pt>
                <c:pt idx="12">
                  <c:v>1.1159584468172286E-2</c:v>
                </c:pt>
                <c:pt idx="13">
                  <c:v>1.4141191994721795E-2</c:v>
                </c:pt>
                <c:pt idx="14">
                  <c:v>1.5321071050703997E-2</c:v>
                </c:pt>
                <c:pt idx="15">
                  <c:v>1.9085125719478947E-2</c:v>
                </c:pt>
              </c:numCache>
            </c:numRef>
          </c:val>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gapWidth val="33"/>
        <c:gapDepth val="109"/>
        <c:shape val="cylinder"/>
        <c:axId val="433165440"/>
        <c:axId val="433165832"/>
        <c:axId val="0"/>
      </c:bar3DChart>
      <c:catAx>
        <c:axId val="433165440"/>
        <c:scaling>
          <c:orientation val="minMax"/>
        </c:scaling>
        <c:delete val="0"/>
        <c:axPos val="b"/>
        <c:numFmt formatCode="General" sourceLinked="1"/>
        <c:majorTickMark val="none"/>
        <c:minorTickMark val="none"/>
        <c:tickLblPos val="nextTo"/>
        <c:txPr>
          <a:bodyPr/>
          <a:lstStyle/>
          <a:p>
            <a:pPr>
              <a:defRPr sz="1400"/>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noFill/>
        <a:ln w="25400">
          <a:noFill/>
        </a:ln>
      </c:spPr>
    </c:plotArea>
    <c:legend>
      <c:legendPos val="t"/>
      <c:layout>
        <c:manualLayout>
          <c:xMode val="edge"/>
          <c:yMode val="edge"/>
          <c:x val="0.2379752457231846"/>
          <c:y val="7.3071030183727029E-2"/>
          <c:w val="0.46040181031006017"/>
          <c:h val="4.4909093474573496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manualLayout>
          <c:xMode val="edge"/>
          <c:yMode val="edge"/>
          <c:x val="0.30335830677167991"/>
          <c:y val="1.7199772552838999E-2"/>
        </c:manualLayout>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2094479439896501"/>
          <c:y val="0.14186881236247678"/>
          <c:w val="0.80684696848491688"/>
          <c:h val="0.78125304115775951"/>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Ene-May.20</c:v>
                </c:pt>
              </c:strCache>
            </c:strRef>
          </c:cat>
          <c:val>
            <c:numRef>
              <c:f>'V.4.3. NA.Cant. accid x región'!$B$4:$B$19</c:f>
              <c:numCache>
                <c:formatCode>_(* #,##0_);_(* \(#,##0\);_(* "-"??_);_(@_)</c:formatCode>
                <c:ptCount val="16"/>
                <c:pt idx="0">
                  <c:v>3726</c:v>
                </c:pt>
                <c:pt idx="1">
                  <c:v>5469</c:v>
                </c:pt>
                <c:pt idx="2">
                  <c:v>5248</c:v>
                </c:pt>
                <c:pt idx="3">
                  <c:v>5249</c:v>
                </c:pt>
                <c:pt idx="4">
                  <c:v>5951</c:v>
                </c:pt>
                <c:pt idx="5">
                  <c:v>6247</c:v>
                </c:pt>
                <c:pt idx="6">
                  <c:v>7512</c:v>
                </c:pt>
                <c:pt idx="7">
                  <c:v>8554</c:v>
                </c:pt>
                <c:pt idx="8">
                  <c:v>9093</c:v>
                </c:pt>
                <c:pt idx="9">
                  <c:v>10098</c:v>
                </c:pt>
                <c:pt idx="10">
                  <c:v>11104</c:v>
                </c:pt>
                <c:pt idx="11">
                  <c:v>13004</c:v>
                </c:pt>
                <c:pt idx="12">
                  <c:v>14295</c:v>
                </c:pt>
                <c:pt idx="13">
                  <c:v>16903</c:v>
                </c:pt>
                <c:pt idx="14">
                  <c:v>18434</c:v>
                </c:pt>
                <c:pt idx="15">
                  <c:v>4989</c:v>
                </c:pt>
              </c:numCache>
            </c:numRef>
          </c:val>
          <c:extLst>
            <c:ext xmlns:c16="http://schemas.microsoft.com/office/drawing/2014/chart" uri="{C3380CC4-5D6E-409C-BE32-E72D297353CC}">
              <c16:uniqueId val="{00000000-61BE-4658-B961-B7B9DDC2C457}"/>
            </c:ext>
          </c:extLst>
        </c:ser>
        <c:ser>
          <c:idx val="1"/>
          <c:order val="1"/>
          <c:tx>
            <c:strRef>
              <c:f>'V.4.3. NA.Cant. accid x región'!$C$3</c:f>
              <c:strCache>
                <c:ptCount val="1"/>
                <c:pt idx="0">
                  <c:v>Región I</c:v>
                </c:pt>
              </c:strCache>
            </c:strRef>
          </c:tx>
          <c:spPr>
            <a:solidFill>
              <a:schemeClr val="accent2"/>
            </a:solidFill>
          </c:spPr>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Ene-May.20</c:v>
                </c:pt>
              </c:strCache>
            </c:strRef>
          </c:cat>
          <c:val>
            <c:numRef>
              <c:f>'V.4.3. NA.Cant. accid x región'!$C$4:$C$19</c:f>
              <c:numCache>
                <c:formatCode>_(* #,##0_);_(* \(#,##0\);_(* "-"??_);_(@_)</c:formatCode>
                <c:ptCount val="16"/>
                <c:pt idx="0">
                  <c:v>1</c:v>
                </c:pt>
                <c:pt idx="1">
                  <c:v>10</c:v>
                </c:pt>
                <c:pt idx="2">
                  <c:v>259</c:v>
                </c:pt>
                <c:pt idx="3">
                  <c:v>457</c:v>
                </c:pt>
                <c:pt idx="4">
                  <c:v>466</c:v>
                </c:pt>
                <c:pt idx="5">
                  <c:v>524</c:v>
                </c:pt>
                <c:pt idx="6">
                  <c:v>818</c:v>
                </c:pt>
                <c:pt idx="7">
                  <c:v>1073</c:v>
                </c:pt>
                <c:pt idx="8">
                  <c:v>1147</c:v>
                </c:pt>
                <c:pt idx="9">
                  <c:v>1346</c:v>
                </c:pt>
                <c:pt idx="10">
                  <c:v>1417</c:v>
                </c:pt>
                <c:pt idx="11">
                  <c:v>1848</c:v>
                </c:pt>
                <c:pt idx="12">
                  <c:v>2006</c:v>
                </c:pt>
                <c:pt idx="13">
                  <c:v>2403</c:v>
                </c:pt>
                <c:pt idx="14">
                  <c:v>1949</c:v>
                </c:pt>
                <c:pt idx="15">
                  <c:v>529</c:v>
                </c:pt>
              </c:numCache>
            </c:numRef>
          </c:val>
          <c:extLst>
            <c:ext xmlns:c16="http://schemas.microsoft.com/office/drawing/2014/chart" uri="{C3380CC4-5D6E-409C-BE32-E72D297353CC}">
              <c16:uniqueId val="{00000001-61BE-4658-B961-B7B9DDC2C457}"/>
            </c:ext>
          </c:extLst>
        </c:ser>
        <c:ser>
          <c:idx val="2"/>
          <c:order val="2"/>
          <c:tx>
            <c:strRef>
              <c:f>'V.4.3. NA.Cant. accid x región'!$D$3</c:f>
              <c:strCache>
                <c:ptCount val="1"/>
                <c:pt idx="0">
                  <c:v>Región II</c:v>
                </c:pt>
              </c:strCache>
            </c:strRef>
          </c:tx>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Ene-May.20</c:v>
                </c:pt>
              </c:strCache>
            </c:strRef>
          </c:cat>
          <c:val>
            <c:numRef>
              <c:f>'V.4.3. NA.Cant. accid x región'!$D$4:$D$19</c:f>
              <c:numCache>
                <c:formatCode>_(* #,##0_);_(* \(#,##0\);_(* "-"??_);_(@_)</c:formatCode>
                <c:ptCount val="16"/>
                <c:pt idx="0">
                  <c:v>1</c:v>
                </c:pt>
                <c:pt idx="1">
                  <c:v>17</c:v>
                </c:pt>
                <c:pt idx="2">
                  <c:v>1131</c:v>
                </c:pt>
                <c:pt idx="3">
                  <c:v>2480</c:v>
                </c:pt>
                <c:pt idx="4">
                  <c:v>3922</c:v>
                </c:pt>
                <c:pt idx="5">
                  <c:v>4790</c:v>
                </c:pt>
                <c:pt idx="6">
                  <c:v>6018</c:v>
                </c:pt>
                <c:pt idx="7">
                  <c:v>7266</c:v>
                </c:pt>
                <c:pt idx="8">
                  <c:v>8256</c:v>
                </c:pt>
                <c:pt idx="9">
                  <c:v>8494</c:v>
                </c:pt>
                <c:pt idx="10">
                  <c:v>9714</c:v>
                </c:pt>
                <c:pt idx="11">
                  <c:v>10279</c:v>
                </c:pt>
                <c:pt idx="12">
                  <c:v>10762</c:v>
                </c:pt>
                <c:pt idx="13">
                  <c:v>10960</c:v>
                </c:pt>
                <c:pt idx="14">
                  <c:v>11829</c:v>
                </c:pt>
                <c:pt idx="15">
                  <c:v>3144</c:v>
                </c:pt>
              </c:numCache>
            </c:numRef>
          </c:val>
          <c:extLst>
            <c:ext xmlns:c16="http://schemas.microsoft.com/office/drawing/2014/chart" uri="{C3380CC4-5D6E-409C-BE32-E72D297353CC}">
              <c16:uniqueId val="{00000002-61BE-4658-B961-B7B9DDC2C457}"/>
            </c:ext>
          </c:extLst>
        </c:ser>
        <c:ser>
          <c:idx val="3"/>
          <c:order val="3"/>
          <c:tx>
            <c:strRef>
              <c:f>'V.4.3. NA.Cant. accid x región'!$E$3</c:f>
              <c:strCache>
                <c:ptCount val="1"/>
                <c:pt idx="0">
                  <c:v>Región III</c:v>
                </c:pt>
              </c:strCache>
            </c:strRef>
          </c:tx>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Ene-May.20</c:v>
                </c:pt>
              </c:strCache>
            </c:strRef>
          </c:cat>
          <c:val>
            <c:numRef>
              <c:f>'V.4.3. NA.Cant. accid x región'!$E$4:$E$19</c:f>
              <c:numCache>
                <c:formatCode>_(* #,##0_);_(* \(#,##0\);_(* "-"??_);_(@_)</c:formatCode>
                <c:ptCount val="16"/>
                <c:pt idx="0">
                  <c:v>0</c:v>
                </c:pt>
                <c:pt idx="1">
                  <c:v>2</c:v>
                </c:pt>
                <c:pt idx="2">
                  <c:v>112</c:v>
                </c:pt>
                <c:pt idx="3">
                  <c:v>167</c:v>
                </c:pt>
                <c:pt idx="4">
                  <c:v>308</c:v>
                </c:pt>
                <c:pt idx="5">
                  <c:v>428</c:v>
                </c:pt>
                <c:pt idx="6">
                  <c:v>681</c:v>
                </c:pt>
                <c:pt idx="7">
                  <c:v>925</c:v>
                </c:pt>
                <c:pt idx="8">
                  <c:v>933</c:v>
                </c:pt>
                <c:pt idx="9">
                  <c:v>1003</c:v>
                </c:pt>
                <c:pt idx="10">
                  <c:v>1229</c:v>
                </c:pt>
                <c:pt idx="11">
                  <c:v>1386</c:v>
                </c:pt>
                <c:pt idx="12">
                  <c:v>1529</c:v>
                </c:pt>
                <c:pt idx="13">
                  <c:v>1808</c:v>
                </c:pt>
                <c:pt idx="14">
                  <c:v>2244</c:v>
                </c:pt>
                <c:pt idx="15">
                  <c:v>506</c:v>
                </c:pt>
              </c:numCache>
            </c:numRef>
          </c:val>
          <c:extLst>
            <c:ext xmlns:c16="http://schemas.microsoft.com/office/drawing/2014/chart" uri="{C3380CC4-5D6E-409C-BE32-E72D297353CC}">
              <c16:uniqueId val="{00000003-61BE-4658-B961-B7B9DDC2C457}"/>
            </c:ext>
          </c:extLst>
        </c:ser>
        <c:ser>
          <c:idx val="4"/>
          <c:order val="4"/>
          <c:tx>
            <c:strRef>
              <c:f>'V.4.3. NA.Cant. accid x región'!$F$3</c:f>
              <c:strCache>
                <c:ptCount val="1"/>
                <c:pt idx="0">
                  <c:v>Región IV</c:v>
                </c:pt>
              </c:strCache>
            </c:strRef>
          </c:tx>
          <c:spPr>
            <a:solidFill>
              <a:srgbClr val="FFC000"/>
            </a:solidFill>
          </c:spPr>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Ene-May.20</c:v>
                </c:pt>
              </c:strCache>
            </c:strRef>
          </c:cat>
          <c:val>
            <c:numRef>
              <c:f>'V.4.3. NA.Cant. accid x región'!$F$4:$F$19</c:f>
              <c:numCache>
                <c:formatCode>_(* #,##0_);_(* \(#,##0\);_(* "-"??_);_(@_)</c:formatCode>
                <c:ptCount val="16"/>
                <c:pt idx="0">
                  <c:v>1</c:v>
                </c:pt>
                <c:pt idx="1">
                  <c:v>1</c:v>
                </c:pt>
                <c:pt idx="2">
                  <c:v>54</c:v>
                </c:pt>
                <c:pt idx="3">
                  <c:v>61</c:v>
                </c:pt>
                <c:pt idx="4">
                  <c:v>128</c:v>
                </c:pt>
                <c:pt idx="5">
                  <c:v>239</c:v>
                </c:pt>
                <c:pt idx="6">
                  <c:v>471</c:v>
                </c:pt>
                <c:pt idx="7">
                  <c:v>535</c:v>
                </c:pt>
                <c:pt idx="8">
                  <c:v>584</c:v>
                </c:pt>
                <c:pt idx="9">
                  <c:v>627</c:v>
                </c:pt>
                <c:pt idx="10">
                  <c:v>451</c:v>
                </c:pt>
                <c:pt idx="11">
                  <c:v>557</c:v>
                </c:pt>
                <c:pt idx="12">
                  <c:v>713</c:v>
                </c:pt>
                <c:pt idx="13">
                  <c:v>722</c:v>
                </c:pt>
                <c:pt idx="14">
                  <c:v>854</c:v>
                </c:pt>
                <c:pt idx="15">
                  <c:v>324</c:v>
                </c:pt>
              </c:numCache>
            </c:numRef>
          </c:val>
          <c:extLst>
            <c:ext xmlns:c16="http://schemas.microsoft.com/office/drawing/2014/chart" uri="{C3380CC4-5D6E-409C-BE32-E72D297353CC}">
              <c16:uniqueId val="{00000004-61BE-4658-B961-B7B9DDC2C457}"/>
            </c:ext>
          </c:extLst>
        </c:ser>
        <c:ser>
          <c:idx val="5"/>
          <c:order val="5"/>
          <c:tx>
            <c:strRef>
              <c:f>'V.4.3. NA.Cant. accid x región'!$G$3</c:f>
              <c:strCache>
                <c:ptCount val="1"/>
                <c:pt idx="0">
                  <c:v>Región V</c:v>
                </c:pt>
              </c:strCache>
            </c:strRef>
          </c:tx>
          <c:spPr>
            <a:solidFill>
              <a:schemeClr val="accent5"/>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61BE-4658-B961-B7B9DDC2C457}"/>
                </c:ext>
              </c:extLst>
            </c:dLbl>
            <c:dLbl>
              <c:idx val="1"/>
              <c:delete val="1"/>
              <c:extLst>
                <c:ext xmlns:c15="http://schemas.microsoft.com/office/drawing/2012/chart" uri="{CE6537A1-D6FC-4f65-9D91-7224C49458BB}"/>
                <c:ext xmlns:c16="http://schemas.microsoft.com/office/drawing/2014/chart" uri="{C3380CC4-5D6E-409C-BE32-E72D297353CC}">
                  <c16:uniqueId val="{00000006-61BE-4658-B961-B7B9DDC2C457}"/>
                </c:ext>
              </c:extLst>
            </c:dLbl>
            <c:dLbl>
              <c:idx val="2"/>
              <c:delete val="1"/>
              <c:extLst>
                <c:ext xmlns:c15="http://schemas.microsoft.com/office/drawing/2012/chart" uri="{CE6537A1-D6FC-4f65-9D91-7224C49458BB}"/>
                <c:ext xmlns:c16="http://schemas.microsoft.com/office/drawing/2014/chart" uri="{C3380CC4-5D6E-409C-BE32-E72D297353CC}">
                  <c16:uniqueId val="{00000007-61BE-4658-B961-B7B9DDC2C457}"/>
                </c:ext>
              </c:extLst>
            </c:dLbl>
            <c:dLbl>
              <c:idx val="3"/>
              <c:delete val="1"/>
              <c:extLst>
                <c:ext xmlns:c15="http://schemas.microsoft.com/office/drawing/2012/chart" uri="{CE6537A1-D6FC-4f65-9D91-7224C49458BB}"/>
                <c:ext xmlns:c16="http://schemas.microsoft.com/office/drawing/2014/chart" uri="{C3380CC4-5D6E-409C-BE32-E72D297353CC}">
                  <c16:uniqueId val="{00000008-61BE-4658-B961-B7B9DDC2C457}"/>
                </c:ext>
              </c:extLst>
            </c:dLbl>
            <c:dLbl>
              <c:idx val="4"/>
              <c:delete val="1"/>
              <c:extLst>
                <c:ext xmlns:c15="http://schemas.microsoft.com/office/drawing/2012/chart" uri="{CE6537A1-D6FC-4f65-9D91-7224C49458BB}"/>
                <c:ext xmlns:c16="http://schemas.microsoft.com/office/drawing/2014/chart" uri="{C3380CC4-5D6E-409C-BE32-E72D297353CC}">
                  <c16:uniqueId val="{00000009-61BE-4658-B961-B7B9DDC2C457}"/>
                </c:ext>
              </c:extLst>
            </c:dLbl>
            <c:dLbl>
              <c:idx val="5"/>
              <c:delete val="1"/>
              <c:extLst>
                <c:ext xmlns:c15="http://schemas.microsoft.com/office/drawing/2012/chart" uri="{CE6537A1-D6FC-4f65-9D91-7224C49458BB}"/>
                <c:ext xmlns:c16="http://schemas.microsoft.com/office/drawing/2014/chart" uri="{C3380CC4-5D6E-409C-BE32-E72D297353CC}">
                  <c16:uniqueId val="{0000000A-61BE-4658-B961-B7B9DDC2C457}"/>
                </c:ext>
              </c:extLst>
            </c:dLbl>
            <c:dLbl>
              <c:idx val="6"/>
              <c:delete val="1"/>
              <c:extLst>
                <c:ext xmlns:c15="http://schemas.microsoft.com/office/drawing/2012/chart" uri="{CE6537A1-D6FC-4f65-9D91-7224C49458BB}"/>
                <c:ext xmlns:c16="http://schemas.microsoft.com/office/drawing/2014/chart" uri="{C3380CC4-5D6E-409C-BE32-E72D297353CC}">
                  <c16:uniqueId val="{0000000B-61BE-4658-B961-B7B9DDC2C457}"/>
                </c:ext>
              </c:extLst>
            </c:dLbl>
            <c:dLbl>
              <c:idx val="7"/>
              <c:delete val="1"/>
              <c:extLst>
                <c:ext xmlns:c15="http://schemas.microsoft.com/office/drawing/2012/chart" uri="{CE6537A1-D6FC-4f65-9D91-7224C49458BB}"/>
                <c:ext xmlns:c16="http://schemas.microsoft.com/office/drawing/2014/chart" uri="{C3380CC4-5D6E-409C-BE32-E72D297353CC}">
                  <c16:uniqueId val="{0000000C-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0D-61BE-4658-B961-B7B9DDC2C457}"/>
                </c:ext>
              </c:extLst>
            </c:dLbl>
            <c:dLbl>
              <c:idx val="9"/>
              <c:delete val="1"/>
              <c:extLst>
                <c:ext xmlns:c15="http://schemas.microsoft.com/office/drawing/2012/chart" uri="{CE6537A1-D6FC-4f65-9D91-7224C49458BB}"/>
                <c:ext xmlns:c16="http://schemas.microsoft.com/office/drawing/2014/chart" uri="{C3380CC4-5D6E-409C-BE32-E72D297353CC}">
                  <c16:uniqueId val="{0000000E-61BE-4658-B961-B7B9DDC2C457}"/>
                </c:ext>
              </c:extLst>
            </c:dLbl>
            <c:dLbl>
              <c:idx val="10"/>
              <c:delete val="1"/>
              <c:extLst>
                <c:ext xmlns:c15="http://schemas.microsoft.com/office/drawing/2012/chart" uri="{CE6537A1-D6FC-4f65-9D91-7224C49458BB}"/>
                <c:ext xmlns:c16="http://schemas.microsoft.com/office/drawing/2014/chart" uri="{C3380CC4-5D6E-409C-BE32-E72D297353CC}">
                  <c16:uniqueId val="{0000000F-61BE-4658-B961-B7B9DDC2C457}"/>
                </c:ext>
              </c:extLst>
            </c:dLbl>
            <c:dLbl>
              <c:idx val="11"/>
              <c:layout>
                <c:manualLayout>
                  <c:x val="0.14897617361661833"/>
                  <c:y val="-4.3212638738722794E-4"/>
                </c:manualLayout>
              </c:layout>
              <c:tx>
                <c:rich>
                  <a:bodyPr/>
                  <a:lstStyle/>
                  <a:p>
                    <a:r>
                      <a:rPr lang="en-US" sz="1600"/>
                      <a:t>38,856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61BE-4658-B961-B7B9DDC2C457}"/>
                </c:ext>
              </c:extLst>
            </c:dLbl>
            <c:dLbl>
              <c:idx val="12"/>
              <c:layout>
                <c:manualLayout>
                  <c:x val="0.15869924879741626"/>
                  <c:y val="-4.8564357844056924E-3"/>
                </c:manualLayout>
              </c:layout>
              <c:tx>
                <c:rich>
                  <a:bodyPr/>
                  <a:lstStyle/>
                  <a:p>
                    <a:r>
                      <a:rPr lang="en-US"/>
                      <a:t>41,489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61BE-4658-B961-B7B9DDC2C457}"/>
                </c:ext>
              </c:extLst>
            </c:dLbl>
            <c:dLbl>
              <c:idx val="13"/>
              <c:layout>
                <c:manualLayout>
                  <c:x val="0.15921786875019181"/>
                  <c:y val="-5.0770451041204619E-3"/>
                </c:manualLayout>
              </c:layout>
              <c:tx>
                <c:rich>
                  <a:bodyPr wrap="square" lIns="38100" tIns="19050" rIns="38100" bIns="19050" anchor="ctr" anchorCtr="0">
                    <a:noAutofit/>
                  </a:bodyPr>
                  <a:lstStyle/>
                  <a:p>
                    <a:pPr algn="ctr" rtl="0">
                      <a:defRPr lang="es-ES" sz="1600" b="0" i="0" u="none" strike="noStrike" kern="1200" baseline="0">
                        <a:solidFill>
                          <a:sysClr val="windowText" lastClr="000000"/>
                        </a:solidFill>
                        <a:latin typeface="+mn-lt"/>
                        <a:ea typeface="+mn-ea"/>
                        <a:cs typeface="+mn-cs"/>
                      </a:defRPr>
                    </a:pPr>
                    <a:r>
                      <a:rPr lang="en-US"/>
                      <a:t>45,470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4.6995626393200526E-2"/>
                      <c:h val="2.7657653051198466E-2"/>
                    </c:manualLayout>
                  </c15:layout>
                </c:ext>
                <c:ext xmlns:c16="http://schemas.microsoft.com/office/drawing/2014/chart" uri="{C3380CC4-5D6E-409C-BE32-E72D297353CC}">
                  <c16:uniqueId val="{00000000-EF10-4190-A3D5-3570C5F3C934}"/>
                </c:ext>
              </c:extLst>
            </c:dLbl>
            <c:dLbl>
              <c:idx val="14"/>
              <c:layout>
                <c:manualLayout>
                  <c:x val="0.16579995811731901"/>
                  <c:y val="-3.7282667284469209E-3"/>
                </c:manualLayout>
              </c:layout>
              <c:tx>
                <c:rich>
                  <a:bodyPr/>
                  <a:lstStyle/>
                  <a:p>
                    <a:r>
                      <a:rPr lang="en-US"/>
                      <a:t>20,779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49D-42BC-946F-338E95C26BF1}"/>
                </c:ext>
              </c:extLst>
            </c:dLbl>
            <c:dLbl>
              <c:idx val="15"/>
              <c:layout>
                <c:manualLayout>
                  <c:x val="6.3652086975641092E-2"/>
                  <c:y val="-6.2081499810822741E-3"/>
                </c:manualLayout>
              </c:layout>
              <c:tx>
                <c:rich>
                  <a:bodyPr/>
                  <a:lstStyle/>
                  <a:p>
                    <a:r>
                      <a:rPr lang="en-US"/>
                      <a:t>11,649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39B-4E8C-9646-074A8D93813C}"/>
                </c:ext>
              </c:extLst>
            </c:dLbl>
            <c:spPr>
              <a:noFill/>
              <a:ln>
                <a:noFill/>
              </a:ln>
              <a:effectLst/>
            </c:spPr>
            <c:txPr>
              <a:bodyPr wrap="square" lIns="38100" tIns="19050" rIns="38100" bIns="19050" anchor="ctr" anchorCtr="0">
                <a:spAutoFit/>
              </a:bodyPr>
              <a:lstStyle/>
              <a:p>
                <a:pPr algn="ctr" rtl="0">
                  <a:defRPr lang="es-ES"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Ene-May.20</c:v>
                </c:pt>
              </c:strCache>
            </c:strRef>
          </c:cat>
          <c:val>
            <c:numRef>
              <c:f>'V.4.3. NA.Cant. accid x región'!$G$4:$G$19</c:f>
              <c:numCache>
                <c:formatCode>_(* #,##0_);_(* \(#,##0\);_(* "-"??_);_(@_)</c:formatCode>
                <c:ptCount val="16"/>
                <c:pt idx="0">
                  <c:v>2</c:v>
                </c:pt>
                <c:pt idx="1">
                  <c:v>23</c:v>
                </c:pt>
                <c:pt idx="2">
                  <c:v>1402</c:v>
                </c:pt>
                <c:pt idx="3">
                  <c:v>2135</c:v>
                </c:pt>
                <c:pt idx="4">
                  <c:v>2899</c:v>
                </c:pt>
                <c:pt idx="5">
                  <c:v>3860</c:v>
                </c:pt>
                <c:pt idx="6">
                  <c:v>5158</c:v>
                </c:pt>
                <c:pt idx="7">
                  <c:v>5902</c:v>
                </c:pt>
                <c:pt idx="8">
                  <c:v>5913</c:v>
                </c:pt>
                <c:pt idx="9">
                  <c:v>6354</c:v>
                </c:pt>
                <c:pt idx="10">
                  <c:v>7190</c:v>
                </c:pt>
                <c:pt idx="11">
                  <c:v>7820</c:v>
                </c:pt>
                <c:pt idx="12">
                  <c:v>7971</c:v>
                </c:pt>
                <c:pt idx="13">
                  <c:v>8122</c:v>
                </c:pt>
                <c:pt idx="14">
                  <c:v>8942</c:v>
                </c:pt>
                <c:pt idx="15">
                  <c:v>2391</c:v>
                </c:pt>
              </c:numCache>
            </c:numRef>
          </c:val>
          <c:extLst>
            <c:ext xmlns:c16="http://schemas.microsoft.com/office/drawing/2014/chart" uri="{C3380CC4-5D6E-409C-BE32-E72D297353CC}">
              <c16:uniqueId val="{00000012-61BE-4658-B961-B7B9DDC2C457}"/>
            </c:ext>
          </c:extLst>
        </c:ser>
        <c:ser>
          <c:idx val="6"/>
          <c:order val="6"/>
          <c:tx>
            <c:strRef>
              <c:f>'V.4.3. NA.Cant. accid x región'!$H$3</c:f>
              <c:strCache>
                <c:ptCount val="1"/>
                <c:pt idx="0">
                  <c:v>Región VI</c:v>
                </c:pt>
              </c:strCache>
            </c:strRef>
          </c:tx>
          <c:spPr>
            <a:solidFill>
              <a:srgbClr val="00FF99"/>
            </a:solidFill>
          </c:spPr>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Ene-May.20</c:v>
                </c:pt>
              </c:strCache>
            </c:strRef>
          </c:cat>
          <c:val>
            <c:numRef>
              <c:f>'V.4.3. NA.Cant. accid x región'!$H$4:$H$19</c:f>
              <c:numCache>
                <c:formatCode>_(* #,##0_);_(* \(#,##0\);_(* "-"??_);_(@_)</c:formatCode>
                <c:ptCount val="16"/>
                <c:pt idx="0">
                  <c:v>0</c:v>
                </c:pt>
                <c:pt idx="1">
                  <c:v>5</c:v>
                </c:pt>
                <c:pt idx="2">
                  <c:v>67</c:v>
                </c:pt>
                <c:pt idx="3">
                  <c:v>47</c:v>
                </c:pt>
                <c:pt idx="4">
                  <c:v>159</c:v>
                </c:pt>
                <c:pt idx="5">
                  <c:v>234</c:v>
                </c:pt>
                <c:pt idx="6">
                  <c:v>364</c:v>
                </c:pt>
                <c:pt idx="7">
                  <c:v>474</c:v>
                </c:pt>
                <c:pt idx="8">
                  <c:v>417</c:v>
                </c:pt>
                <c:pt idx="9">
                  <c:v>518</c:v>
                </c:pt>
                <c:pt idx="10">
                  <c:v>574</c:v>
                </c:pt>
                <c:pt idx="11">
                  <c:v>635</c:v>
                </c:pt>
                <c:pt idx="12">
                  <c:v>693</c:v>
                </c:pt>
                <c:pt idx="13">
                  <c:v>830</c:v>
                </c:pt>
                <c:pt idx="14">
                  <c:v>824</c:v>
                </c:pt>
                <c:pt idx="15">
                  <c:v>212</c:v>
                </c:pt>
              </c:numCache>
            </c:numRef>
          </c:val>
          <c:extLst>
            <c:ext xmlns:c16="http://schemas.microsoft.com/office/drawing/2014/chart" uri="{C3380CC4-5D6E-409C-BE32-E72D297353CC}">
              <c16:uniqueId val="{00000013-61BE-4658-B961-B7B9DDC2C457}"/>
            </c:ext>
          </c:extLst>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8.2863349547807226E-3"/>
                  <c:y val="5.067008437546381E-2"/>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61BE-4658-B961-B7B9DDC2C457}"/>
                </c:ext>
              </c:extLst>
            </c:dLbl>
            <c:spPr>
              <a:noFill/>
              <a:ln>
                <a:noFill/>
              </a:ln>
              <a:effectLst/>
            </c:spPr>
            <c:txPr>
              <a:bodyPr/>
              <a:lstStyle/>
              <a:p>
                <a:pPr>
                  <a:defRPr sz="16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Ene-May.20</c:v>
                </c:pt>
              </c:strCache>
            </c:strRef>
          </c:cat>
          <c:val>
            <c:numRef>
              <c:f>'V.4.3. NA.Cant. accid x región'!$I$4:$I$19</c:f>
              <c:numCache>
                <c:formatCode>_(* #,##0_);_(* \(#,##0\);_(* "-"??_);_(@_)</c:formatCode>
                <c:ptCount val="16"/>
                <c:pt idx="0">
                  <c:v>0</c:v>
                </c:pt>
                <c:pt idx="1">
                  <c:v>8</c:v>
                </c:pt>
                <c:pt idx="2">
                  <c:v>271</c:v>
                </c:pt>
                <c:pt idx="3">
                  <c:v>381</c:v>
                </c:pt>
                <c:pt idx="4">
                  <c:v>850</c:v>
                </c:pt>
                <c:pt idx="5">
                  <c:v>1134</c:v>
                </c:pt>
                <c:pt idx="6">
                  <c:v>1575</c:v>
                </c:pt>
                <c:pt idx="7">
                  <c:v>1959</c:v>
                </c:pt>
                <c:pt idx="8">
                  <c:v>2292</c:v>
                </c:pt>
                <c:pt idx="9">
                  <c:v>2592</c:v>
                </c:pt>
                <c:pt idx="10">
                  <c:v>2870</c:v>
                </c:pt>
                <c:pt idx="11">
                  <c:v>3327</c:v>
                </c:pt>
                <c:pt idx="12">
                  <c:v>3520</c:v>
                </c:pt>
                <c:pt idx="13">
                  <c:v>3722</c:v>
                </c:pt>
                <c:pt idx="14">
                  <c:v>4072</c:v>
                </c:pt>
                <c:pt idx="15">
                  <c:v>1109</c:v>
                </c:pt>
              </c:numCache>
            </c:numRef>
          </c:val>
          <c:extLst>
            <c:ext xmlns:c16="http://schemas.microsoft.com/office/drawing/2014/chart" uri="{C3380CC4-5D6E-409C-BE32-E72D297353CC}">
              <c16:uniqueId val="{00000015-61BE-4658-B961-B7B9DDC2C457}"/>
            </c:ext>
          </c:extLst>
        </c:ser>
        <c:ser>
          <c:idx val="8"/>
          <c:order val="8"/>
          <c:tx>
            <c:strRef>
              <c:f>'V.4.3. NA.Cant. accid x región'!$J$3</c:f>
              <c:strCache>
                <c:ptCount val="1"/>
                <c:pt idx="0">
                  <c:v>Región VIII</c:v>
                </c:pt>
              </c:strCache>
            </c:strRef>
          </c:tx>
          <c:invertIfNegative val="0"/>
          <c:dLbls>
            <c:dLbl>
              <c:idx val="0"/>
              <c:layout>
                <c:manualLayout>
                  <c:x val="0.42212669755489435"/>
                  <c:y val="-0.41356313723366178"/>
                </c:manualLayout>
              </c:layout>
              <c:tx>
                <c:rich>
                  <a:bodyPr/>
                  <a:lstStyle/>
                  <a:p>
                    <a:r>
                      <a:rPr lang="en-US" sz="1600"/>
                      <a:t>28,635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61BE-4658-B961-B7B9DDC2C457}"/>
                </c:ext>
              </c:extLst>
            </c:dLbl>
            <c:dLbl>
              <c:idx val="1"/>
              <c:layout>
                <c:manualLayout>
                  <c:x val="-6.5791142128516751E-3"/>
                  <c:y val="5.3977440147062773E-2"/>
                </c:manualLayout>
              </c:layout>
              <c:tx>
                <c:rich>
                  <a:bodyPr/>
                  <a:lstStyle/>
                  <a:p>
                    <a:r>
                      <a:rPr lang="en-US" sz="1600"/>
                      <a:t> 3,731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61BE-4658-B961-B7B9DDC2C457}"/>
                </c:ext>
              </c:extLst>
            </c:dLbl>
            <c:dLbl>
              <c:idx val="2"/>
              <c:layout>
                <c:manualLayout>
                  <c:x val="-2.2658843308857479E-2"/>
                  <c:y val="5.4171625146822215E-2"/>
                </c:manualLayout>
              </c:layout>
              <c:tx>
                <c:rich>
                  <a:bodyPr/>
                  <a:lstStyle/>
                  <a:p>
                    <a:r>
                      <a:rPr lang="en-US" sz="1600"/>
                      <a:t>5,535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61BE-4658-B961-B7B9DDC2C457}"/>
                </c:ext>
              </c:extLst>
            </c:dLbl>
            <c:dLbl>
              <c:idx val="3"/>
              <c:layout>
                <c:manualLayout>
                  <c:x val="-1.879558266140343E-2"/>
                  <c:y val="5.1673203999316707E-2"/>
                </c:manualLayout>
              </c:layout>
              <c:tx>
                <c:rich>
                  <a:bodyPr/>
                  <a:lstStyle/>
                  <a:p>
                    <a:r>
                      <a:rPr lang="en-US" sz="1600"/>
                      <a:t> 8,544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61BE-4658-B961-B7B9DDC2C457}"/>
                </c:ext>
              </c:extLst>
            </c:dLbl>
            <c:dLbl>
              <c:idx val="4"/>
              <c:layout>
                <c:manualLayout>
                  <c:x val="-3.5657500294415029E-2"/>
                  <c:y val="4.9443275541480272E-2"/>
                </c:manualLayout>
              </c:layout>
              <c:tx>
                <c:rich>
                  <a:bodyPr/>
                  <a:lstStyle/>
                  <a:p>
                    <a:r>
                      <a:rPr lang="en-US" sz="1600"/>
                      <a:t>10,977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61BE-4658-B961-B7B9DDC2C457}"/>
                </c:ext>
              </c:extLst>
            </c:dLbl>
            <c:dLbl>
              <c:idx val="5"/>
              <c:layout>
                <c:manualLayout>
                  <c:x val="-1.8805997211565888E-2"/>
                  <c:y val="4.662614390062883E-2"/>
                </c:manualLayout>
              </c:layout>
              <c:tx>
                <c:rich>
                  <a:bodyPr/>
                  <a:lstStyle/>
                  <a:p>
                    <a:r>
                      <a:rPr lang="en-US" sz="1600"/>
                      <a:t> 14,683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61BE-4658-B961-B7B9DDC2C457}"/>
                </c:ext>
              </c:extLst>
            </c:dLbl>
            <c:dLbl>
              <c:idx val="6"/>
              <c:layout>
                <c:manualLayout>
                  <c:x val="-6.5199009250441073E-2"/>
                  <c:y val="4.9124974446528136E-2"/>
                </c:manualLayout>
              </c:layout>
              <c:tx>
                <c:rich>
                  <a:bodyPr/>
                  <a:lstStyle/>
                  <a:p>
                    <a:r>
                      <a:rPr lang="en-US" sz="1600"/>
                      <a:t> 17,456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61BE-4658-B961-B7B9DDC2C457}"/>
                </c:ext>
              </c:extLst>
            </c:dLbl>
            <c:dLbl>
              <c:idx val="7"/>
              <c:layout>
                <c:manualLayout>
                  <c:x val="-4.5634353833562846E-2"/>
                  <c:y val="5.2812142076370111E-2"/>
                </c:manualLayout>
              </c:layout>
              <c:tx>
                <c:rich>
                  <a:bodyPr/>
                  <a:lstStyle/>
                  <a:p>
                    <a:pPr>
                      <a:defRPr sz="1600" b="0"/>
                    </a:pPr>
                    <a:r>
                      <a:rPr lang="en-US" sz="1600" b="0"/>
                      <a:t> 22,597</a:t>
                    </a:r>
                    <a:endParaRPr lang="en-US" b="0"/>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1E-61BE-4658-B961-B7B9DDC2C457}"/>
                </c:ext>
              </c:extLst>
            </c:dLbl>
            <c:dLbl>
              <c:idx val="9"/>
              <c:layout>
                <c:manualLayout>
                  <c:x val="8.3974058475248733E-2"/>
                  <c:y val="-5.9429598363449687E-2"/>
                </c:manualLayout>
              </c:layout>
              <c:tx>
                <c:rich>
                  <a:bodyPr/>
                  <a:lstStyle/>
                  <a:p>
                    <a:r>
                      <a:rPr lang="en-US" sz="1600"/>
                      <a:t> 34,549</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61BE-4658-B961-B7B9DDC2C457}"/>
                </c:ext>
              </c:extLst>
            </c:dLbl>
            <c:dLbl>
              <c:idx val="10"/>
              <c:layout>
                <c:manualLayout>
                  <c:x val="-3.5348287859366417E-2"/>
                  <c:y val="5.2540651028098545E-2"/>
                </c:manualLayout>
              </c:layout>
              <c:tx>
                <c:rich>
                  <a:bodyPr/>
                  <a:lstStyle/>
                  <a:p>
                    <a:r>
                      <a:rPr lang="en-US" sz="1600"/>
                      <a:t> 31,032 </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61BE-4658-B961-B7B9DDC2C457}"/>
                </c:ext>
              </c:extLst>
            </c:dLbl>
            <c:dLbl>
              <c:idx val="11"/>
              <c:delete val="1"/>
              <c:extLst>
                <c:ext xmlns:c15="http://schemas.microsoft.com/office/drawing/2012/chart" uri="{CE6537A1-D6FC-4f65-9D91-7224C49458BB}"/>
                <c:ext xmlns:c16="http://schemas.microsoft.com/office/drawing/2014/chart" uri="{C3380CC4-5D6E-409C-BE32-E72D297353CC}">
                  <c16:uniqueId val="{00000021-61BE-4658-B961-B7B9DDC2C457}"/>
                </c:ext>
              </c:extLst>
            </c:dLbl>
            <c:dLbl>
              <c:idx val="12"/>
              <c:delete val="1"/>
              <c:extLst>
                <c:ext xmlns:c15="http://schemas.microsoft.com/office/drawing/2012/chart" uri="{CE6537A1-D6FC-4f65-9D91-7224C49458BB}"/>
                <c:ext xmlns:c16="http://schemas.microsoft.com/office/drawing/2014/chart" uri="{C3380CC4-5D6E-409C-BE32-E72D297353CC}">
                  <c16:uniqueId val="{00000022-61BE-4658-B961-B7B9DDC2C457}"/>
                </c:ext>
              </c:extLst>
            </c:dLbl>
            <c:dLbl>
              <c:idx val="13"/>
              <c:delete val="1"/>
              <c:extLst>
                <c:ext xmlns:c15="http://schemas.microsoft.com/office/drawing/2012/chart" uri="{CE6537A1-D6FC-4f65-9D91-7224C49458BB}"/>
                <c:ext xmlns:c16="http://schemas.microsoft.com/office/drawing/2014/chart" uri="{C3380CC4-5D6E-409C-BE32-E72D297353CC}">
                  <c16:uniqueId val="{00000000-F758-4BB0-A820-8A112B2B92C9}"/>
                </c:ext>
              </c:extLst>
            </c:dLbl>
            <c:dLbl>
              <c:idx val="14"/>
              <c:delete val="1"/>
              <c:extLst>
                <c:ext xmlns:c15="http://schemas.microsoft.com/office/drawing/2012/chart" uri="{CE6537A1-D6FC-4f65-9D91-7224C49458BB}"/>
                <c:ext xmlns:c16="http://schemas.microsoft.com/office/drawing/2014/chart" uri="{C3380CC4-5D6E-409C-BE32-E72D297353CC}">
                  <c16:uniqueId val="{00000001-B49D-42BC-946F-338E95C26BF1}"/>
                </c:ext>
              </c:extLst>
            </c:dLbl>
            <c:dLbl>
              <c:idx val="15"/>
              <c:delete val="1"/>
              <c:extLst>
                <c:ext xmlns:c15="http://schemas.microsoft.com/office/drawing/2012/chart" uri="{CE6537A1-D6FC-4f65-9D91-7224C49458BB}"/>
                <c:ext xmlns:c16="http://schemas.microsoft.com/office/drawing/2014/chart" uri="{C3380CC4-5D6E-409C-BE32-E72D297353CC}">
                  <c16:uniqueId val="{00000000-1908-40D9-9681-7068783F60DF}"/>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Ene-May.20</c:v>
                </c:pt>
              </c:strCache>
            </c:strRef>
          </c:cat>
          <c:val>
            <c:numRef>
              <c:f>'V.4.3. NA.Cant. accid x región'!$J$4:$J$19</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75"/>
        <c:shape val="box"/>
        <c:axId val="433166224"/>
        <c:axId val="433167008"/>
        <c:axId val="0"/>
      </c:bar3DChart>
      <c:catAx>
        <c:axId val="433166224"/>
        <c:scaling>
          <c:orientation val="minMax"/>
        </c:scaling>
        <c:delete val="0"/>
        <c:axPos val="l"/>
        <c:numFmt formatCode="General" sourceLinked="1"/>
        <c:majorTickMark val="none"/>
        <c:minorTickMark val="none"/>
        <c:tickLblPos val="nextTo"/>
        <c:txPr>
          <a:bodyPr/>
          <a:lstStyle/>
          <a:p>
            <a:pPr>
              <a:defRPr sz="1600"/>
            </a:pPr>
            <a:endParaRPr lang="en-US"/>
          </a:p>
        </c:txPr>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3.8849346340353655E-2"/>
          <c:y val="4.5266260798468003E-2"/>
          <c:w val="0.89284053485186021"/>
          <c:h val="3.6043942202343922E-2"/>
        </c:manualLayout>
      </c:layout>
      <c:overlay val="0"/>
      <c:txPr>
        <a:bodyPr/>
        <a:lstStyle/>
        <a:p>
          <a:pPr rtl="0">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6099917118255926E-2"/>
          <c:y val="0.19999164636563152"/>
          <c:w val="0.95648595433048345"/>
          <c:h val="0.47968965367136068"/>
        </c:manualLayout>
      </c:layout>
      <c:bar3DChart>
        <c:barDir val="col"/>
        <c:grouping val="clustered"/>
        <c:varyColors val="0"/>
        <c:ser>
          <c:idx val="1"/>
          <c:order val="0"/>
          <c:tx>
            <c:strRef>
              <c:f>'V.4.4.NA.Cant. accid x Prov'!$K$3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'V.4.4.NA.Cant. accid x Prov'!$A$4:$A$35</c:f>
              <c:strCache>
                <c:ptCount val="32"/>
                <c:pt idx="0">
                  <c:v>Distrito Nacional</c:v>
                </c:pt>
                <c:pt idx="1">
                  <c:v>Santiago de los Caballeros</c:v>
                </c:pt>
                <c:pt idx="2">
                  <c:v>Santo Domingo</c:v>
                </c:pt>
                <c:pt idx="3">
                  <c:v>Altagracia</c:v>
                </c:pt>
                <c:pt idx="4">
                  <c:v>La Romana</c:v>
                </c:pt>
                <c:pt idx="5">
                  <c:v>Puerto Plata </c:v>
                </c:pt>
                <c:pt idx="6">
                  <c:v>San Cristóbal</c:v>
                </c:pt>
                <c:pt idx="7">
                  <c:v>San Pedro de Macorís</c:v>
                </c:pt>
                <c:pt idx="8">
                  <c:v>Espaillat</c:v>
                </c:pt>
                <c:pt idx="9">
                  <c:v>La Vega</c:v>
                </c:pt>
                <c:pt idx="10">
                  <c:v>Duarte</c:v>
                </c:pt>
                <c:pt idx="11">
                  <c:v>Valverde</c:v>
                </c:pt>
                <c:pt idx="12">
                  <c:v>Monseñor Nouel</c:v>
                </c:pt>
                <c:pt idx="13">
                  <c:v>Barahona</c:v>
                </c:pt>
                <c:pt idx="14">
                  <c:v>María Trinidad Sánchez</c:v>
                </c:pt>
                <c:pt idx="15">
                  <c:v>Peravia</c:v>
                </c:pt>
                <c:pt idx="16">
                  <c:v>Sánchez Ramírez</c:v>
                </c:pt>
                <c:pt idx="17">
                  <c:v>Samaná</c:v>
                </c:pt>
                <c:pt idx="18">
                  <c:v>Monte Plata</c:v>
                </c:pt>
                <c:pt idx="19">
                  <c:v>Montecristi</c:v>
                </c:pt>
                <c:pt idx="20">
                  <c:v>San Juan de la  Maguana</c:v>
                </c:pt>
                <c:pt idx="21">
                  <c:v>Salcedo</c:v>
                </c:pt>
                <c:pt idx="22">
                  <c:v>Santiago Rodríguez</c:v>
                </c:pt>
                <c:pt idx="23">
                  <c:v>Azua</c:v>
                </c:pt>
                <c:pt idx="24">
                  <c:v>Dajabón</c:v>
                </c:pt>
                <c:pt idx="25">
                  <c:v>Elías Piña</c:v>
                </c:pt>
                <c:pt idx="26">
                  <c:v>Hato Mayor</c:v>
                </c:pt>
                <c:pt idx="27">
                  <c:v>Bahoruco</c:v>
                </c:pt>
                <c:pt idx="28">
                  <c:v>Pedernales</c:v>
                </c:pt>
                <c:pt idx="29">
                  <c:v>San José de Ocoa</c:v>
                </c:pt>
                <c:pt idx="30">
                  <c:v>El Seybo</c:v>
                </c:pt>
                <c:pt idx="31">
                  <c:v>Independencia</c:v>
                </c:pt>
              </c:strCache>
            </c:strRef>
          </c:cat>
          <c:val>
            <c:numRef>
              <c:f>'V.4.4.NA.Cant. accid x Prov'!$K$4:$K$35</c:f>
              <c:numCache>
                <c:formatCode>_(* #,##0_);_(* \(#,##0\);_(* "-"??_);_(@_)</c:formatCode>
                <c:ptCount val="32"/>
                <c:pt idx="0">
                  <c:v>116501</c:v>
                </c:pt>
                <c:pt idx="1">
                  <c:v>77931</c:v>
                </c:pt>
                <c:pt idx="2">
                  <c:v>27386</c:v>
                </c:pt>
                <c:pt idx="3">
                  <c:v>38817</c:v>
                </c:pt>
                <c:pt idx="4">
                  <c:v>23295</c:v>
                </c:pt>
                <c:pt idx="5">
                  <c:v>14175</c:v>
                </c:pt>
                <c:pt idx="6">
                  <c:v>12107</c:v>
                </c:pt>
                <c:pt idx="7">
                  <c:v>11123</c:v>
                </c:pt>
                <c:pt idx="8">
                  <c:v>6962</c:v>
                </c:pt>
                <c:pt idx="9">
                  <c:v>8980</c:v>
                </c:pt>
                <c:pt idx="10">
                  <c:v>6244</c:v>
                </c:pt>
                <c:pt idx="11">
                  <c:v>7055</c:v>
                </c:pt>
                <c:pt idx="12">
                  <c:v>4849</c:v>
                </c:pt>
                <c:pt idx="13">
                  <c:v>3759</c:v>
                </c:pt>
                <c:pt idx="14">
                  <c:v>3158</c:v>
                </c:pt>
                <c:pt idx="15">
                  <c:v>4008</c:v>
                </c:pt>
                <c:pt idx="16">
                  <c:v>2696</c:v>
                </c:pt>
                <c:pt idx="17">
                  <c:v>2056</c:v>
                </c:pt>
                <c:pt idx="18">
                  <c:v>1965</c:v>
                </c:pt>
                <c:pt idx="19">
                  <c:v>2663</c:v>
                </c:pt>
                <c:pt idx="20">
                  <c:v>2757</c:v>
                </c:pt>
                <c:pt idx="21">
                  <c:v>1894</c:v>
                </c:pt>
                <c:pt idx="22">
                  <c:v>1716</c:v>
                </c:pt>
                <c:pt idx="23">
                  <c:v>1989</c:v>
                </c:pt>
                <c:pt idx="24">
                  <c:v>1723</c:v>
                </c:pt>
                <c:pt idx="25">
                  <c:v>1293</c:v>
                </c:pt>
                <c:pt idx="26">
                  <c:v>2241</c:v>
                </c:pt>
                <c:pt idx="27">
                  <c:v>774</c:v>
                </c:pt>
                <c:pt idx="28">
                  <c:v>1042</c:v>
                </c:pt>
                <c:pt idx="29">
                  <c:v>172</c:v>
                </c:pt>
                <c:pt idx="30">
                  <c:v>578</c:v>
                </c:pt>
                <c:pt idx="31">
                  <c:v>685</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shape val="cylinder"/>
        <c:axId val="433167792"/>
        <c:axId val="433168184"/>
        <c:axId val="0"/>
      </c:bar3DChart>
      <c:catAx>
        <c:axId val="433167792"/>
        <c:scaling>
          <c:orientation val="minMax"/>
        </c:scaling>
        <c:delete val="0"/>
        <c:axPos val="b"/>
        <c:numFmt formatCode="General" sourceLinked="1"/>
        <c:majorTickMark val="none"/>
        <c:minorTickMark val="none"/>
        <c:tickLblPos val="nextTo"/>
        <c:txPr>
          <a:bodyPr/>
          <a:lstStyle/>
          <a:p>
            <a:pPr>
              <a:defRPr sz="1200"/>
            </a:pPr>
            <a:endParaRPr lang="en-US"/>
          </a:p>
        </c:txPr>
        <c:crossAx val="433168184"/>
        <c:crosses val="autoZero"/>
        <c:auto val="1"/>
        <c:lblAlgn val="ctr"/>
        <c:lblOffset val="100"/>
        <c:noMultiLvlLbl val="0"/>
      </c:catAx>
      <c:valAx>
        <c:axId val="433168184"/>
        <c:scaling>
          <c:orientation val="minMax"/>
        </c:scaling>
        <c:delete val="1"/>
        <c:axPos val="l"/>
        <c:numFmt formatCode="_(* #,##0_);_(* \(#,##0\);_(* &quot;-&quot;??_);_(@_)" sourceLinked="1"/>
        <c:majorTickMark val="out"/>
        <c:minorTickMark val="none"/>
        <c:tickLblPos val="nextTo"/>
        <c:crossAx val="433167792"/>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6373209398558641"/>
          <c:y val="2.485541017036860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2684803050066888E-2"/>
          <c:y val="0.23611428743103124"/>
          <c:w val="0.97177202527190343"/>
          <c:h val="0.61414855857750461"/>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9-4A28-BAE1-3CB7A007E642}"/>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9-4A28-BAE1-3CB7A007E642}"/>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9-4A28-BAE1-3CB7A007E642}"/>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9-4A28-BAE1-3CB7A007E642}"/>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9-4A28-BAE1-3CB7A007E642}"/>
                </c:ext>
              </c:extLst>
            </c:dLbl>
            <c:dLbl>
              <c:idx val="8"/>
              <c:layout>
                <c:manualLayout>
                  <c:x val="0"/>
                  <c:y val="-4.1091343106648545E-3"/>
                </c:manualLayout>
              </c:layou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Ene-May.20</c:v>
                </c:pt>
              </c:strCache>
            </c:strRef>
          </c:cat>
          <c:val>
            <c:numRef>
              <c:f>'V.4.5.NA.Cant. accid x Proced.'!$F$4:$F$19</c:f>
              <c:numCache>
                <c:formatCode>0.0%</c:formatCode>
                <c:ptCount val="16"/>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0.1511478278772905</c:v>
                </c:pt>
                <c:pt idx="12">
                  <c:v>0.13885608233507676</c:v>
                </c:pt>
                <c:pt idx="13">
                  <c:v>0.11121618649659117</c:v>
                </c:pt>
                <c:pt idx="14">
                  <c:v>0.12578334825425247</c:v>
                </c:pt>
                <c:pt idx="15">
                  <c:v>0.13518630717964253</c:v>
                </c:pt>
              </c:numCache>
            </c:numRef>
          </c:val>
          <c:extLst>
            <c:ext xmlns:c16="http://schemas.microsoft.com/office/drawing/2014/chart" uri="{C3380CC4-5D6E-409C-BE32-E72D297353CC}">
              <c16:uniqueId val="{00000006-3509-4A28-BAE1-3CB7A007E642}"/>
            </c:ext>
          </c:extLst>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09-4A28-BAE1-3CB7A007E642}"/>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9-4A28-BAE1-3CB7A007E642}"/>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9-4A28-BAE1-3CB7A007E642}"/>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9-4A28-BAE1-3CB7A007E642}"/>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9-4A28-BAE1-3CB7A007E642}"/>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9-4A28-BAE1-3CB7A007E642}"/>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9-4A28-BAE1-3CB7A007E642}"/>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9-4A28-BAE1-3CB7A007E642}"/>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Ene-May.20</c:v>
                </c:pt>
              </c:strCache>
            </c:strRef>
          </c:cat>
          <c:val>
            <c:numRef>
              <c:f>'V.4.5.NA.Cant. accid x Proced.'!$G$4:$G$19</c:f>
              <c:numCache>
                <c:formatCode>0.0%</c:formatCode>
                <c:ptCount val="16"/>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0.8488264360716492</c:v>
                </c:pt>
                <c:pt idx="12">
                  <c:v>0.86092699269685946</c:v>
                </c:pt>
                <c:pt idx="13">
                  <c:v>0.88876182098086653</c:v>
                </c:pt>
                <c:pt idx="14">
                  <c:v>0.87415561162203959</c:v>
                </c:pt>
                <c:pt idx="15">
                  <c:v>0.86481369282035747</c:v>
                </c:pt>
              </c:numCache>
            </c:numRef>
          </c:val>
          <c:extLst>
            <c:ext xmlns:c16="http://schemas.microsoft.com/office/drawing/2014/chart" uri="{C3380CC4-5D6E-409C-BE32-E72D297353CC}">
              <c16:uniqueId val="{00000010-3509-4A28-BAE1-3CB7A007E642}"/>
            </c:ext>
          </c:extLst>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509-4A28-BAE1-3CB7A007E642}"/>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509-4A28-BAE1-3CB7A007E642}"/>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509-4A28-BAE1-3CB7A007E642}"/>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3509-4A28-BAE1-3CB7A007E642}"/>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3509-4A28-BAE1-3CB7A007E642}"/>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3509-4A28-BAE1-3CB7A007E642}"/>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3509-4A28-BAE1-3CB7A007E642}"/>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3509-4A28-BAE1-3CB7A007E642}"/>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Ene-May.20</c:v>
                </c:pt>
              </c:strCache>
            </c:strRef>
          </c:cat>
          <c:val>
            <c:numRef>
              <c:f>'V.4.5.NA.Cant. accid x Proced.'!$H$4:$H$19</c:f>
              <c:numCache>
                <c:formatCode>0.0%</c:formatCode>
                <c:ptCount val="16"/>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2.5736051060325302E-5</c:v>
                </c:pt>
                <c:pt idx="12">
                  <c:v>2.1692496806382416E-4</c:v>
                </c:pt>
                <c:pt idx="13">
                  <c:v>2.1992522542335606E-5</c:v>
                </c:pt>
                <c:pt idx="14">
                  <c:v>6.1040123707984054E-5</c:v>
                </c:pt>
                <c:pt idx="15">
                  <c:v>0</c:v>
                </c:pt>
              </c:numCache>
            </c:numRef>
          </c:val>
          <c:extLst>
            <c:ext xmlns:c16="http://schemas.microsoft.com/office/drawing/2014/chart" uri="{C3380CC4-5D6E-409C-BE32-E72D297353CC}">
              <c16:uniqueId val="{0000001A-3509-4A28-BAE1-3CB7A007E642}"/>
            </c:ext>
          </c:extLst>
        </c:ser>
        <c:dLbls>
          <c:showLegendKey val="0"/>
          <c:showVal val="0"/>
          <c:showCatName val="0"/>
          <c:showSerName val="0"/>
          <c:showPercent val="0"/>
          <c:showBubbleSize val="0"/>
        </c:dLbls>
        <c:gapWidth val="75"/>
        <c:shape val="cylinder"/>
        <c:axId val="436870304"/>
        <c:axId val="436870696"/>
        <c:axId val="0"/>
      </c:bar3DChart>
      <c:catAx>
        <c:axId val="436870304"/>
        <c:scaling>
          <c:orientation val="minMax"/>
        </c:scaling>
        <c:delete val="0"/>
        <c:axPos val="b"/>
        <c:numFmt formatCode="General" sourceLinked="1"/>
        <c:majorTickMark val="none"/>
        <c:minorTickMark val="none"/>
        <c:tickLblPos val="nextTo"/>
        <c:txPr>
          <a:bodyPr/>
          <a:lstStyle/>
          <a:p>
            <a:pPr>
              <a:defRPr sz="1200"/>
            </a:pPr>
            <a:endParaRPr lang="en-US"/>
          </a:p>
        </c:txPr>
        <c:crossAx val="436870696"/>
        <c:crosses val="autoZero"/>
        <c:auto val="1"/>
        <c:lblAlgn val="ctr"/>
        <c:lblOffset val="100"/>
        <c:noMultiLvlLbl val="0"/>
      </c:catAx>
      <c:valAx>
        <c:axId val="436870696"/>
        <c:scaling>
          <c:orientation val="minMax"/>
        </c:scaling>
        <c:delete val="1"/>
        <c:axPos val="l"/>
        <c:numFmt formatCode="0.0%" sourceLinked="1"/>
        <c:majorTickMark val="out"/>
        <c:minorTickMark val="none"/>
        <c:tickLblPos val="nextTo"/>
        <c:crossAx val="436870304"/>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Seguro de Riesgos Laborales</a:t>
            </a:r>
          </a:p>
          <a:p>
            <a:pPr>
              <a:defRPr sz="1600"/>
            </a:pPr>
            <a:r>
              <a:rPr lang="es-DO" sz="1600"/>
              <a:t>Reporte de Accidentes Laborales y Enfermedades Profesionales por Empresas</a:t>
            </a:r>
          </a:p>
        </c:rich>
      </c:tx>
      <c:layout>
        <c:manualLayout>
          <c:xMode val="edge"/>
          <c:yMode val="edge"/>
          <c:x val="0.24706189318865376"/>
          <c:y val="2.4573982755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3220248129704871E-2"/>
          <c:y val="0.1729643884179165"/>
          <c:w val="0.9671468818853125"/>
          <c:h val="0.66140187888576485"/>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0EF-423B-B867-AF99A0BCC23C}"/>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Ene-May.20</c:v>
                </c:pt>
              </c:strCache>
            </c:strRef>
          </c:cat>
          <c:val>
            <c:numRef>
              <c:f>'V.4.6. NA.Cant. accid x sector'!$B$4:$B$19</c:f>
              <c:numCache>
                <c:formatCode>_(* #,##0_);_(* \(#,##0\);_(* "-"??_);_(@_)</c:formatCode>
                <c:ptCount val="16"/>
                <c:pt idx="0">
                  <c:v>90</c:v>
                </c:pt>
                <c:pt idx="1">
                  <c:v>253</c:v>
                </c:pt>
                <c:pt idx="2">
                  <c:v>445</c:v>
                </c:pt>
                <c:pt idx="3">
                  <c:v>660</c:v>
                </c:pt>
                <c:pt idx="4">
                  <c:v>986</c:v>
                </c:pt>
                <c:pt idx="5">
                  <c:v>1477</c:v>
                </c:pt>
                <c:pt idx="6">
                  <c:v>2094</c:v>
                </c:pt>
                <c:pt idx="7">
                  <c:v>3858</c:v>
                </c:pt>
                <c:pt idx="8">
                  <c:v>4451</c:v>
                </c:pt>
                <c:pt idx="9">
                  <c:v>5112</c:v>
                </c:pt>
                <c:pt idx="10">
                  <c:v>5396</c:v>
                </c:pt>
                <c:pt idx="11">
                  <c:v>6565</c:v>
                </c:pt>
                <c:pt idx="12">
                  <c:v>8616</c:v>
                </c:pt>
                <c:pt idx="13">
                  <c:v>10106</c:v>
                </c:pt>
                <c:pt idx="14">
                  <c:v>10920</c:v>
                </c:pt>
                <c:pt idx="15">
                  <c:v>10439</c:v>
                </c:pt>
              </c:numCache>
            </c:numRef>
          </c:val>
          <c:extLst>
            <c:ext xmlns:c16="http://schemas.microsoft.com/office/drawing/2014/chart" uri="{C3380CC4-5D6E-409C-BE32-E72D297353CC}">
              <c16:uniqueId val="{00000001-50EF-423B-B867-AF99A0BCC23C}"/>
            </c:ext>
          </c:extLst>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0EF-423B-B867-AF99A0BCC23C}"/>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0EF-423B-B867-AF99A0BCC23C}"/>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0EF-423B-B867-AF99A0BCC23C}"/>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0EF-423B-B867-AF99A0BCC23C}"/>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0EF-423B-B867-AF99A0BCC23C}"/>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0EF-423B-B867-AF99A0BCC23C}"/>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0EF-423B-B867-AF99A0BCC23C}"/>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0EF-423B-B867-AF99A0BCC23C}"/>
                </c:ext>
              </c:extLst>
            </c:dLbl>
            <c:dLbl>
              <c:idx val="8"/>
              <c:layout>
                <c:manualLayout>
                  <c:x val="8.9709174511363125E-3"/>
                  <c:y val="-1.0867704946089258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0EF-423B-B867-AF99A0BCC23C}"/>
                </c:ext>
              </c:extLst>
            </c:dLbl>
            <c:dLbl>
              <c:idx val="9"/>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0EF-423B-B867-AF99A0BCC23C}"/>
                </c:ext>
              </c:extLst>
            </c:dLbl>
            <c:dLbl>
              <c:idx val="10"/>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0EF-423B-B867-AF99A0BCC23C}"/>
                </c:ext>
              </c:extLst>
            </c:dLbl>
            <c:dLbl>
              <c:idx val="11"/>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0EF-423B-B867-AF99A0BCC23C}"/>
                </c:ext>
              </c:extLst>
            </c:dLbl>
            <c:dLbl>
              <c:idx val="12"/>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DE-413C-8468-0156C79B6E61}"/>
                </c:ext>
              </c:extLst>
            </c:dLbl>
            <c:dLbl>
              <c:idx val="14"/>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4C-441D-B9D0-8AECDCAF099A}"/>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Ene-May.20</c:v>
                </c:pt>
              </c:strCache>
            </c:strRef>
          </c:cat>
          <c:val>
            <c:numRef>
              <c:f>'V.4.6. NA.Cant. accid x sector'!$C$4:$C$19</c:f>
              <c:numCache>
                <c:formatCode>_(* #,##0_);_(* \(#,##0\);_(* "-"??_);_(@_)</c:formatCode>
                <c:ptCount val="16"/>
                <c:pt idx="0">
                  <c:v>3641</c:v>
                </c:pt>
                <c:pt idx="1">
                  <c:v>5282</c:v>
                </c:pt>
                <c:pt idx="2">
                  <c:v>8099</c:v>
                </c:pt>
                <c:pt idx="3">
                  <c:v>10317</c:v>
                </c:pt>
                <c:pt idx="4">
                  <c:v>13697</c:v>
                </c:pt>
                <c:pt idx="5">
                  <c:v>15979</c:v>
                </c:pt>
                <c:pt idx="6">
                  <c:v>20503</c:v>
                </c:pt>
                <c:pt idx="7">
                  <c:v>22830</c:v>
                </c:pt>
                <c:pt idx="8">
                  <c:v>24184</c:v>
                </c:pt>
                <c:pt idx="9">
                  <c:v>25920</c:v>
                </c:pt>
                <c:pt idx="10">
                  <c:v>29153</c:v>
                </c:pt>
                <c:pt idx="11">
                  <c:v>32291</c:v>
                </c:pt>
                <c:pt idx="12">
                  <c:v>32873</c:v>
                </c:pt>
                <c:pt idx="13">
                  <c:v>35364</c:v>
                </c:pt>
                <c:pt idx="14">
                  <c:v>38228</c:v>
                </c:pt>
                <c:pt idx="15">
                  <c:v>2765</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txPr>
          <a:bodyPr/>
          <a:lstStyle/>
          <a:p>
            <a:pPr>
              <a:defRPr sz="1400"/>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c:spPr>
    </c:plotArea>
    <c:legend>
      <c:legendPos val="t"/>
      <c:layout>
        <c:manualLayout>
          <c:xMode val="edge"/>
          <c:yMode val="edge"/>
          <c:x val="0.26839205712445152"/>
          <c:y val="0.11226027452903316"/>
          <c:w val="0.4228567777143068"/>
          <c:h val="4.4565284175032659E-2"/>
        </c:manualLayout>
      </c:layout>
      <c:overlay val="0"/>
      <c:txPr>
        <a:bodyPr/>
        <a:lstStyle/>
        <a:p>
          <a:pPr>
            <a:defRPr sz="1600" b="1"/>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21178086063576301"/>
          <c:y val="3.246293990723647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1.0209841133861657E-2"/>
          <c:y val="0.20058976781092677"/>
          <c:w val="0.96783263001708142"/>
          <c:h val="0.62408671497238877"/>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430-4A1B-9949-CDB16074F930}"/>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430-4A1B-9949-CDB16074F930}"/>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430-4A1B-9949-CDB16074F930}"/>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430-4A1B-9949-CDB16074F930}"/>
                </c:ext>
              </c:extLst>
            </c:dLbl>
            <c:dLbl>
              <c:idx val="8"/>
              <c:layout>
                <c:manualLayout>
                  <c:x val="-1.0688532242897316E-2"/>
                  <c:y val="-1.7471884679970108E-7"/>
                </c:manualLayout>
              </c:layout>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430-4A1B-9949-CDB16074F930}"/>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430-4A1B-9949-CDB16074F930}"/>
                </c:ext>
              </c:extLst>
            </c:dLbl>
            <c:dLbl>
              <c:idx val="10"/>
              <c:layout>
                <c:manualLayout>
                  <c:x val="-4.717762636360057E-3"/>
                  <c:y val="4.6375702345405499E-3"/>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430-4A1B-9949-CDB16074F930}"/>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Ene-May.20</c:v>
                </c:pt>
              </c:strCache>
            </c:strRef>
          </c:cat>
          <c:val>
            <c:numRef>
              <c:f>'V.4.7. Accid x sexo'!$E$4:$E$19</c:f>
              <c:numCache>
                <c:formatCode>0.0%</c:formatCode>
                <c:ptCount val="16"/>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0.31246139592340949</c:v>
                </c:pt>
                <c:pt idx="12">
                  <c:v>0.29995902528381019</c:v>
                </c:pt>
                <c:pt idx="13">
                  <c:v>0.32386188695843415</c:v>
                </c:pt>
                <c:pt idx="14">
                  <c:v>0.34406283063400339</c:v>
                </c:pt>
                <c:pt idx="15">
                  <c:v>0.32035746743411087</c:v>
                </c:pt>
              </c:numCache>
            </c:numRef>
          </c:val>
          <c:extLst>
            <c:ext xmlns:c16="http://schemas.microsoft.com/office/drawing/2014/chart" uri="{C3380CC4-5D6E-409C-BE32-E72D297353CC}">
              <c16:uniqueId val="{00000008-5430-4A1B-9949-CDB16074F930}"/>
            </c:ext>
          </c:extLst>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9-5430-4A1B-9949-CDB16074F930}"/>
                </c:ext>
              </c:extLst>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430-4A1B-9949-CDB16074F930}"/>
                </c:ext>
              </c:extLst>
            </c:dLbl>
            <c:dLbl>
              <c:idx val="10"/>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B-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Ene-May.20</c:v>
                </c:pt>
              </c:strCache>
            </c:strRef>
          </c:cat>
          <c:val>
            <c:numRef>
              <c:f>'V.4.7. Accid x sexo'!$F$4:$F$19</c:f>
              <c:numCache>
                <c:formatCode>0.0%</c:formatCode>
                <c:ptCount val="16"/>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0.68753860407659051</c:v>
                </c:pt>
                <c:pt idx="12">
                  <c:v>0.70004097471618987</c:v>
                </c:pt>
                <c:pt idx="13">
                  <c:v>0.6761381130415659</c:v>
                </c:pt>
                <c:pt idx="14">
                  <c:v>0.65593716936599655</c:v>
                </c:pt>
                <c:pt idx="15">
                  <c:v>0.67964253256588913</c:v>
                </c:pt>
              </c:numCache>
            </c:numRef>
          </c:val>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gapWidth val="56"/>
        <c:shape val="cylinder"/>
        <c:axId val="436872656"/>
        <c:axId val="436873048"/>
        <c:axId val="0"/>
      </c:bar3DChart>
      <c:catAx>
        <c:axId val="436872656"/>
        <c:scaling>
          <c:orientation val="minMax"/>
        </c:scaling>
        <c:delete val="0"/>
        <c:axPos val="b"/>
        <c:numFmt formatCode="General" sourceLinked="1"/>
        <c:majorTickMark val="none"/>
        <c:minorTickMark val="none"/>
        <c:tickLblPos val="nextTo"/>
        <c:txPr>
          <a:bodyPr/>
          <a:lstStyle/>
          <a:p>
            <a:pPr>
              <a:defRPr sz="1200"/>
            </a:pPr>
            <a:endParaRPr lang="en-US"/>
          </a:p>
        </c:txPr>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26078635277980489"/>
          <c:y val="8.2660185622448965E-2"/>
          <c:w val="0.47327717318526863"/>
          <c:h val="4.3414091978038222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layout/>
      <c:overlay val="0"/>
    </c:title>
    <c:autoTitleDeleted val="0"/>
    <c:plotArea>
      <c:layout>
        <c:manualLayout>
          <c:layoutTarget val="inner"/>
          <c:xMode val="edge"/>
          <c:yMode val="edge"/>
          <c:x val="0.10091722170677023"/>
          <c:y val="0.15375320447725982"/>
          <c:w val="0.83362361048324107"/>
          <c:h val="0.75882862387637706"/>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Ene-May.20</c:v>
                </c:pt>
              </c:strCache>
            </c:strRef>
          </c:cat>
          <c:val>
            <c:numRef>
              <c:f>'V.4.8. Accid x rango de edad'!$B$4:$B$19</c:f>
              <c:numCache>
                <c:formatCode>_(* #,##0_);_(* \(#,##0\);_(* "-"??_);_(@_)</c:formatCode>
                <c:ptCount val="16"/>
                <c:pt idx="0">
                  <c:v>145</c:v>
                </c:pt>
                <c:pt idx="1">
                  <c:v>37</c:v>
                </c:pt>
                <c:pt idx="2">
                  <c:v>9</c:v>
                </c:pt>
                <c:pt idx="3">
                  <c:v>7</c:v>
                </c:pt>
                <c:pt idx="4">
                  <c:v>2</c:v>
                </c:pt>
                <c:pt idx="5">
                  <c:v>0</c:v>
                </c:pt>
                <c:pt idx="6">
                  <c:v>6</c:v>
                </c:pt>
                <c:pt idx="7">
                  <c:v>18</c:v>
                </c:pt>
                <c:pt idx="8">
                  <c:v>34</c:v>
                </c:pt>
                <c:pt idx="9">
                  <c:v>80</c:v>
                </c:pt>
                <c:pt idx="10">
                  <c:v>165</c:v>
                </c:pt>
                <c:pt idx="11">
                  <c:v>153</c:v>
                </c:pt>
                <c:pt idx="12">
                  <c:v>189</c:v>
                </c:pt>
                <c:pt idx="13">
                  <c:v>160</c:v>
                </c:pt>
                <c:pt idx="14">
                  <c:v>147</c:v>
                </c:pt>
                <c:pt idx="15">
                  <c:v>126</c:v>
                </c:pt>
              </c:numCache>
            </c:numRef>
          </c:val>
          <c:extLst>
            <c:ext xmlns:c16="http://schemas.microsoft.com/office/drawing/2014/chart" uri="{C3380CC4-5D6E-409C-BE32-E72D297353CC}">
              <c16:uniqueId val="{00000000-84C1-4003-950A-51039B32AD67}"/>
            </c:ext>
          </c:extLst>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Ene-May.20</c:v>
                </c:pt>
              </c:strCache>
            </c:strRef>
          </c:cat>
          <c:val>
            <c:numRef>
              <c:f>'V.4.8. Accid x rango de edad'!$C$4:$C$19</c:f>
              <c:numCache>
                <c:formatCode>_(* #,##0_);_(* \(#,##0\);_(* "-"??_);_(@_)</c:formatCode>
                <c:ptCount val="16"/>
                <c:pt idx="0">
                  <c:v>345</c:v>
                </c:pt>
                <c:pt idx="1">
                  <c:v>740</c:v>
                </c:pt>
                <c:pt idx="2">
                  <c:v>1413</c:v>
                </c:pt>
                <c:pt idx="3">
                  <c:v>1031</c:v>
                </c:pt>
                <c:pt idx="4">
                  <c:v>2024</c:v>
                </c:pt>
                <c:pt idx="5">
                  <c:v>3154</c:v>
                </c:pt>
                <c:pt idx="6">
                  <c:v>4931</c:v>
                </c:pt>
                <c:pt idx="7">
                  <c:v>6875</c:v>
                </c:pt>
                <c:pt idx="8">
                  <c:v>8429</c:v>
                </c:pt>
                <c:pt idx="9">
                  <c:v>9624</c:v>
                </c:pt>
                <c:pt idx="10">
                  <c:v>12019</c:v>
                </c:pt>
                <c:pt idx="11">
                  <c:v>13830</c:v>
                </c:pt>
                <c:pt idx="12">
                  <c:v>15003</c:v>
                </c:pt>
                <c:pt idx="13">
                  <c:v>16268</c:v>
                </c:pt>
                <c:pt idx="14">
                  <c:v>17232</c:v>
                </c:pt>
                <c:pt idx="15">
                  <c:v>4827</c:v>
                </c:pt>
              </c:numCache>
            </c:numRef>
          </c:val>
          <c:extLst>
            <c:ext xmlns:c16="http://schemas.microsoft.com/office/drawing/2014/chart" uri="{C3380CC4-5D6E-409C-BE32-E72D297353CC}">
              <c16:uniqueId val="{00000001-84C1-4003-950A-51039B32AD67}"/>
            </c:ext>
          </c:extLst>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Ene-May.20</c:v>
                </c:pt>
              </c:strCache>
            </c:strRef>
          </c:cat>
          <c:val>
            <c:numRef>
              <c:f>'V.4.8. Accid x rango de edad'!$D$4:$D$19</c:f>
              <c:numCache>
                <c:formatCode>_(* #,##0_);_(* \(#,##0\);_(* "-"??_);_(@_)</c:formatCode>
                <c:ptCount val="16"/>
                <c:pt idx="0">
                  <c:v>1445</c:v>
                </c:pt>
                <c:pt idx="1">
                  <c:v>2043</c:v>
                </c:pt>
                <c:pt idx="2">
                  <c:v>3274</c:v>
                </c:pt>
                <c:pt idx="3">
                  <c:v>4066</c:v>
                </c:pt>
                <c:pt idx="4">
                  <c:v>5530</c:v>
                </c:pt>
                <c:pt idx="5">
                  <c:v>6350</c:v>
                </c:pt>
                <c:pt idx="6">
                  <c:v>7715</c:v>
                </c:pt>
                <c:pt idx="7">
                  <c:v>8611</c:v>
                </c:pt>
                <c:pt idx="8">
                  <c:v>8946</c:v>
                </c:pt>
                <c:pt idx="9">
                  <c:v>8806</c:v>
                </c:pt>
                <c:pt idx="10">
                  <c:v>10377</c:v>
                </c:pt>
                <c:pt idx="11">
                  <c:v>11563</c:v>
                </c:pt>
                <c:pt idx="12">
                  <c:v>12102</c:v>
                </c:pt>
                <c:pt idx="13">
                  <c:v>13433</c:v>
                </c:pt>
                <c:pt idx="14">
                  <c:v>14644</c:v>
                </c:pt>
                <c:pt idx="15">
                  <c:v>3959</c:v>
                </c:pt>
              </c:numCache>
            </c:numRef>
          </c:val>
          <c:extLst>
            <c:ext xmlns:c16="http://schemas.microsoft.com/office/drawing/2014/chart" uri="{C3380CC4-5D6E-409C-BE32-E72D297353CC}">
              <c16:uniqueId val="{00000002-84C1-4003-950A-51039B32AD67}"/>
            </c:ext>
          </c:extLst>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Ene-May.20</c:v>
                </c:pt>
              </c:strCache>
            </c:strRef>
          </c:cat>
          <c:val>
            <c:numRef>
              <c:f>'V.4.8. Accid x rango de edad'!$E$4:$E$19</c:f>
              <c:numCache>
                <c:formatCode>_(* #,##0_);_(* \(#,##0\);_(* "-"??_);_(@_)</c:formatCode>
                <c:ptCount val="16"/>
                <c:pt idx="0">
                  <c:v>1013</c:v>
                </c:pt>
                <c:pt idx="1">
                  <c:v>1536</c:v>
                </c:pt>
                <c:pt idx="2">
                  <c:v>2149</c:v>
                </c:pt>
                <c:pt idx="3">
                  <c:v>3112</c:v>
                </c:pt>
                <c:pt idx="4">
                  <c:v>3839</c:v>
                </c:pt>
                <c:pt idx="5">
                  <c:v>4256</c:v>
                </c:pt>
                <c:pt idx="6">
                  <c:v>5319</c:v>
                </c:pt>
                <c:pt idx="7">
                  <c:v>5883</c:v>
                </c:pt>
                <c:pt idx="8">
                  <c:v>5876</c:v>
                </c:pt>
                <c:pt idx="9">
                  <c:v>6269</c:v>
                </c:pt>
                <c:pt idx="10">
                  <c:v>6571</c:v>
                </c:pt>
                <c:pt idx="11">
                  <c:v>7417</c:v>
                </c:pt>
                <c:pt idx="12">
                  <c:v>7868</c:v>
                </c:pt>
                <c:pt idx="13">
                  <c:v>8648</c:v>
                </c:pt>
                <c:pt idx="14">
                  <c:v>9524</c:v>
                </c:pt>
                <c:pt idx="15">
                  <c:v>2478</c:v>
                </c:pt>
              </c:numCache>
            </c:numRef>
          </c:val>
          <c:extLst>
            <c:ext xmlns:c16="http://schemas.microsoft.com/office/drawing/2014/chart" uri="{C3380CC4-5D6E-409C-BE32-E72D297353CC}">
              <c16:uniqueId val="{00000003-84C1-4003-950A-51039B32AD67}"/>
            </c:ext>
          </c:extLst>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Ene-May.20</c:v>
                </c:pt>
              </c:strCache>
            </c:strRef>
          </c:cat>
          <c:val>
            <c:numRef>
              <c:f>'V.4.8. Accid x rango de edad'!$F$4:$F$19</c:f>
              <c:numCache>
                <c:formatCode>_(* #,##0_);_(* \(#,##0\);_(* "-"??_);_(@_)</c:formatCode>
                <c:ptCount val="16"/>
                <c:pt idx="0">
                  <c:v>511</c:v>
                </c:pt>
                <c:pt idx="1">
                  <c:v>808</c:v>
                </c:pt>
                <c:pt idx="2">
                  <c:v>1123</c:v>
                </c:pt>
                <c:pt idx="3">
                  <c:v>1708</c:v>
                </c:pt>
                <c:pt idx="4">
                  <c:v>2108</c:v>
                </c:pt>
                <c:pt idx="5">
                  <c:v>2407</c:v>
                </c:pt>
                <c:pt idx="6">
                  <c:v>3017</c:v>
                </c:pt>
                <c:pt idx="7">
                  <c:v>3457</c:v>
                </c:pt>
                <c:pt idx="8">
                  <c:v>3510</c:v>
                </c:pt>
                <c:pt idx="9">
                  <c:v>3876</c:v>
                </c:pt>
                <c:pt idx="10">
                  <c:v>3782</c:v>
                </c:pt>
                <c:pt idx="11">
                  <c:v>4270</c:v>
                </c:pt>
                <c:pt idx="12">
                  <c:v>4631</c:v>
                </c:pt>
                <c:pt idx="13">
                  <c:v>5102</c:v>
                </c:pt>
                <c:pt idx="14">
                  <c:v>5494</c:v>
                </c:pt>
                <c:pt idx="15">
                  <c:v>1345</c:v>
                </c:pt>
              </c:numCache>
            </c:numRef>
          </c:val>
          <c:extLst>
            <c:ext xmlns:c16="http://schemas.microsoft.com/office/drawing/2014/chart" uri="{C3380CC4-5D6E-409C-BE32-E72D297353CC}">
              <c16:uniqueId val="{00000004-84C1-4003-950A-51039B32AD67}"/>
            </c:ext>
          </c:extLst>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Ene-May.20</c:v>
                </c:pt>
              </c:strCache>
            </c:strRef>
          </c:cat>
          <c:val>
            <c:numRef>
              <c:f>'V.4.8. Accid x rango de edad'!$G$4:$G$19</c:f>
              <c:numCache>
                <c:formatCode>_(* #,##0_);_(* \(#,##0\);_(* "-"??_);_(@_)</c:formatCode>
                <c:ptCount val="16"/>
                <c:pt idx="0">
                  <c:v>272</c:v>
                </c:pt>
                <c:pt idx="1">
                  <c:v>371</c:v>
                </c:pt>
                <c:pt idx="2">
                  <c:v>576</c:v>
                </c:pt>
                <c:pt idx="3">
                  <c:v>1053</c:v>
                </c:pt>
                <c:pt idx="4">
                  <c:v>1180</c:v>
                </c:pt>
                <c:pt idx="5">
                  <c:v>1289</c:v>
                </c:pt>
                <c:pt idx="6">
                  <c:v>1609</c:v>
                </c:pt>
                <c:pt idx="7">
                  <c:v>1844</c:v>
                </c:pt>
                <c:pt idx="8">
                  <c:v>1840</c:v>
                </c:pt>
                <c:pt idx="9">
                  <c:v>2377</c:v>
                </c:pt>
                <c:pt idx="10">
                  <c:v>1635</c:v>
                </c:pt>
                <c:pt idx="11">
                  <c:v>1623</c:v>
                </c:pt>
                <c:pt idx="12">
                  <c:v>1696</c:v>
                </c:pt>
                <c:pt idx="13">
                  <c:v>1859</c:v>
                </c:pt>
                <c:pt idx="14">
                  <c:v>2107</c:v>
                </c:pt>
                <c:pt idx="15">
                  <c:v>469</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9"/>
        <c:overlap val="100"/>
        <c:axId val="436873832"/>
        <c:axId val="436874224"/>
      </c:barChart>
      <c:catAx>
        <c:axId val="436873832"/>
        <c:scaling>
          <c:orientation val="minMax"/>
        </c:scaling>
        <c:delete val="0"/>
        <c:axPos val="l"/>
        <c:numFmt formatCode="General" sourceLinked="1"/>
        <c:majorTickMark val="none"/>
        <c:minorTickMark val="none"/>
        <c:tickLblPos val="nextTo"/>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plotArea>
    <c:legend>
      <c:legendPos val="t"/>
      <c:layout>
        <c:manualLayout>
          <c:xMode val="edge"/>
          <c:yMode val="edge"/>
          <c:x val="8.5362985194656044E-2"/>
          <c:y val="7.7015724048214773E-2"/>
          <c:w val="0.7877072500594664"/>
          <c:h val="3.826232161436592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ES">
                <a:solidFill>
                  <a:sysClr val="windowText" lastClr="000000"/>
                </a:solidFill>
              </a:rPr>
              <a:t>Reporte de Accidentes Laborales y Enfermedades Profesionales por Nivel de Escolaridad</a:t>
            </a:r>
          </a:p>
        </c:rich>
      </c:tx>
      <c:layout>
        <c:manualLayout>
          <c:xMode val="edge"/>
          <c:yMode val="edge"/>
          <c:x val="0.12310348041435903"/>
          <c:y val="3.771158679838137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5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9744799705861961E-2"/>
          <c:y val="0.33409251968503934"/>
          <c:w val="0.66620843684733178"/>
          <c:h val="0.61302468286485667"/>
        </c:manualLayout>
      </c:layout>
      <c:pie3DChart>
        <c:varyColors val="1"/>
        <c:ser>
          <c:idx val="0"/>
          <c:order val="0"/>
          <c:explosion val="5"/>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8F2-4521-BE6F-5DCE60DC157D}"/>
              </c:ext>
            </c:extLst>
          </c:dPt>
          <c:dPt>
            <c:idx val="1"/>
            <c:bubble3D val="0"/>
            <c:explosion val="7"/>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8F2-4521-BE6F-5DCE60DC157D}"/>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8F2-4521-BE6F-5DCE60DC157D}"/>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28F2-4521-BE6F-5DCE60DC157D}"/>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28F2-4521-BE6F-5DCE60DC157D}"/>
              </c:ext>
            </c:extLst>
          </c:dPt>
          <c:dLbls>
            <c:dLbl>
              <c:idx val="0"/>
              <c:layout>
                <c:manualLayout>
                  <c:x val="5.9413364462328089E-2"/>
                  <c:y val="5.8565681275838484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1C4733-AC4F-4638-84BF-27879D115361}" type="CATEGORYNAME">
                      <a:rPr lang="en-US" sz="1600"/>
                      <a:pPr>
                        <a:defRPr sz="1600"/>
                      </a:pPr>
                      <a:t>[NOMBRE DE CATEGORÍA]</a:t>
                    </a:fld>
                    <a:r>
                      <a:rPr lang="en-US" sz="1600"/>
                      <a:t> </a:t>
                    </a:r>
                  </a:p>
                  <a:p>
                    <a:pPr>
                      <a:defRPr sz="1600"/>
                    </a:pPr>
                    <a:fld id="{77148070-67BF-4B93-9444-5BDDC7578C9B}" type="VALUE">
                      <a:rPr lang="en-US" sz="1600"/>
                      <a:pPr>
                        <a:defRPr sz="1600"/>
                      </a:pPr>
                      <a:t>[VALOR]</a:t>
                    </a:fld>
                    <a:endParaRPr lang="en-US" sz="1600"/>
                  </a:p>
                  <a:p>
                    <a:pPr>
                      <a:defRPr sz="1600"/>
                    </a:pPr>
                    <a:r>
                      <a:rPr lang="en-US" sz="1600"/>
                      <a:t> </a:t>
                    </a:r>
                    <a:fld id="{97B5176C-91BD-4377-BD3C-E08163AC36F8}" type="PERCENTAGE">
                      <a:rPr lang="en-US" sz="1600"/>
                      <a:pPr>
                        <a:defRPr sz="1600"/>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28F2-4521-BE6F-5DCE60DC157D}"/>
                </c:ext>
              </c:extLst>
            </c:dLbl>
            <c:dLbl>
              <c:idx val="1"/>
              <c:layout>
                <c:manualLayout>
                  <c:x val="2.5909904766648843E-2"/>
                  <c:y val="7.679159863631422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874521D-ADF8-4DD2-9C66-5F21145465D1}"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7252C668-E7E1-47C4-BE49-B525DA220A85}" type="VALUE">
                      <a:rPr lang="en-US" sz="1600"/>
                      <a:pPr>
                        <a:defRPr sz="1600">
                          <a:solidFill>
                            <a:schemeClr val="accent1"/>
                          </a:solidFill>
                        </a:defRPr>
                      </a:pPr>
                      <a:t>[VALOR]</a:t>
                    </a:fld>
                    <a:r>
                      <a:rPr lang="en-US" sz="1600"/>
                      <a:t> </a:t>
                    </a:r>
                  </a:p>
                  <a:p>
                    <a:pPr>
                      <a:defRPr sz="1600">
                        <a:solidFill>
                          <a:schemeClr val="accent1"/>
                        </a:solidFill>
                      </a:defRPr>
                    </a:pPr>
                    <a:fld id="{DE1987C8-6FDB-46C8-8052-D2D098013361}"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28F2-4521-BE6F-5DCE60DC157D}"/>
                </c:ext>
              </c:extLst>
            </c:dLbl>
            <c:dLbl>
              <c:idx val="2"/>
              <c:layout>
                <c:manualLayout>
                  <c:x val="-6.0456444455514166E-2"/>
                  <c:y val="-3.839579931815782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8B7272A-54F6-40DB-BCFD-BE4F79951B5C}"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B0C1736C-AB1B-4C76-A0CA-295C99A66A48}" type="VALUE">
                      <a:rPr lang="en-US" sz="1600"/>
                      <a:pPr>
                        <a:defRPr sz="1600">
                          <a:solidFill>
                            <a:schemeClr val="accent1"/>
                          </a:solidFill>
                        </a:defRPr>
                      </a:pPr>
                      <a:t>[VALOR]</a:t>
                    </a:fld>
                    <a:endParaRPr lang="en-US" sz="1600"/>
                  </a:p>
                  <a:p>
                    <a:pPr>
                      <a:defRPr sz="1600">
                        <a:solidFill>
                          <a:schemeClr val="accent1"/>
                        </a:solidFill>
                      </a:defRPr>
                    </a:pPr>
                    <a:r>
                      <a:rPr lang="en-US" sz="1600"/>
                      <a:t> </a:t>
                    </a:r>
                    <a:fld id="{BB7F9576-FE1E-450D-846C-194B3E38E595}"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28F2-4521-BE6F-5DCE60DC157D}"/>
                </c:ext>
              </c:extLst>
            </c:dLbl>
            <c:dLbl>
              <c:idx val="3"/>
              <c:layout>
                <c:manualLayout>
                  <c:x val="-7.5570555569392682E-3"/>
                  <c:y val="-7.487180867040640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7BB35E3-3920-46D6-AA10-672B28504DBF}" type="CATEGORYNAME">
                      <a:rPr lang="en-US" sz="1600"/>
                      <a:pPr>
                        <a:defRPr sz="1600">
                          <a:solidFill>
                            <a:schemeClr val="accent1"/>
                          </a:solidFill>
                        </a:defRPr>
                      </a:pPr>
                      <a:t>[NOMBRE DE CATEGORÍA]</a:t>
                    </a:fld>
                    <a:r>
                      <a:rPr lang="en-US" sz="1600"/>
                      <a:t> </a:t>
                    </a:r>
                  </a:p>
                  <a:p>
                    <a:pPr>
                      <a:defRPr sz="1600">
                        <a:solidFill>
                          <a:schemeClr val="accent1"/>
                        </a:solidFill>
                      </a:defRPr>
                    </a:pPr>
                    <a:fld id="{32291BB7-B695-49B5-A8F5-4F51EDC63E35}" type="VALUE">
                      <a:rPr lang="en-US" sz="1600"/>
                      <a:pPr>
                        <a:defRPr sz="1600">
                          <a:solidFill>
                            <a:schemeClr val="accent1"/>
                          </a:solidFill>
                        </a:defRPr>
                      </a:pPr>
                      <a:t>[VALOR]</a:t>
                    </a:fld>
                    <a:r>
                      <a:rPr lang="en-US" sz="1600"/>
                      <a:t> </a:t>
                    </a:r>
                  </a:p>
                  <a:p>
                    <a:pPr>
                      <a:defRPr sz="1600">
                        <a:solidFill>
                          <a:schemeClr val="accent1"/>
                        </a:solidFill>
                      </a:defRPr>
                    </a:pPr>
                    <a:fld id="{A18C8E33-2711-4202-B0DF-FED88ABC071A}"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28F2-4521-BE6F-5DCE60DC157D}"/>
                </c:ext>
              </c:extLst>
            </c:dLbl>
            <c:dLbl>
              <c:idx val="4"/>
              <c:layout>
                <c:manualLayout>
                  <c:x val="1.0814986744402861E-3"/>
                  <c:y val="-7.25702075488888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1ACF3A12-5C0E-486C-AD8A-FA1A04FF8D39}" type="CATEGORYNAME">
                      <a:rPr lang="en-US"/>
                      <a:pPr>
                        <a:defRPr sz="1600">
                          <a:solidFill>
                            <a:schemeClr val="accent1"/>
                          </a:solidFill>
                        </a:defRPr>
                      </a:pPr>
                      <a:t>[NOMBRE DE CATEGORÍA]</a:t>
                    </a:fld>
                    <a:r>
                      <a:rPr lang="en-US"/>
                      <a:t>                  </a:t>
                    </a:r>
                    <a:r>
                      <a:rPr lang="en-US" baseline="0"/>
                      <a:t> </a:t>
                    </a:r>
                    <a:fld id="{BCDC7AFB-8EF3-4F81-81B8-C245D263E3CF}" type="VALUE">
                      <a:rPr lang="en-US" baseline="0"/>
                      <a:pPr>
                        <a:defRPr sz="1600">
                          <a:solidFill>
                            <a:schemeClr val="accent1"/>
                          </a:solidFill>
                        </a:defRPr>
                      </a:pPr>
                      <a:t>[VALOR]</a:t>
                    </a:fld>
                    <a:r>
                      <a:rPr lang="en-US" baseline="0"/>
                      <a:t>                                          </a:t>
                    </a:r>
                    <a:fld id="{CE06ABF0-A812-466E-8FD9-148794EB50EA}" type="PERCENTAGE">
                      <a:rPr lang="en-US" baseline="0"/>
                      <a:pPr>
                        <a:defRPr sz="16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28F2-4521-BE6F-5DCE60DC157D}"/>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Escolaridad'!$B$3:$F$3</c:f>
              <c:strCache>
                <c:ptCount val="5"/>
                <c:pt idx="0">
                  <c:v>Ninguno</c:v>
                </c:pt>
                <c:pt idx="1">
                  <c:v>Básico</c:v>
                </c:pt>
                <c:pt idx="2">
                  <c:v>Medio</c:v>
                </c:pt>
                <c:pt idx="3">
                  <c:v>Superior</c:v>
                </c:pt>
                <c:pt idx="4">
                  <c:v>No Especificado</c:v>
                </c:pt>
              </c:strCache>
            </c:strRef>
          </c:cat>
          <c:val>
            <c:numRef>
              <c:f>'V.4.9.Accid x Escolaridad'!$B$20:$F$20</c:f>
              <c:numCache>
                <c:formatCode>_(* #,##0_);_(* \(#,##0\);_(* "-"??_);_(@_)</c:formatCode>
                <c:ptCount val="5"/>
                <c:pt idx="0">
                  <c:v>22526</c:v>
                </c:pt>
                <c:pt idx="1">
                  <c:v>116329</c:v>
                </c:pt>
                <c:pt idx="2">
                  <c:v>196013</c:v>
                </c:pt>
                <c:pt idx="3">
                  <c:v>42695</c:v>
                </c:pt>
                <c:pt idx="4">
                  <c:v>17047</c:v>
                </c:pt>
              </c:numCache>
            </c:numRef>
          </c:val>
          <c:extLst>
            <c:ext xmlns:c16="http://schemas.microsoft.com/office/drawing/2014/chart" uri="{C3380CC4-5D6E-409C-BE32-E72D297353CC}">
              <c16:uniqueId val="{0000000A-28F2-4521-BE6F-5DCE60DC157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Reporte de Accidentes Laborales y Enfermedades Profesionales y Afiliación</a:t>
            </a:r>
            <a:r>
              <a:rPr lang="es-DO" sz="1800" b="1" baseline="0">
                <a:effectLst/>
              </a:rPr>
              <a:t> al SRL por Sector</a:t>
            </a:r>
            <a:endParaRPr lang="es-ES">
              <a:effectLst/>
            </a:endParaRPr>
          </a:p>
        </c:rich>
      </c:tx>
      <c:layout>
        <c:manualLayout>
          <c:xMode val="edge"/>
          <c:yMode val="edge"/>
          <c:x val="0.19540019066505332"/>
          <c:y val="1.8279318785922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0650523519449009E-2"/>
          <c:y val="0.2081201129738682"/>
          <c:w val="0.94858521195106693"/>
          <c:h val="0.66536387284087761"/>
        </c:manualLayout>
      </c:layout>
      <c:bar3DChart>
        <c:barDir val="col"/>
        <c:grouping val="clustered"/>
        <c:varyColors val="0"/>
        <c:ser>
          <c:idx val="0"/>
          <c:order val="0"/>
          <c:tx>
            <c:strRef>
              <c:f>'V.4.10.Accid x sector '!$J$3</c:f>
              <c:strCache>
                <c:ptCount val="1"/>
                <c:pt idx="0">
                  <c:v>%  Accidentado /Afiliado Sector Público</c:v>
                </c:pt>
              </c:strCache>
            </c:strRef>
          </c:tx>
          <c:spPr>
            <a:solidFill>
              <a:srgbClr val="0070C0"/>
            </a:solidFill>
            <a:ln w="47625"/>
          </c:spPr>
          <c:invertIfNegative val="0"/>
          <c:dLbls>
            <c:dLbl>
              <c:idx val="0"/>
              <c:layout>
                <c:manualLayout>
                  <c:x val="1.3870922454990265E-2"/>
                  <c:y val="-2.288140243178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DA-4F59-963E-66BE75323BB6}"/>
                </c:ext>
              </c:extLst>
            </c:dLbl>
            <c:dLbl>
              <c:idx val="1"/>
              <c:layout>
                <c:manualLayout>
                  <c:x val="7.4689582449947297E-3"/>
                  <c:y val="-1.6641019950388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DA-4F59-963E-66BE75323BB6}"/>
                </c:ext>
              </c:extLst>
            </c:dLbl>
            <c:dLbl>
              <c:idx val="2"/>
              <c:layout>
                <c:manualLayout>
                  <c:x val="3.139663109379639E-3"/>
                  <c:y val="-9.50581308243190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DA-4F59-963E-66BE75323BB6}"/>
                </c:ext>
              </c:extLst>
            </c:dLbl>
            <c:dLbl>
              <c:idx val="3"/>
              <c:layout>
                <c:manualLayout>
                  <c:x val="-1.4341420273715261E-3"/>
                  <c:y val="-7.1788946154075781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DA-4F59-963E-66BE75323BB6}"/>
                </c:ext>
              </c:extLst>
            </c:dLbl>
            <c:dLbl>
              <c:idx val="4"/>
              <c:layout>
                <c:manualLayout>
                  <c:x val="-9.8735943742099042E-4"/>
                  <c:y val="-9.25823270308341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DA-4F59-963E-66BE75323BB6}"/>
                </c:ext>
              </c:extLst>
            </c:dLbl>
            <c:dLbl>
              <c:idx val="5"/>
              <c:layout>
                <c:manualLayout>
                  <c:x val="9.2310760759873104E-4"/>
                  <c:y val="-9.17308767756380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DA-4F59-963E-66BE75323BB6}"/>
                </c:ext>
              </c:extLst>
            </c:dLbl>
            <c:dLbl>
              <c:idx val="7"/>
              <c:spPr/>
              <c:txPr>
                <a:bodyPr/>
                <a:lstStyle/>
                <a:p>
                  <a:pPr>
                    <a:defRPr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6-2ADA-4F59-963E-66BE75323BB6}"/>
                </c:ext>
              </c:extLst>
            </c:dLbl>
            <c:dLbl>
              <c:idx val="9"/>
              <c:layout>
                <c:manualLayout>
                  <c:x val="-4.9437810348772569E-3"/>
                  <c:y val="-9.139659392961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84B-445B-9CB2-081D558ABCA3}"/>
                </c:ext>
              </c:extLst>
            </c:dLbl>
            <c:dLbl>
              <c:idx val="10"/>
              <c:layout>
                <c:manualLayout>
                  <c:x val="-7.9100496558039881E-3"/>
                  <c:y val="-4.56982969648054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84B-445B-9CB2-081D558ABCA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 - May.20</c:v>
                </c:pt>
              </c:strCache>
            </c:strRef>
          </c:cat>
          <c:val>
            <c:numRef>
              <c:f>'V.4.10.Accid x sector '!$J$4:$J$16</c:f>
              <c:numCache>
                <c:formatCode>0.00%</c:formatCode>
                <c:ptCount val="13"/>
                <c:pt idx="0">
                  <c:v>2.0314192849404116E-3</c:v>
                </c:pt>
                <c:pt idx="1">
                  <c:v>2.7543822892660101E-3</c:v>
                </c:pt>
                <c:pt idx="2">
                  <c:v>4.1575301399823794E-3</c:v>
                </c:pt>
                <c:pt idx="3">
                  <c:v>5.6707396334329911E-3</c:v>
                </c:pt>
                <c:pt idx="4">
                  <c:v>9.8497768609389202E-3</c:v>
                </c:pt>
                <c:pt idx="5">
                  <c:v>1.0704228061863753E-2</c:v>
                </c:pt>
                <c:pt idx="6">
                  <c:v>1.1170498695464061E-2</c:v>
                </c:pt>
                <c:pt idx="7">
                  <c:v>1.0992010625338663E-2</c:v>
                </c:pt>
                <c:pt idx="8">
                  <c:v>1.2566276821775167E-2</c:v>
                </c:pt>
                <c:pt idx="9">
                  <c:v>1.4273718172738821E-2</c:v>
                </c:pt>
                <c:pt idx="10">
                  <c:v>1.3736119235507979E-2</c:v>
                </c:pt>
                <c:pt idx="11">
                  <c:v>1.541883826239793E-2</c:v>
                </c:pt>
                <c:pt idx="12">
                  <c:v>1.6837716484926234E-2</c:v>
                </c:pt>
              </c:numCache>
            </c:numRef>
          </c:val>
          <c:extLst>
            <c:ext xmlns:c16="http://schemas.microsoft.com/office/drawing/2014/chart" uri="{C3380CC4-5D6E-409C-BE32-E72D297353CC}">
              <c16:uniqueId val="{00000007-2ADA-4F59-963E-66BE75323BB6}"/>
            </c:ext>
          </c:extLst>
        </c:ser>
        <c:ser>
          <c:idx val="1"/>
          <c:order val="1"/>
          <c:tx>
            <c:strRef>
              <c:f>'V.4.10.Accid x sector '!$K$3</c:f>
              <c:strCache>
                <c:ptCount val="1"/>
                <c:pt idx="0">
                  <c:v>    % Accidentado /Afiliado Sector Privado</c:v>
                </c:pt>
              </c:strCache>
            </c:strRef>
          </c:tx>
          <c:spPr>
            <a:solidFill>
              <a:schemeClr val="accent3">
                <a:lumMod val="75000"/>
              </a:schemeClr>
            </a:solidFill>
            <a:ln w="50800">
              <a:solidFill>
                <a:schemeClr val="accent3">
                  <a:lumMod val="75000"/>
                </a:schemeClr>
              </a:solidFill>
            </a:ln>
          </c:spPr>
          <c:invertIfNegative val="0"/>
          <c:dLbls>
            <c:dLbl>
              <c:idx val="0"/>
              <c:layout>
                <c:manualLayout>
                  <c:x val="9.6029463149932739E-3"/>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DA-4F59-963E-66BE75323BB6}"/>
                </c:ext>
              </c:extLst>
            </c:dLbl>
            <c:dLbl>
              <c:idx val="1"/>
              <c:layout>
                <c:manualLayout>
                  <c:x val="1.1736934384991779E-2"/>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DA-4F59-963E-66BE75323BB6}"/>
                </c:ext>
              </c:extLst>
            </c:dLbl>
            <c:dLbl>
              <c:idx val="2"/>
              <c:layout>
                <c:manualLayout>
                  <c:x val="9.6029463149931958E-3"/>
                  <c:y val="-2.08012749379851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DA-4F59-963E-66BE75323BB6}"/>
                </c:ext>
              </c:extLst>
            </c:dLbl>
            <c:dLbl>
              <c:idx val="3"/>
              <c:layout>
                <c:manualLayout>
                  <c:x val="1.4937916489989538E-2"/>
                  <c:y val="-1.8721147444186657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DA-4F59-963E-66BE75323BB6}"/>
                </c:ext>
              </c:extLst>
            </c:dLbl>
            <c:dLbl>
              <c:idx val="5"/>
              <c:layout>
                <c:manualLayout>
                  <c:x val="4.2499929515373578E-3"/>
                  <c:y val="-6.69678756330968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DA-4F59-963E-66BE75323BB6}"/>
                </c:ext>
              </c:extLst>
            </c:dLbl>
            <c:dLbl>
              <c:idx val="7"/>
              <c:layout>
                <c:manualLayout>
                  <c:x val="1.5954789617972524E-2"/>
                  <c:y val="-8.929050084413001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ADA-4F59-963E-66BE75323BB6}"/>
                </c:ext>
              </c:extLst>
            </c:dLbl>
            <c:dLbl>
              <c:idx val="9"/>
              <c:layout>
                <c:manualLayout>
                  <c:x val="2.9662686209264411E-3"/>
                  <c:y val="-2.28491484824027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84B-445B-9CB2-081D558ABCA3}"/>
                </c:ext>
              </c:extLst>
            </c:dLbl>
            <c:dLbl>
              <c:idx val="10"/>
              <c:layout>
                <c:manualLayout>
                  <c:x val="6.9212934488282179E-3"/>
                  <c:y val="-1.14245742412015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84B-445B-9CB2-081D558ABCA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 - May.20</c:v>
                </c:pt>
              </c:strCache>
            </c:strRef>
          </c:cat>
          <c:val>
            <c:numRef>
              <c:f>'V.4.10.Accid x sector '!$K$4:$K$16</c:f>
              <c:numCache>
                <c:formatCode>0.00%</c:formatCode>
                <c:ptCount val="13"/>
                <c:pt idx="0">
                  <c:v>1.1950197664168983E-2</c:v>
                </c:pt>
                <c:pt idx="1">
                  <c:v>1.5749353262431733E-2</c:v>
                </c:pt>
                <c:pt idx="2">
                  <c:v>1.6929991481498749E-2</c:v>
                </c:pt>
                <c:pt idx="3">
                  <c:v>2.0533245470578162E-2</c:v>
                </c:pt>
                <c:pt idx="4">
                  <c:v>2.2056905463504178E-2</c:v>
                </c:pt>
                <c:pt idx="5">
                  <c:v>2.1770892503967715E-2</c:v>
                </c:pt>
                <c:pt idx="6">
                  <c:v>2.1716399903482668E-2</c:v>
                </c:pt>
                <c:pt idx="7">
                  <c:v>2.298124797013297E-2</c:v>
                </c:pt>
                <c:pt idx="8">
                  <c:v>2.3642415332169674E-2</c:v>
                </c:pt>
                <c:pt idx="9">
                  <c:v>2.2723643414871885E-2</c:v>
                </c:pt>
                <c:pt idx="10">
                  <c:v>2.286574425204304E-2</c:v>
                </c:pt>
                <c:pt idx="11">
                  <c:v>2.3888304616501727E-2</c:v>
                </c:pt>
                <c:pt idx="12">
                  <c:v>1.7387673428679411E-3</c:v>
                </c:pt>
              </c:numCache>
            </c:numRef>
          </c:val>
          <c:extLst>
            <c:ext xmlns:c16="http://schemas.microsoft.com/office/drawing/2014/chart" uri="{C3380CC4-5D6E-409C-BE32-E72D297353CC}">
              <c16:uniqueId val="{0000000E-2ADA-4F59-963E-66BE75323BB6}"/>
            </c:ext>
          </c:extLst>
        </c:ser>
        <c:dLbls>
          <c:showLegendKey val="0"/>
          <c:showVal val="0"/>
          <c:showCatName val="0"/>
          <c:showSerName val="0"/>
          <c:showPercent val="0"/>
          <c:showBubbleSize val="0"/>
        </c:dLbls>
        <c:gapWidth val="150"/>
        <c:shape val="cylinder"/>
        <c:axId val="436875400"/>
        <c:axId val="436875792"/>
        <c:axId val="0"/>
      </c:bar3DChart>
      <c:catAx>
        <c:axId val="436875400"/>
        <c:scaling>
          <c:orientation val="minMax"/>
        </c:scaling>
        <c:delete val="0"/>
        <c:axPos val="b"/>
        <c:numFmt formatCode="General" sourceLinked="1"/>
        <c:majorTickMark val="none"/>
        <c:minorTickMark val="none"/>
        <c:tickLblPos val="nextTo"/>
        <c:txPr>
          <a:bodyPr/>
          <a:lstStyle/>
          <a:p>
            <a:pPr>
              <a:defRPr sz="1200"/>
            </a:pPr>
            <a:endParaRPr lang="en-US"/>
          </a:p>
        </c:txPr>
        <c:crossAx val="436875792"/>
        <c:crosses val="autoZero"/>
        <c:auto val="1"/>
        <c:lblAlgn val="ctr"/>
        <c:lblOffset val="100"/>
        <c:noMultiLvlLbl val="0"/>
      </c:catAx>
      <c:valAx>
        <c:axId val="436875792"/>
        <c:scaling>
          <c:orientation val="minMax"/>
        </c:scaling>
        <c:delete val="1"/>
        <c:axPos val="l"/>
        <c:numFmt formatCode="0.00%" sourceLinked="1"/>
        <c:majorTickMark val="out"/>
        <c:minorTickMark val="none"/>
        <c:tickLblPos val="nextTo"/>
        <c:crossAx val="436875400"/>
        <c:crosses val="autoZero"/>
        <c:crossBetween val="between"/>
      </c:valAx>
    </c:plotArea>
    <c:legend>
      <c:legendPos val="t"/>
      <c:layout>
        <c:manualLayout>
          <c:xMode val="edge"/>
          <c:yMode val="edge"/>
          <c:x val="0.19497271206756497"/>
          <c:y val="6.6559301210456445E-2"/>
          <c:w val="0.64991119165002409"/>
          <c:h val="4.2371640248104754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b="1">
                <a:effectLst/>
              </a:rPr>
              <a:t>Comparación Reporte de Accidentes Laborales y Enfermedades Profesionales y Afilación al SRL  por Sexo</a:t>
            </a:r>
            <a:endParaRPr lang="es-ES" sz="1800">
              <a:effectLst/>
            </a:endParaRPr>
          </a:p>
        </c:rich>
      </c:tx>
      <c:layout>
        <c:manualLayout>
          <c:xMode val="edge"/>
          <c:yMode val="edge"/>
          <c:x val="0.16991403445114461"/>
          <c:y val="2.580772139524288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4880036183442235E-2"/>
          <c:y val="0.18708187456985184"/>
          <c:w val="0.9638516761972874"/>
          <c:h val="0.62539778212989539"/>
        </c:manualLayout>
      </c:layout>
      <c:bar3DChart>
        <c:barDir val="col"/>
        <c:grouping val="clustered"/>
        <c:varyColors val="0"/>
        <c:ser>
          <c:idx val="0"/>
          <c:order val="0"/>
          <c:tx>
            <c:strRef>
              <c:f>'V.4.11.Accid x sexo'!$J$3</c:f>
              <c:strCache>
                <c:ptCount val="1"/>
                <c:pt idx="0">
                  <c:v>% Accidentados / Afiliados Femenino</c:v>
                </c:pt>
              </c:strCache>
            </c:strRef>
          </c:tx>
          <c:spPr>
            <a:solidFill>
              <a:srgbClr val="0070C0"/>
            </a:solidFill>
          </c:spPr>
          <c:invertIfNegative val="0"/>
          <c:dLbls>
            <c:dLbl>
              <c:idx val="0"/>
              <c:layout>
                <c:manualLayout>
                  <c:x val="8.6466325515197561E-4"/>
                  <c:y val="-1.805648200293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A60-432F-B3C3-EFA8E8DCC1E5}"/>
                </c:ext>
              </c:extLst>
            </c:dLbl>
            <c:dLbl>
              <c:idx val="1"/>
              <c:layout>
                <c:manualLayout>
                  <c:x val="-3.6096582211034914E-3"/>
                  <c:y val="-8.48111859662562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A60-432F-B3C3-EFA8E8DCC1E5}"/>
                </c:ext>
              </c:extLst>
            </c:dLbl>
            <c:dLbl>
              <c:idx val="2"/>
              <c:layout>
                <c:manualLayout>
                  <c:x val="-2.0640086500460166E-3"/>
                  <c:y val="-5.794917099414605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A60-432F-B3C3-EFA8E8DCC1E5}"/>
                </c:ext>
              </c:extLst>
            </c:dLbl>
            <c:dLbl>
              <c:idx val="3"/>
              <c:layout>
                <c:manualLayout>
                  <c:x val="-7.3902335232845472E-3"/>
                  <c:y val="-1.4998078579688992E-3"/>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A60-432F-B3C3-EFA8E8DCC1E5}"/>
                </c:ext>
              </c:extLst>
            </c:dLbl>
            <c:dLbl>
              <c:idx val="7"/>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A60-432F-B3C3-EFA8E8DCC1E5}"/>
                </c:ext>
              </c:extLst>
            </c:dLbl>
            <c:dLbl>
              <c:idx val="8"/>
              <c:layout>
                <c:manualLayout>
                  <c:x val="1.5576058246192048E-3"/>
                  <c:y val="-9.58005273102417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A60-432F-B3C3-EFA8E8DCC1E5}"/>
                </c:ext>
              </c:extLst>
            </c:dLbl>
            <c:dLbl>
              <c:idx val="12"/>
              <c:layout>
                <c:manualLayout>
                  <c:x val="-3.693864440265013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33E-45F1-9E0F-3A4CE5F404F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Ene-May.20</c:v>
                </c:pt>
              </c:strCache>
            </c:strRef>
          </c:cat>
          <c:val>
            <c:numRef>
              <c:f>'V.4.11.Accid x sexo'!$J$4:$J$16</c:f>
              <c:numCache>
                <c:formatCode>0.0%</c:formatCode>
                <c:ptCount val="13"/>
                <c:pt idx="0">
                  <c:v>4.1262324431000112E-3</c:v>
                </c:pt>
                <c:pt idx="1">
                  <c:v>5.8595387041961615E-3</c:v>
                </c:pt>
                <c:pt idx="2">
                  <c:v>7.0485180750278773E-3</c:v>
                </c:pt>
                <c:pt idx="3">
                  <c:v>9.5494094711578367E-3</c:v>
                </c:pt>
                <c:pt idx="4">
                  <c:v>1.1335899058516615E-2</c:v>
                </c:pt>
                <c:pt idx="5">
                  <c:v>1.1717331156979951E-2</c:v>
                </c:pt>
                <c:pt idx="6">
                  <c:v>1.2129994129985919E-2</c:v>
                </c:pt>
                <c:pt idx="7">
                  <c:v>1.2918719510405541E-2</c:v>
                </c:pt>
                <c:pt idx="8">
                  <c:v>1.4627763714808608E-2</c:v>
                </c:pt>
                <c:pt idx="9">
                  <c:v>1.3980931110913889E-2</c:v>
                </c:pt>
                <c:pt idx="10">
                  <c:v>1.208222740940996E-2</c:v>
                </c:pt>
                <c:pt idx="11">
                  <c:v>1.3517975069688319E-2</c:v>
                </c:pt>
                <c:pt idx="12">
                  <c:v>4.22329762666648E-3</c:v>
                </c:pt>
              </c:numCache>
            </c:numRef>
          </c:val>
          <c:extLst>
            <c:ext xmlns:c16="http://schemas.microsoft.com/office/drawing/2014/chart" uri="{C3380CC4-5D6E-409C-BE32-E72D297353CC}">
              <c16:uniqueId val="{00000006-5A60-432F-B3C3-EFA8E8DCC1E5}"/>
            </c:ext>
          </c:extLst>
        </c:ser>
        <c:ser>
          <c:idx val="1"/>
          <c:order val="1"/>
          <c:tx>
            <c:strRef>
              <c:f>'V.4.11.Accid x sexo'!$K$3</c:f>
              <c:strCache>
                <c:ptCount val="1"/>
                <c:pt idx="0">
                  <c:v>% Accidentados / Afiliados Masculino</c:v>
                </c:pt>
              </c:strCache>
            </c:strRef>
          </c:tx>
          <c:spPr>
            <a:solidFill>
              <a:schemeClr val="accent3">
                <a:lumMod val="75000"/>
              </a:schemeClr>
            </a:solidFill>
          </c:spPr>
          <c:invertIfNegative val="0"/>
          <c:dLbls>
            <c:dLbl>
              <c:idx val="0"/>
              <c:layout>
                <c:manualLayout>
                  <c:x val="6.5426005523700776E-3"/>
                  <c:y val="-2.7351109500372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A60-432F-B3C3-EFA8E8DCC1E5}"/>
                </c:ext>
              </c:extLst>
            </c:dLbl>
            <c:dLbl>
              <c:idx val="1"/>
              <c:layout>
                <c:manualLayout>
                  <c:x val="1.2046165305595481E-2"/>
                  <c:y val="-2.50410383228650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A60-432F-B3C3-EFA8E8DCC1E5}"/>
                </c:ext>
              </c:extLst>
            </c:dLbl>
            <c:dLbl>
              <c:idx val="2"/>
              <c:layout>
                <c:manualLayout>
                  <c:x val="5.8587371565158369E-3"/>
                  <c:y val="-5.0027114606178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A60-432F-B3C3-EFA8E8DCC1E5}"/>
                </c:ext>
              </c:extLst>
            </c:dLbl>
            <c:dLbl>
              <c:idx val="3"/>
              <c:layout>
                <c:manualLayout>
                  <c:x val="8.2717605281796957E-3"/>
                  <c:y val="-1.1414116650100331E-2"/>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A60-432F-B3C3-EFA8E8DCC1E5}"/>
                </c:ext>
              </c:extLst>
            </c:dLbl>
            <c:dLbl>
              <c:idx val="4"/>
              <c:layout>
                <c:manualLayout>
                  <c:x val="7.44265105277047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A60-432F-B3C3-EFA8E8DCC1E5}"/>
                </c:ext>
              </c:extLst>
            </c:dLbl>
            <c:dLbl>
              <c:idx val="6"/>
              <c:layout>
                <c:manualLayout>
                  <c:x val="9.2378490214094673E-3"/>
                  <c:y val="-1.91601054620482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A60-432F-B3C3-EFA8E8DCC1E5}"/>
                </c:ext>
              </c:extLst>
            </c:dLbl>
            <c:dLbl>
              <c:idx val="7"/>
              <c:layout>
                <c:manualLayout>
                  <c:x val="6.3111635537033131E-3"/>
                  <c:y val="-7.1423441951519303E-3"/>
                </c:manualLayout>
              </c:layout>
              <c:spPr>
                <a:noFill/>
                <a:ln>
                  <a:noFill/>
                </a:ln>
                <a:effectLs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A60-432F-B3C3-EFA8E8DCC1E5}"/>
                </c:ext>
              </c:extLst>
            </c:dLbl>
            <c:dLbl>
              <c:idx val="8"/>
              <c:layout>
                <c:manualLayout>
                  <c:x val="9.2191352685600837E-3"/>
                  <c:y val="-8.7866433245288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Ene-May.20</c:v>
                </c:pt>
              </c:strCache>
            </c:strRef>
          </c:cat>
          <c:val>
            <c:numRef>
              <c:f>'V.4.11.Accid x sexo'!$K$4:$K$16</c:f>
              <c:numCache>
                <c:formatCode>0.0%</c:formatCode>
                <c:ptCount val="13"/>
                <c:pt idx="0">
                  <c:v>1.2979611588220547E-2</c:v>
                </c:pt>
                <c:pt idx="1">
                  <c:v>1.6517518558729825E-2</c:v>
                </c:pt>
                <c:pt idx="2">
                  <c:v>1.8257994456960403E-2</c:v>
                </c:pt>
                <c:pt idx="3">
                  <c:v>2.1815361183861855E-2</c:v>
                </c:pt>
                <c:pt idx="4">
                  <c:v>2.4360635512073788E-2</c:v>
                </c:pt>
                <c:pt idx="5">
                  <c:v>2.4247681743930209E-2</c:v>
                </c:pt>
                <c:pt idx="6">
                  <c:v>2.4084905076116211E-2</c:v>
                </c:pt>
                <c:pt idx="7">
                  <c:v>2.5031026174716052E-2</c:v>
                </c:pt>
                <c:pt idx="8">
                  <c:v>2.5244722137962902E-2</c:v>
                </c:pt>
                <c:pt idx="9">
                  <c:v>2.5034024863361839E-2</c:v>
                </c:pt>
                <c:pt idx="10">
                  <c:v>2.5224500847134308E-2</c:v>
                </c:pt>
                <c:pt idx="11">
                  <c:v>2.5771288012809701E-2</c:v>
                </c:pt>
                <c:pt idx="12">
                  <c:v>8.9597808278262404E-3</c:v>
                </c:pt>
              </c:numCache>
            </c:numRef>
          </c:val>
          <c:extLst>
            <c:ext xmlns:c16="http://schemas.microsoft.com/office/drawing/2014/chart" uri="{C3380CC4-5D6E-409C-BE32-E72D297353CC}">
              <c16:uniqueId val="{0000000F-5A60-432F-B3C3-EFA8E8DCC1E5}"/>
            </c:ext>
          </c:extLst>
        </c:ser>
        <c:dLbls>
          <c:showLegendKey val="0"/>
          <c:showVal val="0"/>
          <c:showCatName val="0"/>
          <c:showSerName val="0"/>
          <c:showPercent val="0"/>
          <c:showBubbleSize val="0"/>
        </c:dLbls>
        <c:gapWidth val="150"/>
        <c:shape val="cylinder"/>
        <c:axId val="436876576"/>
        <c:axId val="436876968"/>
        <c:axId val="0"/>
      </c:bar3DChart>
      <c:catAx>
        <c:axId val="436876576"/>
        <c:scaling>
          <c:orientation val="minMax"/>
        </c:scaling>
        <c:delete val="0"/>
        <c:axPos val="b"/>
        <c:numFmt formatCode="General" sourceLinked="1"/>
        <c:majorTickMark val="none"/>
        <c:minorTickMark val="none"/>
        <c:tickLblPos val="nextTo"/>
        <c:txPr>
          <a:bodyPr/>
          <a:lstStyle/>
          <a:p>
            <a:pPr>
              <a:defRPr sz="1600"/>
            </a:pPr>
            <a:endParaRPr lang="en-US"/>
          </a:p>
        </c:txPr>
        <c:crossAx val="436876968"/>
        <c:crosses val="autoZero"/>
        <c:auto val="1"/>
        <c:lblAlgn val="ctr"/>
        <c:lblOffset val="100"/>
        <c:noMultiLvlLbl val="0"/>
      </c:catAx>
      <c:valAx>
        <c:axId val="436876968"/>
        <c:scaling>
          <c:orientation val="minMax"/>
        </c:scaling>
        <c:delete val="1"/>
        <c:axPos val="l"/>
        <c:numFmt formatCode="0.0%" sourceLinked="1"/>
        <c:majorTickMark val="out"/>
        <c:minorTickMark val="none"/>
        <c:tickLblPos val="nextTo"/>
        <c:crossAx val="436876576"/>
        <c:crosses val="autoZero"/>
        <c:crossBetween val="between"/>
      </c:valAx>
    </c:plotArea>
    <c:legend>
      <c:legendPos val="t"/>
      <c:layout>
        <c:manualLayout>
          <c:xMode val="edge"/>
          <c:yMode val="edge"/>
          <c:x val="0.22435170451957259"/>
          <c:y val="7.2004670380376903E-2"/>
          <c:w val="0.5158410706777814"/>
          <c:h val="3.925214657460341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Seguro de Riesgos Laborales</a:t>
            </a:r>
          </a:p>
          <a:p>
            <a:pPr>
              <a:defRPr sz="2400"/>
            </a:pPr>
            <a:r>
              <a:rPr lang="en-US" sz="2400"/>
              <a:t>Comparación Reporte de Accidentes Laborales y Enfermedades Profesionales y Afilación al SRL por edad</a:t>
            </a:r>
          </a:p>
        </c:rich>
      </c:tx>
      <c:layout>
        <c:manualLayout>
          <c:xMode val="edge"/>
          <c:yMode val="edge"/>
          <c:x val="0.25845898652025623"/>
          <c:y val="7.8111786138004369E-3"/>
        </c:manualLayout>
      </c:layout>
      <c:overlay val="0"/>
    </c:title>
    <c:autoTitleDeleted val="0"/>
    <c:plotArea>
      <c:layout>
        <c:manualLayout>
          <c:layoutTarget val="inner"/>
          <c:xMode val="edge"/>
          <c:yMode val="edge"/>
          <c:x val="7.7087518695306806E-2"/>
          <c:y val="0.16165250425776156"/>
          <c:w val="0.91974616789859676"/>
          <c:h val="0.74468439497215289"/>
        </c:manualLayout>
      </c:layout>
      <c:barChart>
        <c:barDir val="bar"/>
        <c:grouping val="stacked"/>
        <c:varyColors val="0"/>
        <c:ser>
          <c:idx val="0"/>
          <c:order val="0"/>
          <c:tx>
            <c:strRef>
              <c:f>'V.4.12.Accid x edad'!$P$3</c:f>
              <c:strCache>
                <c:ptCount val="1"/>
                <c:pt idx="0">
                  <c:v>% Accid./Afil. menor de 20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Ene-May.20</c:v>
                </c:pt>
              </c:strCache>
            </c:strRef>
          </c:cat>
          <c:val>
            <c:numRef>
              <c:f>'V.4.12.Accid x edad'!$P$4:$P$16</c:f>
              <c:numCache>
                <c:formatCode>0.00%</c:formatCode>
                <c:ptCount val="13"/>
                <c:pt idx="0">
                  <c:v>3.0449345339075211E-4</c:v>
                </c:pt>
                <c:pt idx="1">
                  <c:v>8.9968511021142601E-5</c:v>
                </c:pt>
                <c:pt idx="2">
                  <c:v>0</c:v>
                </c:pt>
                <c:pt idx="3">
                  <c:v>2.5826446280991736E-4</c:v>
                </c:pt>
                <c:pt idx="4">
                  <c:v>8.3818393480791613E-4</c:v>
                </c:pt>
                <c:pt idx="5">
                  <c:v>1.651367234931274E-3</c:v>
                </c:pt>
                <c:pt idx="6">
                  <c:v>3.8024620942059984E-3</c:v>
                </c:pt>
                <c:pt idx="7">
                  <c:v>6.6393046837276678E-3</c:v>
                </c:pt>
                <c:pt idx="8">
                  <c:v>5.2318424292162498E-3</c:v>
                </c:pt>
                <c:pt idx="9">
                  <c:v>5.707383361014646E-3</c:v>
                </c:pt>
                <c:pt idx="10">
                  <c:v>4.4144019864808936E-3</c:v>
                </c:pt>
                <c:pt idx="11">
                  <c:v>4.0694294493812807E-3</c:v>
                </c:pt>
                <c:pt idx="12">
                  <c:v>4.4682435547359839E-3</c:v>
                </c:pt>
              </c:numCache>
            </c:numRef>
          </c:val>
          <c:extLst>
            <c:ext xmlns:c16="http://schemas.microsoft.com/office/drawing/2014/chart" uri="{C3380CC4-5D6E-409C-BE32-E72D297353CC}">
              <c16:uniqueId val="{00000000-E0D7-4D57-B8E8-D4E309376335}"/>
            </c:ext>
          </c:extLst>
        </c:ser>
        <c:ser>
          <c:idx val="1"/>
          <c:order val="1"/>
          <c:tx>
            <c:strRef>
              <c:f>'V.4.12.Accid x edad'!$Q$3</c:f>
              <c:strCache>
                <c:ptCount val="1"/>
                <c:pt idx="0">
                  <c:v>% Accid./Afil.  de 20 - 29 años</c:v>
                </c:pt>
              </c:strCache>
            </c:strRef>
          </c:tx>
          <c:spPr>
            <a:solidFill>
              <a:schemeClr val="accent2">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Ene-May.20</c:v>
                </c:pt>
              </c:strCache>
            </c:strRef>
          </c:cat>
          <c:val>
            <c:numRef>
              <c:f>'V.4.12.Accid x edad'!$Q$4:$Q$16</c:f>
              <c:numCache>
                <c:formatCode>0.00%</c:formatCode>
                <c:ptCount val="13"/>
                <c:pt idx="0">
                  <c:v>2.9357829513873071E-3</c:v>
                </c:pt>
                <c:pt idx="1">
                  <c:v>5.7924229155576924E-3</c:v>
                </c:pt>
                <c:pt idx="2">
                  <c:v>8.4947533989786911E-3</c:v>
                </c:pt>
                <c:pt idx="3">
                  <c:v>1.2757491242322479E-2</c:v>
                </c:pt>
                <c:pt idx="4">
                  <c:v>1.7182087642392645E-2</c:v>
                </c:pt>
                <c:pt idx="5">
                  <c:v>1.9743237197579935E-2</c:v>
                </c:pt>
                <c:pt idx="6">
                  <c:v>2.0935574814660123E-2</c:v>
                </c:pt>
                <c:pt idx="7">
                  <c:v>2.4399106780349167E-2</c:v>
                </c:pt>
                <c:pt idx="8">
                  <c:v>2.564425868993625E-2</c:v>
                </c:pt>
                <c:pt idx="9">
                  <c:v>2.5486828492653615E-2</c:v>
                </c:pt>
                <c:pt idx="10">
                  <c:v>2.6384847688649713E-2</c:v>
                </c:pt>
                <c:pt idx="11">
                  <c:v>2.7469584512969623E-2</c:v>
                </c:pt>
                <c:pt idx="12">
                  <c:v>7.9429202367572744E-3</c:v>
                </c:pt>
              </c:numCache>
            </c:numRef>
          </c:val>
          <c:extLst>
            <c:ext xmlns:c16="http://schemas.microsoft.com/office/drawing/2014/chart" uri="{C3380CC4-5D6E-409C-BE32-E72D297353CC}">
              <c16:uniqueId val="{00000001-E0D7-4D57-B8E8-D4E309376335}"/>
            </c:ext>
          </c:extLst>
        </c:ser>
        <c:ser>
          <c:idx val="2"/>
          <c:order val="2"/>
          <c:tx>
            <c:strRef>
              <c:f>'V.4.12.Accid x edad'!$R$3</c:f>
              <c:strCache>
                <c:ptCount val="1"/>
                <c:pt idx="0">
                  <c:v>% Accid./Afil.  de 30 - 39 años</c:v>
                </c:pt>
              </c:strCache>
            </c:strRef>
          </c:tx>
          <c:spPr>
            <a:solidFill>
              <a:schemeClr val="accent3"/>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Ene-May.20</c:v>
                </c:pt>
              </c:strCache>
            </c:strRef>
          </c:cat>
          <c:val>
            <c:numRef>
              <c:f>'V.4.12.Accid x edad'!$R$4:$R$16</c:f>
              <c:numCache>
                <c:formatCode>0.00%</c:formatCode>
                <c:ptCount val="13"/>
                <c:pt idx="0">
                  <c:v>1.1604510518549807E-2</c:v>
                </c:pt>
                <c:pt idx="1">
                  <c:v>1.5467795936976423E-2</c:v>
                </c:pt>
                <c:pt idx="2">
                  <c:v>1.6738850212332974E-2</c:v>
                </c:pt>
                <c:pt idx="3">
                  <c:v>1.9368460163483359E-2</c:v>
                </c:pt>
                <c:pt idx="4">
                  <c:v>2.0784305206575864E-2</c:v>
                </c:pt>
                <c:pt idx="5">
                  <c:v>2.0315473459989009E-2</c:v>
                </c:pt>
                <c:pt idx="6">
                  <c:v>1.8615486410441247E-2</c:v>
                </c:pt>
                <c:pt idx="7">
                  <c:v>2.0867351453093201E-2</c:v>
                </c:pt>
                <c:pt idx="8">
                  <c:v>2.1702734660935828E-2</c:v>
                </c:pt>
                <c:pt idx="9">
                  <c:v>2.0892461312175013E-2</c:v>
                </c:pt>
                <c:pt idx="10">
                  <c:v>2.224478035080282E-2</c:v>
                </c:pt>
                <c:pt idx="11">
                  <c:v>2.342646435398853E-2</c:v>
                </c:pt>
                <c:pt idx="12">
                  <c:v>6.3515746578748939E-3</c:v>
                </c:pt>
              </c:numCache>
            </c:numRef>
          </c:val>
          <c:extLst>
            <c:ext xmlns:c16="http://schemas.microsoft.com/office/drawing/2014/chart" uri="{C3380CC4-5D6E-409C-BE32-E72D297353CC}">
              <c16:uniqueId val="{00000002-E0D7-4D57-B8E8-D4E309376335}"/>
            </c:ext>
          </c:extLst>
        </c:ser>
        <c:ser>
          <c:idx val="3"/>
          <c:order val="3"/>
          <c:tx>
            <c:strRef>
              <c:f>'V.4.12.Accid x edad'!$S$3</c:f>
              <c:strCache>
                <c:ptCount val="1"/>
                <c:pt idx="0">
                  <c:v>% Accid./Afil.  de 40 - 49 años</c:v>
                </c:pt>
              </c:strCache>
            </c:strRef>
          </c:tx>
          <c:spPr>
            <a:solidFill>
              <a:schemeClr val="accent4">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Ene-May.20</c:v>
                </c:pt>
              </c:strCache>
            </c:strRef>
          </c:cat>
          <c:val>
            <c:numRef>
              <c:f>'V.4.12.Accid x edad'!$S$4:$S$16</c:f>
              <c:numCache>
                <c:formatCode>0.00%</c:formatCode>
                <c:ptCount val="13"/>
                <c:pt idx="0">
                  <c:v>1.1948734094591585E-2</c:v>
                </c:pt>
                <c:pt idx="1">
                  <c:v>1.4201634353231898E-2</c:v>
                </c:pt>
                <c:pt idx="2">
                  <c:v>1.5027346522277971E-2</c:v>
                </c:pt>
                <c:pt idx="3">
                  <c:v>1.7819632752746315E-2</c:v>
                </c:pt>
                <c:pt idx="4">
                  <c:v>1.8781905774406422E-2</c:v>
                </c:pt>
                <c:pt idx="5">
                  <c:v>1.7674785156308749E-2</c:v>
                </c:pt>
                <c:pt idx="6">
                  <c:v>1.7604457137401257E-2</c:v>
                </c:pt>
                <c:pt idx="7">
                  <c:v>1.7520610914985975E-2</c:v>
                </c:pt>
                <c:pt idx="8">
                  <c:v>1.8805876297547149E-2</c:v>
                </c:pt>
                <c:pt idx="9">
                  <c:v>1.8370344082054825E-2</c:v>
                </c:pt>
                <c:pt idx="10">
                  <c:v>1.916590206950964E-2</c:v>
                </c:pt>
                <c:pt idx="11">
                  <c:v>2.0203391556322999E-2</c:v>
                </c:pt>
                <c:pt idx="12">
                  <c:v>5.2066152168477493E-3</c:v>
                </c:pt>
              </c:numCache>
            </c:numRef>
          </c:val>
          <c:extLst>
            <c:ext xmlns:c16="http://schemas.microsoft.com/office/drawing/2014/chart" uri="{C3380CC4-5D6E-409C-BE32-E72D297353CC}">
              <c16:uniqueId val="{00000003-E0D7-4D57-B8E8-D4E309376335}"/>
            </c:ext>
          </c:extLst>
        </c:ser>
        <c:ser>
          <c:idx val="4"/>
          <c:order val="4"/>
          <c:tx>
            <c:strRef>
              <c:f>'V.4.12.Accid x edad'!$T$3</c:f>
              <c:strCache>
                <c:ptCount val="1"/>
                <c:pt idx="0">
                  <c:v>%  Accid./Afil.  de 50 - 59 años</c:v>
                </c:pt>
              </c:strCache>
            </c:strRef>
          </c:tx>
          <c:spPr>
            <a:solidFill>
              <a:schemeClr val="bg2">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Ene-May.20</c:v>
                </c:pt>
              </c:strCache>
            </c:strRef>
          </c:cat>
          <c:val>
            <c:numRef>
              <c:f>'V.4.12.Accid x edad'!$T$4:$T$16</c:f>
              <c:numCache>
                <c:formatCode>0.00%</c:formatCode>
                <c:ptCount val="13"/>
                <c:pt idx="0">
                  <c:v>1.2258842443729904E-2</c:v>
                </c:pt>
                <c:pt idx="1">
                  <c:v>1.3721278396146586E-2</c:v>
                </c:pt>
                <c:pt idx="2">
                  <c:v>1.4867385637870758E-2</c:v>
                </c:pt>
                <c:pt idx="3">
                  <c:v>1.7458682468404242E-2</c:v>
                </c:pt>
                <c:pt idx="4">
                  <c:v>1.8911275102433796E-2</c:v>
                </c:pt>
                <c:pt idx="5">
                  <c:v>1.7448276547726752E-2</c:v>
                </c:pt>
                <c:pt idx="6">
                  <c:v>1.751579404029175E-2</c:v>
                </c:pt>
                <c:pt idx="7">
                  <c:v>1.5952421123671335E-2</c:v>
                </c:pt>
                <c:pt idx="8">
                  <c:v>1.6917725180072743E-2</c:v>
                </c:pt>
                <c:pt idx="9">
                  <c:v>1.6765560909561546E-2</c:v>
                </c:pt>
                <c:pt idx="10">
                  <c:v>1.7229967039498566E-2</c:v>
                </c:pt>
                <c:pt idx="11">
                  <c:v>1.775947452126353E-2</c:v>
                </c:pt>
                <c:pt idx="12">
                  <c:v>4.3015773516355592E-3</c:v>
                </c:pt>
              </c:numCache>
            </c:numRef>
          </c:val>
          <c:extLst>
            <c:ext xmlns:c16="http://schemas.microsoft.com/office/drawing/2014/chart" uri="{C3380CC4-5D6E-409C-BE32-E72D297353CC}">
              <c16:uniqueId val="{00000004-E0D7-4D57-B8E8-D4E309376335}"/>
            </c:ext>
          </c:extLst>
        </c:ser>
        <c:ser>
          <c:idx val="5"/>
          <c:order val="5"/>
          <c:tx>
            <c:strRef>
              <c:f>'V.4.12.Accid x edad'!$U$3</c:f>
              <c:strCache>
                <c:ptCount val="1"/>
                <c:pt idx="0">
                  <c:v>%  Accid./Afil. mayor de 60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Ene-May.20</c:v>
                </c:pt>
              </c:strCache>
            </c:strRef>
          </c:cat>
          <c:val>
            <c:numRef>
              <c:f>'V.4.12.Accid x edad'!$U$4:$U$16</c:f>
              <c:numCache>
                <c:formatCode>0.00%</c:formatCode>
                <c:ptCount val="13"/>
                <c:pt idx="0">
                  <c:v>1.6478615358132109E-2</c:v>
                </c:pt>
                <c:pt idx="1">
                  <c:v>1.5830038201192949E-2</c:v>
                </c:pt>
                <c:pt idx="2">
                  <c:v>1.6085155236098634E-2</c:v>
                </c:pt>
                <c:pt idx="3">
                  <c:v>1.8198475354581852E-2</c:v>
                </c:pt>
                <c:pt idx="4">
                  <c:v>1.9451066433197613E-2</c:v>
                </c:pt>
                <c:pt idx="5">
                  <c:v>1.7495982580086909E-2</c:v>
                </c:pt>
                <c:pt idx="6">
                  <c:v>1.9803217502145278E-2</c:v>
                </c:pt>
                <c:pt idx="7">
                  <c:v>1.2330502722514668E-2</c:v>
                </c:pt>
                <c:pt idx="8">
                  <c:v>1.158408633463235E-2</c:v>
                </c:pt>
                <c:pt idx="9">
                  <c:v>1.1131603646650345E-2</c:v>
                </c:pt>
                <c:pt idx="10">
                  <c:v>1.0937224216038124E-2</c:v>
                </c:pt>
                <c:pt idx="11">
                  <c:v>1.1302981047255795E-2</c:v>
                </c:pt>
                <c:pt idx="12">
                  <c:v>2.4565005604382942E-3</c:v>
                </c:pt>
              </c:numCache>
            </c:numRef>
          </c:val>
          <c:extLst>
            <c:ext xmlns:c16="http://schemas.microsoft.com/office/drawing/2014/chart" uri="{C3380CC4-5D6E-409C-BE32-E72D297353CC}">
              <c16:uniqueId val="{00000005-E0D7-4D57-B8E8-D4E309376335}"/>
            </c:ext>
          </c:extLst>
        </c:ser>
        <c:dLbls>
          <c:showLegendKey val="0"/>
          <c:showVal val="1"/>
          <c:showCatName val="0"/>
          <c:showSerName val="0"/>
          <c:showPercent val="0"/>
          <c:showBubbleSize val="0"/>
        </c:dLbls>
        <c:gapWidth val="95"/>
        <c:overlap val="100"/>
        <c:axId val="436877752"/>
        <c:axId val="436878144"/>
      </c:barChart>
      <c:catAx>
        <c:axId val="436877752"/>
        <c:scaling>
          <c:orientation val="minMax"/>
        </c:scaling>
        <c:delete val="0"/>
        <c:axPos val="l"/>
        <c:numFmt formatCode="General" sourceLinked="1"/>
        <c:majorTickMark val="none"/>
        <c:minorTickMark val="none"/>
        <c:tickLblPos val="nextTo"/>
        <c:txPr>
          <a:bodyPr/>
          <a:lstStyle/>
          <a:p>
            <a:pPr>
              <a:defRPr sz="1800" b="1"/>
            </a:pPr>
            <a:endParaRPr lang="en-US"/>
          </a:p>
        </c:txPr>
        <c:crossAx val="436878144"/>
        <c:crosses val="autoZero"/>
        <c:auto val="1"/>
        <c:lblAlgn val="ctr"/>
        <c:lblOffset val="100"/>
        <c:noMultiLvlLbl val="0"/>
      </c:catAx>
      <c:valAx>
        <c:axId val="436878144"/>
        <c:scaling>
          <c:orientation val="minMax"/>
        </c:scaling>
        <c:delete val="1"/>
        <c:axPos val="b"/>
        <c:numFmt formatCode="0.00%" sourceLinked="1"/>
        <c:majorTickMark val="out"/>
        <c:minorTickMark val="none"/>
        <c:tickLblPos val="nextTo"/>
        <c:crossAx val="436877752"/>
        <c:crosses val="autoZero"/>
        <c:crossBetween val="between"/>
      </c:valAx>
    </c:plotArea>
    <c:legend>
      <c:legendPos val="t"/>
      <c:layout>
        <c:manualLayout>
          <c:xMode val="edge"/>
          <c:yMode val="edge"/>
          <c:x val="2.4504943180316884E-2"/>
          <c:y val="7.6327076116056297E-2"/>
          <c:w val="0.92479636103978724"/>
          <c:h val="2.6830166849437211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Seguro de Riesgos Laborales</a:t>
            </a:r>
            <a:endParaRPr lang="es-ES">
              <a:effectLst/>
            </a:endParaRPr>
          </a:p>
          <a:p>
            <a:pPr>
              <a:defRPr/>
            </a:pPr>
            <a:r>
              <a:rPr lang="es-DO" sz="1800" b="1">
                <a:effectLst/>
              </a:rPr>
              <a:t>Cantidad de Expedientes Calificados  por la ARL Vs. Casos Reportados</a:t>
            </a:r>
            <a:endParaRPr lang="es-ES">
              <a:effectLst/>
            </a:endParaRPr>
          </a:p>
        </c:rich>
      </c:tx>
      <c:layout>
        <c:manualLayout>
          <c:xMode val="edge"/>
          <c:yMode val="edge"/>
          <c:x val="0.25270009024486256"/>
          <c:y val="1.6226051139077286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4.0959294437617144E-2"/>
          <c:y val="0.20550438512259139"/>
          <c:w val="0.93444172661945879"/>
          <c:h val="0.66432033800652968"/>
        </c:manualLayout>
      </c:layout>
      <c:bar3DChart>
        <c:barDir val="col"/>
        <c:grouping val="clustered"/>
        <c:varyColors val="0"/>
        <c:ser>
          <c:idx val="0"/>
          <c:order val="0"/>
          <c:tx>
            <c:strRef>
              <c:f>'V.4.13.EC. Accid. Lab'!$B$2</c:f>
              <c:strCache>
                <c:ptCount val="1"/>
                <c:pt idx="0">
                  <c:v>Total Casos Calificados</c:v>
                </c:pt>
              </c:strCache>
            </c:strRef>
          </c:tx>
          <c:invertIfNegative val="0"/>
          <c:dLbls>
            <c:dLbl>
              <c:idx val="0"/>
              <c:layout>
                <c:manualLayout>
                  <c:x val="-2.1516346310776827E-3"/>
                  <c:y val="3.16212460840500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D7-4F17-8C27-D99E55988DE8}"/>
                </c:ext>
              </c:extLst>
            </c:dLbl>
            <c:dLbl>
              <c:idx val="1"/>
              <c:layout>
                <c:manualLayout>
                  <c:x val="4.0061552693150879E-4"/>
                  <c:y val="-2.1041987800526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D7-4F17-8C27-D99E55988DE8}"/>
                </c:ext>
              </c:extLst>
            </c:dLbl>
            <c:dLbl>
              <c:idx val="2"/>
              <c:layout>
                <c:manualLayout>
                  <c:x val="2.3255918629823545E-3"/>
                  <c:y val="-1.39212623843454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D7-4F17-8C27-D99E55988DE8}"/>
                </c:ext>
              </c:extLst>
            </c:dLbl>
            <c:dLbl>
              <c:idx val="3"/>
              <c:layout>
                <c:manualLayout>
                  <c:x val="-2.3142123832575162E-4"/>
                  <c:y val="-2.66244925754861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D7-4F17-8C27-D99E55988DE8}"/>
                </c:ext>
              </c:extLst>
            </c:dLbl>
            <c:dLbl>
              <c:idx val="4"/>
              <c:layout>
                <c:manualLayout>
                  <c:x val="1.2122439951781203E-4"/>
                  <c:y val="-3.94644089295838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DD7-4F17-8C27-D99E55988DE8}"/>
                </c:ext>
              </c:extLst>
            </c:dLbl>
            <c:dLbl>
              <c:idx val="6"/>
              <c:layout>
                <c:manualLayout>
                  <c:x val="3.1222962784188115E-3"/>
                  <c:y val="-4.9159602304411458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Lab'!$A$3:$A$14</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Ene-May.20</c:v>
                </c:pt>
              </c:strCache>
            </c:strRef>
          </c:cat>
          <c:val>
            <c:numRef>
              <c:f>'V.4.13.EC. Accid. Lab'!$B$3:$B$14</c:f>
              <c:numCache>
                <c:formatCode>_(* #,##0_);_(* \(#,##0\);_(* "-"??_);_(@_)</c:formatCode>
                <c:ptCount val="12"/>
                <c:pt idx="0">
                  <c:v>14329</c:v>
                </c:pt>
                <c:pt idx="1">
                  <c:v>16871</c:v>
                </c:pt>
                <c:pt idx="2">
                  <c:v>21189</c:v>
                </c:pt>
                <c:pt idx="3">
                  <c:v>26301</c:v>
                </c:pt>
                <c:pt idx="4">
                  <c:v>28752</c:v>
                </c:pt>
                <c:pt idx="5">
                  <c:v>30331</c:v>
                </c:pt>
                <c:pt idx="6">
                  <c:v>33850</c:v>
                </c:pt>
                <c:pt idx="7">
                  <c:v>37988</c:v>
                </c:pt>
                <c:pt idx="8">
                  <c:v>41400</c:v>
                </c:pt>
                <c:pt idx="9">
                  <c:v>45888</c:v>
                </c:pt>
                <c:pt idx="10">
                  <c:v>47893</c:v>
                </c:pt>
                <c:pt idx="11">
                  <c:v>12184</c:v>
                </c:pt>
              </c:numCache>
            </c:numRef>
          </c:val>
          <c:extLst>
            <c:ext xmlns:c16="http://schemas.microsoft.com/office/drawing/2014/chart" uri="{C3380CC4-5D6E-409C-BE32-E72D297353CC}">
              <c16:uniqueId val="{00000006-9DD7-4F17-8C27-D99E55988DE8}"/>
            </c:ext>
          </c:extLst>
        </c:ser>
        <c:ser>
          <c:idx val="1"/>
          <c:order val="1"/>
          <c:tx>
            <c:strRef>
              <c:f>'V.4.13.EC. Accid. Lab'!$C$2</c:f>
              <c:strCache>
                <c:ptCount val="1"/>
                <c:pt idx="0">
                  <c:v>Total Casos Reportados</c:v>
                </c:pt>
              </c:strCache>
            </c:strRef>
          </c:tx>
          <c:spPr>
            <a:solidFill>
              <a:schemeClr val="accent3">
                <a:lumMod val="75000"/>
              </a:schemeClr>
            </a:solidFill>
          </c:spPr>
          <c:invertIfNegative val="0"/>
          <c:dLbls>
            <c:dLbl>
              <c:idx val="0"/>
              <c:layout>
                <c:manualLayout>
                  <c:x val="-5.8249151035363758E-4"/>
                  <c:y val="-9.66722647086104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D7-4F17-8C27-D99E55988DE8}"/>
                </c:ext>
              </c:extLst>
            </c:dLbl>
            <c:dLbl>
              <c:idx val="1"/>
              <c:layout>
                <c:manualLayout>
                  <c:x val="1.0105971707690244E-3"/>
                  <c:y val="-3.64672890545779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D7-4F17-8C27-D99E55988DE8}"/>
                </c:ext>
              </c:extLst>
            </c:dLbl>
            <c:dLbl>
              <c:idx val="2"/>
              <c:layout>
                <c:manualLayout>
                  <c:x val="2.9152144419451975E-4"/>
                  <c:y val="-1.0380071778612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D7-4F17-8C27-D99E55988DE8}"/>
                </c:ext>
              </c:extLst>
            </c:dLbl>
            <c:dLbl>
              <c:idx val="3"/>
              <c:layout>
                <c:manualLayout>
                  <c:x val="2.9204131491373611E-3"/>
                  <c:y val="-7.2392330915595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D7-4F17-8C27-D99E55988DE8}"/>
                </c:ext>
              </c:extLst>
            </c:dLbl>
            <c:dLbl>
              <c:idx val="4"/>
              <c:layout>
                <c:manualLayout>
                  <c:x val="-1.5603998404469503E-4"/>
                  <c:y val="-1.06076913025569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D7-4F17-8C27-D99E55988DE8}"/>
                </c:ext>
              </c:extLst>
            </c:dLbl>
            <c:dLbl>
              <c:idx val="5"/>
              <c:layout>
                <c:manualLayout>
                  <c:x val="1.7655912379413623E-3"/>
                  <c:y val="-1.1223429304871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D7-4F17-8C27-D99E55988DE8}"/>
                </c:ext>
              </c:extLst>
            </c:dLbl>
            <c:dLbl>
              <c:idx val="6"/>
              <c:layout>
                <c:manualLayout>
                  <c:x val="-5.699673521188355E-4"/>
                  <c:y val="-7.2769884119133783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DD7-4F17-8C27-D99E55988DE8}"/>
                </c:ext>
              </c:extLst>
            </c:dLbl>
            <c:dLbl>
              <c:idx val="7"/>
              <c:layout>
                <c:manualLayout>
                  <c:x val="-2.940499063287486E-3"/>
                  <c:y val="-3.35043509510844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Lab'!$A$3:$A$14</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Ene-May.20</c:v>
                </c:pt>
              </c:strCache>
            </c:strRef>
          </c:cat>
          <c:val>
            <c:numRef>
              <c:f>'V.4.13.EC. Accid. Lab'!$C$3:$C$14</c:f>
              <c:numCache>
                <c:formatCode>_(* #,##0_);_(* \(#,##0\);_(* "-"??_);_(@_)</c:formatCode>
                <c:ptCount val="12"/>
                <c:pt idx="0">
                  <c:v>14683</c:v>
                </c:pt>
                <c:pt idx="1">
                  <c:v>17456</c:v>
                </c:pt>
                <c:pt idx="2">
                  <c:v>22597</c:v>
                </c:pt>
                <c:pt idx="3">
                  <c:v>26688</c:v>
                </c:pt>
                <c:pt idx="4">
                  <c:v>28635</c:v>
                </c:pt>
                <c:pt idx="5">
                  <c:v>31032</c:v>
                </c:pt>
                <c:pt idx="6">
                  <c:v>34549</c:v>
                </c:pt>
                <c:pt idx="7">
                  <c:v>38856</c:v>
                </c:pt>
                <c:pt idx="8">
                  <c:v>41489</c:v>
                </c:pt>
                <c:pt idx="9">
                  <c:v>45470</c:v>
                </c:pt>
                <c:pt idx="10">
                  <c:v>49148</c:v>
                </c:pt>
                <c:pt idx="11">
                  <c:v>13204</c:v>
                </c:pt>
              </c:numCache>
            </c:numRef>
          </c:val>
          <c:extLst>
            <c:ext xmlns:c16="http://schemas.microsoft.com/office/drawing/2014/chart" uri="{C3380CC4-5D6E-409C-BE32-E72D297353CC}">
              <c16:uniqueId val="{0000000F-9DD7-4F17-8C27-D99E55988DE8}"/>
            </c:ext>
          </c:extLst>
        </c:ser>
        <c:dLbls>
          <c:showLegendKey val="0"/>
          <c:showVal val="0"/>
          <c:showCatName val="0"/>
          <c:showSerName val="0"/>
          <c:showPercent val="0"/>
          <c:showBubbleSize val="0"/>
        </c:dLbls>
        <c:gapWidth val="65"/>
        <c:gapDepth val="39"/>
        <c:shape val="cylinder"/>
        <c:axId val="436878928"/>
        <c:axId val="436879320"/>
        <c:axId val="0"/>
      </c:bar3DChart>
      <c:catAx>
        <c:axId val="436878928"/>
        <c:scaling>
          <c:orientation val="minMax"/>
        </c:scaling>
        <c:delete val="0"/>
        <c:axPos val="b"/>
        <c:numFmt formatCode="General" sourceLinked="1"/>
        <c:majorTickMark val="none"/>
        <c:minorTickMark val="none"/>
        <c:tickLblPos val="nextTo"/>
        <c:txPr>
          <a:bodyPr/>
          <a:lstStyle/>
          <a:p>
            <a:pPr>
              <a:defRPr sz="1400"/>
            </a:pPr>
            <a:endParaRPr lang="en-US"/>
          </a:p>
        </c:txPr>
        <c:crossAx val="436879320"/>
        <c:crosses val="autoZero"/>
        <c:auto val="1"/>
        <c:lblAlgn val="ctr"/>
        <c:lblOffset val="100"/>
        <c:noMultiLvlLbl val="0"/>
      </c:catAx>
      <c:valAx>
        <c:axId val="436879320"/>
        <c:scaling>
          <c:orientation val="minMax"/>
        </c:scaling>
        <c:delete val="1"/>
        <c:axPos val="l"/>
        <c:numFmt formatCode="_(* #,##0_);_(* \(#,##0\);_(* &quot;-&quot;??_);_(@_)" sourceLinked="1"/>
        <c:majorTickMark val="out"/>
        <c:minorTickMark val="none"/>
        <c:tickLblPos val="nextTo"/>
        <c:crossAx val="436878928"/>
        <c:crosses val="autoZero"/>
        <c:crossBetween val="between"/>
      </c:valAx>
    </c:plotArea>
    <c:legend>
      <c:legendPos val="t"/>
      <c:layout>
        <c:manualLayout>
          <c:xMode val="edge"/>
          <c:yMode val="edge"/>
          <c:x val="0.31285553953566708"/>
          <c:y val="9.4789670261290718E-2"/>
          <c:w val="0.35009108079821072"/>
          <c:h val="3.2153496598189682E-2"/>
        </c:manualLayout>
      </c:layout>
      <c:overlay val="0"/>
      <c:txPr>
        <a:bodyPr/>
        <a:lstStyle/>
        <a:p>
          <a:pPr>
            <a:defRPr sz="14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Cantidad de Expedientes de Accidentes Laborales Calificados por la ARL</a:t>
            </a:r>
            <a:endParaRPr lang="es-ES">
              <a:effectLst/>
            </a:endParaRPr>
          </a:p>
        </c:rich>
      </c:tx>
      <c:layout>
        <c:manualLayout>
          <c:xMode val="edge"/>
          <c:yMode val="edge"/>
          <c:x val="0.21100647740129858"/>
          <c:y val="5.435944799655734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0104210634951477E-2"/>
          <c:y val="0.22674770569287017"/>
          <c:w val="0.97480068979711587"/>
          <c:h val="0.61782956962121838"/>
        </c:manualLayout>
      </c:layout>
      <c:bar3DChart>
        <c:barDir val="col"/>
        <c:grouping val="clustered"/>
        <c:varyColors val="0"/>
        <c:ser>
          <c:idx val="0"/>
          <c:order val="0"/>
          <c:tx>
            <c:strRef>
              <c:f>'V.4.14.EC. Accid. Lab.'!$E$3</c:f>
              <c:strCache>
                <c:ptCount val="1"/>
                <c:pt idx="0">
                  <c:v>% Aprobado</c:v>
                </c:pt>
              </c:strCache>
            </c:strRef>
          </c:tx>
          <c:invertIfNegative val="0"/>
          <c:dLbls>
            <c:dLbl>
              <c:idx val="0"/>
              <c:layout>
                <c:manualLayout>
                  <c:x val="6.5426097451349741E-3"/>
                  <c:y val="-1.5153537828235579E-2"/>
                </c:manualLayout>
              </c:layout>
              <c:tx>
                <c:rich>
                  <a:bodyPr/>
                  <a:lstStyle/>
                  <a:p>
                    <a:r>
                      <a:rPr lang="en-US" sz="1600"/>
                      <a:t>93.0%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224-4C87-8058-43CDA2743C05}"/>
                </c:ext>
              </c:extLst>
            </c:dLbl>
            <c:dLbl>
              <c:idx val="1"/>
              <c:layout>
                <c:manualLayout>
                  <c:x val="1.1951908281082495E-2"/>
                  <c:y val="-1.29367213535193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224-4C87-8058-43CDA2743C05}"/>
                </c:ext>
              </c:extLst>
            </c:dLbl>
            <c:dLbl>
              <c:idx val="2"/>
              <c:layout>
                <c:manualLayout>
                  <c:x val="8.4327174221033446E-3"/>
                  <c:y val="-1.6257823632488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224-4C87-8058-43CDA2743C05}"/>
                </c:ext>
              </c:extLst>
            </c:dLbl>
            <c:dLbl>
              <c:idx val="3"/>
              <c:layout>
                <c:manualLayout>
                  <c:x val="1.2214219063590014E-2"/>
                  <c:y val="-1.24078219572014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224-4C87-8058-43CDA2743C05}"/>
                </c:ext>
              </c:extLst>
            </c:dLbl>
            <c:dLbl>
              <c:idx val="4"/>
              <c:layout>
                <c:manualLayout>
                  <c:x val="4.7770962683637268E-3"/>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224-4C87-8058-43CDA2743C05}"/>
                </c:ext>
              </c:extLst>
            </c:dLbl>
            <c:dLbl>
              <c:idx val="5"/>
              <c:layout>
                <c:manualLayout>
                  <c:x val="3.5005396895048859E-3"/>
                  <c:y val="-1.1139340519465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224-4C87-8058-43CDA2743C05}"/>
                </c:ext>
              </c:extLst>
            </c:dLbl>
            <c:dLbl>
              <c:idx val="6"/>
              <c:layout>
                <c:manualLayout>
                  <c:x val="5.8342328158414768E-3"/>
                  <c:y val="-1.55950767272512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224-4C87-8058-43CDA2743C05}"/>
                </c:ext>
              </c:extLst>
            </c:dLbl>
            <c:dLbl>
              <c:idx val="9"/>
              <c:layout>
                <c:manualLayout>
                  <c:x val="2.6785209615004441E-3"/>
                  <c:y val="-1.14099397285656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DA7-4D0A-98DA-B34D97C18596}"/>
                </c:ext>
              </c:extLst>
            </c:dLbl>
            <c:dLbl>
              <c:idx val="10"/>
              <c:layout>
                <c:manualLayout>
                  <c:x val="3.5713612820004611E-3"/>
                  <c:y val="-4.56397589142624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DA7-4D0A-98DA-B34D97C18596}"/>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Ene-May.20</c:v>
                </c:pt>
              </c:strCache>
            </c:strRef>
          </c:cat>
          <c:val>
            <c:numRef>
              <c:f>'V.4.14.EC. Accid. Lab.'!$E$4:$E$15</c:f>
              <c:numCache>
                <c:formatCode>0.00%</c:formatCode>
                <c:ptCount val="12"/>
                <c:pt idx="0">
                  <c:v>0.93000209365622166</c:v>
                </c:pt>
                <c:pt idx="1">
                  <c:v>0.92744946950388241</c:v>
                </c:pt>
                <c:pt idx="2">
                  <c:v>0.96894615130492234</c:v>
                </c:pt>
                <c:pt idx="3">
                  <c:v>0.95943120033458806</c:v>
                </c:pt>
                <c:pt idx="4">
                  <c:v>0.94156928213689484</c:v>
                </c:pt>
                <c:pt idx="5">
                  <c:v>0.94695196333783915</c:v>
                </c:pt>
                <c:pt idx="6">
                  <c:v>0.94336779911373703</c:v>
                </c:pt>
                <c:pt idx="7">
                  <c:v>0.9367168579551437</c:v>
                </c:pt>
                <c:pt idx="8">
                  <c:v>0.9261594202898551</c:v>
                </c:pt>
                <c:pt idx="9">
                  <c:v>0.89535390516039048</c:v>
                </c:pt>
                <c:pt idx="10">
                  <c:v>0.8719437078487462</c:v>
                </c:pt>
                <c:pt idx="11">
                  <c:v>0.85308601444517396</c:v>
                </c:pt>
              </c:numCache>
            </c:numRef>
          </c:val>
          <c:extLst>
            <c:ext xmlns:c16="http://schemas.microsoft.com/office/drawing/2014/chart" uri="{C3380CC4-5D6E-409C-BE32-E72D297353CC}">
              <c16:uniqueId val="{00000007-3224-4C87-8058-43CDA2743C05}"/>
            </c:ext>
          </c:extLst>
        </c:ser>
        <c:ser>
          <c:idx val="1"/>
          <c:order val="1"/>
          <c:tx>
            <c:strRef>
              <c:f>'V.4.14.EC. Accid. Lab.'!$F$3</c:f>
              <c:strCache>
                <c:ptCount val="1"/>
                <c:pt idx="0">
                  <c:v>% Declinado</c:v>
                </c:pt>
              </c:strCache>
            </c:strRef>
          </c:tx>
          <c:spPr>
            <a:solidFill>
              <a:schemeClr val="accent3">
                <a:lumMod val="75000"/>
              </a:schemeClr>
            </a:solidFill>
          </c:spPr>
          <c:invertIfNegative val="0"/>
          <c:dLbls>
            <c:dLbl>
              <c:idx val="0"/>
              <c:layout>
                <c:manualLayout>
                  <c:x val="8.4297882044277479E-3"/>
                  <c:y val="-2.0444616543499664E-2"/>
                </c:manualLayout>
              </c:layout>
              <c:tx>
                <c:rich>
                  <a:bodyPr/>
                  <a:lstStyle/>
                  <a:p>
                    <a:r>
                      <a:rPr lang="en-US" sz="1800"/>
                      <a:t>7.0%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224-4C87-8058-43CDA2743C05}"/>
                </c:ext>
              </c:extLst>
            </c:dLbl>
            <c:dLbl>
              <c:idx val="1"/>
              <c:layout>
                <c:manualLayout>
                  <c:x val="1.7208360858842919E-2"/>
                  <c:y val="-1.4070463636220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224-4C87-8058-43CDA2743C05}"/>
                </c:ext>
              </c:extLst>
            </c:dLbl>
            <c:dLbl>
              <c:idx val="2"/>
              <c:layout>
                <c:manualLayout>
                  <c:x val="1.5352158039133633E-2"/>
                  <c:y val="-1.59835290277154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224-4C87-8058-43CDA2743C05}"/>
                </c:ext>
              </c:extLst>
            </c:dLbl>
            <c:dLbl>
              <c:idx val="3"/>
              <c:layout>
                <c:manualLayout>
                  <c:x val="1.7243060632918323E-2"/>
                  <c:y val="-2.17783842220678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224-4C87-8058-43CDA2743C05}"/>
                </c:ext>
              </c:extLst>
            </c:dLbl>
            <c:dLbl>
              <c:idx val="4"/>
              <c:layout>
                <c:manualLayout>
                  <c:x val="1.1942740670909318E-2"/>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224-4C87-8058-43CDA2743C05}"/>
                </c:ext>
              </c:extLst>
            </c:dLbl>
            <c:dLbl>
              <c:idx val="6"/>
              <c:layout>
                <c:manualLayout>
                  <c:x val="1.6114016910836016E-2"/>
                  <c:y val="-6.5681444991789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224-4C87-8058-43CDA2743C05}"/>
                </c:ext>
              </c:extLst>
            </c:dLbl>
            <c:dLbl>
              <c:idx val="7"/>
              <c:layout>
                <c:manualLayout>
                  <c:x val="2.4530663651488909E-2"/>
                  <c:y val="-6.5504289327460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224-4C87-8058-43CDA2743C05}"/>
                </c:ext>
              </c:extLst>
            </c:dLbl>
            <c:dLbl>
              <c:idx val="8"/>
              <c:layout>
                <c:manualLayout>
                  <c:x val="2.2930238100732032E-2"/>
                  <c:y val="-2.0196150481189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28-4C7E-B294-3DD396F6B175}"/>
                </c:ext>
              </c:extLst>
            </c:dLbl>
            <c:dLbl>
              <c:idx val="9"/>
              <c:layout>
                <c:manualLayout>
                  <c:x val="1.339260480750222E-2"/>
                  <c:y val="-8.3671924757599743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C7B-4F7E-944C-A2846F030A55}"/>
                </c:ext>
              </c:extLst>
            </c:dLbl>
            <c:dLbl>
              <c:idx val="10"/>
              <c:layout>
                <c:manualLayout>
                  <c:x val="1.6963966089502812E-2"/>
                  <c:y val="-1.14099397285657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DA7-4D0A-98DA-B34D97C18596}"/>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Ene-May.20</c:v>
                </c:pt>
              </c:strCache>
            </c:strRef>
          </c:cat>
          <c:val>
            <c:numRef>
              <c:f>'V.4.14.EC. Accid. Lab.'!$F$4:$F$14</c:f>
              <c:numCache>
                <c:formatCode>0.00%</c:formatCode>
                <c:ptCount val="11"/>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0.10464609483960949</c:v>
                </c:pt>
                <c:pt idx="10">
                  <c:v>0.12805629215125383</c:v>
                </c:pt>
              </c:numCache>
            </c:numRef>
          </c:val>
          <c:extLst>
            <c:ext xmlns:c16="http://schemas.microsoft.com/office/drawing/2014/chart" uri="{C3380CC4-5D6E-409C-BE32-E72D297353CC}">
              <c16:uniqueId val="{0000000F-3224-4C87-8058-43CDA2743C05}"/>
            </c:ext>
          </c:extLst>
        </c:ser>
        <c:dLbls>
          <c:showLegendKey val="0"/>
          <c:showVal val="0"/>
          <c:showCatName val="0"/>
          <c:showSerName val="0"/>
          <c:showPercent val="0"/>
          <c:showBubbleSize val="0"/>
        </c:dLbls>
        <c:gapWidth val="75"/>
        <c:shape val="cylinder"/>
        <c:axId val="436880104"/>
        <c:axId val="436880496"/>
        <c:axId val="0"/>
      </c:bar3DChart>
      <c:catAx>
        <c:axId val="436880104"/>
        <c:scaling>
          <c:orientation val="minMax"/>
        </c:scaling>
        <c:delete val="0"/>
        <c:axPos val="b"/>
        <c:numFmt formatCode="General" sourceLinked="1"/>
        <c:majorTickMark val="none"/>
        <c:minorTickMark val="none"/>
        <c:tickLblPos val="nextTo"/>
        <c:txPr>
          <a:bodyPr/>
          <a:lstStyle/>
          <a:p>
            <a:pPr>
              <a:defRPr sz="1200"/>
            </a:pPr>
            <a:endParaRPr lang="en-US"/>
          </a:p>
        </c:txPr>
        <c:crossAx val="436880496"/>
        <c:crosses val="autoZero"/>
        <c:auto val="1"/>
        <c:lblAlgn val="ctr"/>
        <c:lblOffset val="100"/>
        <c:noMultiLvlLbl val="0"/>
      </c:catAx>
      <c:valAx>
        <c:axId val="436880496"/>
        <c:scaling>
          <c:orientation val="minMax"/>
        </c:scaling>
        <c:delete val="1"/>
        <c:axPos val="l"/>
        <c:numFmt formatCode="0.00%" sourceLinked="1"/>
        <c:majorTickMark val="out"/>
        <c:minorTickMark val="none"/>
        <c:tickLblPos val="nextTo"/>
        <c:crossAx val="436880104"/>
        <c:crosses val="autoZero"/>
        <c:crossBetween val="between"/>
      </c:valAx>
    </c:plotArea>
    <c:legend>
      <c:legendPos val="t"/>
      <c:layout>
        <c:manualLayout>
          <c:xMode val="edge"/>
          <c:yMode val="edge"/>
          <c:x val="0.28542084804720924"/>
          <c:y val="0.10709865341405433"/>
          <c:w val="0.44740132280776618"/>
          <c:h val="4.718807836633330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Tipo de Accidente</a:t>
            </a:r>
          </a:p>
        </c:rich>
      </c:tx>
      <c:layout>
        <c:manualLayout>
          <c:xMode val="edge"/>
          <c:yMode val="edge"/>
          <c:x val="0.28013282636810632"/>
          <c:y val="4.155414999354588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9954258559482661E-2"/>
          <c:y val="0.21953462904162893"/>
          <c:w val="0.94608566419335483"/>
          <c:h val="0.61911035439366469"/>
        </c:manualLayout>
      </c:layout>
      <c:bar3DChart>
        <c:barDir val="col"/>
        <c:grouping val="clustered"/>
        <c:varyColors val="0"/>
        <c:ser>
          <c:idx val="0"/>
          <c:order val="0"/>
          <c:tx>
            <c:strRef>
              <c:f>'V.4.15.EC. Accid. Lab x tipo'!$G$3</c:f>
              <c:strCache>
                <c:ptCount val="1"/>
                <c:pt idx="0">
                  <c:v>%   Trabajo</c:v>
                </c:pt>
              </c:strCache>
            </c:strRef>
          </c:tx>
          <c:spPr>
            <a:solidFill>
              <a:srgbClr val="0070C0"/>
            </a:solidFill>
          </c:spPr>
          <c:invertIfNegative val="0"/>
          <c:dLbls>
            <c:dLbl>
              <c:idx val="0"/>
              <c:layout>
                <c:manualLayout>
                  <c:x val="8.5452357238351082E-3"/>
                  <c:y val="-9.88482305544875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F5-483C-9BE8-769F02189C48}"/>
                </c:ext>
              </c:extLst>
            </c:dLbl>
            <c:dLbl>
              <c:idx val="1"/>
              <c:layout>
                <c:manualLayout>
                  <c:x val="8.0380017627992937E-3"/>
                  <c:y val="-1.40091272295682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F5-483C-9BE8-769F02189C48}"/>
                </c:ext>
              </c:extLst>
            </c:dLbl>
            <c:dLbl>
              <c:idx val="2"/>
              <c:layout>
                <c:manualLayout>
                  <c:x val="7.4505113397241828E-3"/>
                  <c:y val="-1.00066866150683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F5-483C-9BE8-769F02189C48}"/>
                </c:ext>
              </c:extLst>
            </c:dLbl>
            <c:dLbl>
              <c:idx val="3"/>
              <c:layout>
                <c:manualLayout>
                  <c:x val="1.5257365744551991E-2"/>
                  <c:y val="-1.0905869176376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Ene-May.20</c:v>
                </c:pt>
              </c:strCache>
            </c:strRef>
          </c:cat>
          <c:val>
            <c:numRef>
              <c:f>'V.4.15.EC. Accid. Lab x tipo'!$G$4:$G$15</c:f>
              <c:numCache>
                <c:formatCode>0.0%</c:formatCode>
                <c:ptCount val="12"/>
                <c:pt idx="0">
                  <c:v>0.76865098750785121</c:v>
                </c:pt>
                <c:pt idx="1">
                  <c:v>0.77037520004741866</c:v>
                </c:pt>
                <c:pt idx="2">
                  <c:v>0.74137524187078196</c:v>
                </c:pt>
                <c:pt idx="3">
                  <c:v>0.72179765027945708</c:v>
                </c:pt>
                <c:pt idx="4">
                  <c:v>0.68743043962159156</c:v>
                </c:pt>
                <c:pt idx="5">
                  <c:v>0.68853648082819563</c:v>
                </c:pt>
                <c:pt idx="6">
                  <c:v>0.67084194977843425</c:v>
                </c:pt>
                <c:pt idx="7">
                  <c:v>0.65162682952511319</c:v>
                </c:pt>
                <c:pt idx="8">
                  <c:v>0.63661835748792273</c:v>
                </c:pt>
                <c:pt idx="9">
                  <c:v>0.6142346582984658</c:v>
                </c:pt>
                <c:pt idx="10">
                  <c:v>0.57651431315641122</c:v>
                </c:pt>
                <c:pt idx="11">
                  <c:v>0.54300722258699929</c:v>
                </c:pt>
              </c:numCache>
            </c:numRef>
          </c:val>
          <c:extLst>
            <c:ext xmlns:c16="http://schemas.microsoft.com/office/drawing/2014/chart" uri="{C3380CC4-5D6E-409C-BE32-E72D297353CC}">
              <c16:uniqueId val="{00000004-74F5-483C-9BE8-769F02189C48}"/>
            </c:ext>
          </c:extLst>
        </c:ser>
        <c:ser>
          <c:idx val="1"/>
          <c:order val="1"/>
          <c:tx>
            <c:strRef>
              <c:f>'V.4.15.EC. Accid. Lab x tipo'!$H$3</c:f>
              <c:strCache>
                <c:ptCount val="1"/>
                <c:pt idx="0">
                  <c:v>%   Trayecto</c:v>
                </c:pt>
              </c:strCache>
            </c:strRef>
          </c:tx>
          <c:spPr>
            <a:solidFill>
              <a:schemeClr val="accent3">
                <a:lumMod val="75000"/>
              </a:schemeClr>
            </a:solidFill>
          </c:spPr>
          <c:invertIfNegative val="0"/>
          <c:dLbls>
            <c:dLbl>
              <c:idx val="0"/>
              <c:layout>
                <c:manualLayout>
                  <c:x val="1.8582334012152917E-2"/>
                  <c:y val="-8.23308556737824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F5-483C-9BE8-769F02189C48}"/>
                </c:ext>
              </c:extLst>
            </c:dLbl>
            <c:dLbl>
              <c:idx val="1"/>
              <c:layout>
                <c:manualLayout>
                  <c:x val="1.4618227421122067E-2"/>
                  <c:y val="-1.1547652565069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F5-483C-9BE8-769F02189C48}"/>
                </c:ext>
              </c:extLst>
            </c:dLbl>
            <c:dLbl>
              <c:idx val="2"/>
              <c:layout>
                <c:manualLayout>
                  <c:x val="1.4233261873467754E-2"/>
                  <c:y val="-7.78283679140079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F5-483C-9BE8-769F02189C48}"/>
                </c:ext>
              </c:extLst>
            </c:dLbl>
            <c:dLbl>
              <c:idx val="3"/>
              <c:layout>
                <c:manualLayout>
                  <c:x val="1.6747527233969134E-2"/>
                  <c:y val="-8.6211973179931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F5-483C-9BE8-769F02189C48}"/>
                </c:ext>
              </c:extLst>
            </c:dLbl>
            <c:dLbl>
              <c:idx val="9"/>
              <c:layout>
                <c:manualLayout>
                  <c:x val="2.575897013879429E-3"/>
                  <c:y val="-7.1743873463258405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CD7-4CE7-A08B-15EE2A5AEC51}"/>
                </c:ext>
              </c:extLst>
            </c:dLbl>
            <c:dLbl>
              <c:idx val="10"/>
              <c:layout>
                <c:manualLayout>
                  <c:x val="3.434529351839407E-3"/>
                  <c:y val="-1.95667369785305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CD7-4CE7-A08B-15EE2A5AEC51}"/>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Ene-May.20</c:v>
                </c:pt>
              </c:strCache>
            </c:strRef>
          </c:cat>
          <c:val>
            <c:numRef>
              <c:f>'V.4.15.EC. Accid. Lab x tipo'!$H$4:$H$15</c:f>
              <c:numCache>
                <c:formatCode>0.0%</c:formatCode>
                <c:ptCount val="12"/>
                <c:pt idx="0">
                  <c:v>0.15192965315095261</c:v>
                </c:pt>
                <c:pt idx="1">
                  <c:v>0.14960583249362813</c:v>
                </c:pt>
                <c:pt idx="2">
                  <c:v>0.21987823870876397</c:v>
                </c:pt>
                <c:pt idx="3">
                  <c:v>0.22945895593323448</c:v>
                </c:pt>
                <c:pt idx="4">
                  <c:v>0.24568725653867557</c:v>
                </c:pt>
                <c:pt idx="5">
                  <c:v>0.24878836833602586</c:v>
                </c:pt>
                <c:pt idx="6">
                  <c:v>0.26389955686853767</c:v>
                </c:pt>
                <c:pt idx="7">
                  <c:v>0.27874591976413604</c:v>
                </c:pt>
                <c:pt idx="8">
                  <c:v>0.28086956521739131</c:v>
                </c:pt>
                <c:pt idx="9">
                  <c:v>0.27442904463040446</c:v>
                </c:pt>
                <c:pt idx="10">
                  <c:v>0.28878959346877414</c:v>
                </c:pt>
                <c:pt idx="11">
                  <c:v>0.30679579776756399</c:v>
                </c:pt>
              </c:numCache>
            </c:numRef>
          </c:val>
          <c:extLst>
            <c:ext xmlns:c16="http://schemas.microsoft.com/office/drawing/2014/chart" uri="{C3380CC4-5D6E-409C-BE32-E72D297353CC}">
              <c16:uniqueId val="{00000009-74F5-483C-9BE8-769F02189C48}"/>
            </c:ext>
          </c:extLst>
        </c:ser>
        <c:ser>
          <c:idx val="2"/>
          <c:order val="2"/>
          <c:tx>
            <c:strRef>
              <c:f>'V.4.15.EC. Accid. Lab x tipo'!$I$3</c:f>
              <c:strCache>
                <c:ptCount val="1"/>
                <c:pt idx="0">
                  <c:v>%  Conexo</c:v>
                </c:pt>
              </c:strCache>
            </c:strRef>
          </c:tx>
          <c:spPr>
            <a:solidFill>
              <a:schemeClr val="accent6">
                <a:lumMod val="75000"/>
              </a:schemeClr>
            </a:solidFill>
          </c:spPr>
          <c:invertIfNegative val="0"/>
          <c:dLbls>
            <c:dLbl>
              <c:idx val="0"/>
              <c:layout>
                <c:manualLayout>
                  <c:x val="6.3889824814756958E-3"/>
                  <c:y val="-2.06021434605851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4F5-483C-9BE8-769F02189C48}"/>
                </c:ext>
              </c:extLst>
            </c:dLbl>
            <c:dLbl>
              <c:idx val="1"/>
              <c:layout>
                <c:manualLayout>
                  <c:x val="9.9162416550379537E-3"/>
                  <c:y val="-1.15345850022053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4F5-483C-9BE8-769F02189C48}"/>
                </c:ext>
              </c:extLst>
            </c:dLbl>
            <c:dLbl>
              <c:idx val="2"/>
              <c:layout>
                <c:manualLayout>
                  <c:x val="2.1117236288641095E-3"/>
                  <c:y val="-9.54779082041119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4F5-483C-9BE8-769F02189C48}"/>
                </c:ext>
              </c:extLst>
            </c:dLbl>
            <c:dLbl>
              <c:idx val="3"/>
              <c:layout>
                <c:manualLayout>
                  <c:x val="3.7349222362245637E-3"/>
                  <c:y val="-6.9178925434132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Ene-May.20</c:v>
                </c:pt>
              </c:strCache>
            </c:strRef>
          </c:cat>
          <c:val>
            <c:numRef>
              <c:f>'V.4.15.EC. Accid. Lab x tipo'!$I$4:$I$15</c:f>
              <c:numCache>
                <c:formatCode>0.0%</c:formatCode>
                <c:ptCount val="12"/>
                <c:pt idx="0">
                  <c:v>8.9329332123665294E-3</c:v>
                </c:pt>
                <c:pt idx="1">
                  <c:v>7.4684369628356352E-3</c:v>
                </c:pt>
                <c:pt idx="2">
                  <c:v>7.6926707253763748E-3</c:v>
                </c:pt>
                <c:pt idx="3">
                  <c:v>8.1745941218965053E-3</c:v>
                </c:pt>
                <c:pt idx="4">
                  <c:v>8.451585976627712E-3</c:v>
                </c:pt>
                <c:pt idx="5">
                  <c:v>9.6271141736177512E-3</c:v>
                </c:pt>
                <c:pt idx="6">
                  <c:v>8.5967503692762192E-3</c:v>
                </c:pt>
                <c:pt idx="7">
                  <c:v>6.3441086658944934E-3</c:v>
                </c:pt>
                <c:pt idx="8">
                  <c:v>8.6714975845410634E-3</c:v>
                </c:pt>
                <c:pt idx="9">
                  <c:v>6.6902022315202233E-3</c:v>
                </c:pt>
                <c:pt idx="10">
                  <c:v>6.6398012235608546E-3</c:v>
                </c:pt>
                <c:pt idx="11">
                  <c:v>3.5292186474064347E-3</c:v>
                </c:pt>
              </c:numCache>
            </c:numRef>
          </c:val>
          <c:extLst>
            <c:ext xmlns:c16="http://schemas.microsoft.com/office/drawing/2014/chart" uri="{C3380CC4-5D6E-409C-BE32-E72D297353CC}">
              <c16:uniqueId val="{0000000E-74F5-483C-9BE8-769F02189C48}"/>
            </c:ext>
          </c:extLst>
        </c:ser>
        <c:ser>
          <c:idx val="3"/>
          <c:order val="3"/>
          <c:tx>
            <c:strRef>
              <c:f>'V.4.15.EC. Accid. Lab x tipo'!$J$3</c:f>
              <c:strCache>
                <c:ptCount val="1"/>
                <c:pt idx="0">
                  <c:v>% No Especificados</c:v>
                </c:pt>
              </c:strCache>
            </c:strRef>
          </c:tx>
          <c:spPr>
            <a:solidFill>
              <a:schemeClr val="accent5">
                <a:lumMod val="75000"/>
              </a:schemeClr>
            </a:solidFill>
          </c:spPr>
          <c:invertIfNegative val="0"/>
          <c:dLbls>
            <c:dLbl>
              <c:idx val="0"/>
              <c:layout>
                <c:manualLayout>
                  <c:x val="1.6229021483815755E-2"/>
                  <c:y val="-3.3010873389624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4F5-483C-9BE8-769F02189C48}"/>
                </c:ext>
              </c:extLst>
            </c:dLbl>
            <c:dLbl>
              <c:idx val="1"/>
              <c:layout>
                <c:manualLayout>
                  <c:x val="8.758947151925156E-3"/>
                  <c:y val="-1.19070953981304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4F5-483C-9BE8-769F02189C48}"/>
                </c:ext>
              </c:extLst>
            </c:dLbl>
            <c:dLbl>
              <c:idx val="2"/>
              <c:layout>
                <c:manualLayout>
                  <c:x val="3.6955163505121916E-3"/>
                  <c:y val="-7.87050917432102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4F5-483C-9BE8-769F02189C48}"/>
                </c:ext>
              </c:extLst>
            </c:dLbl>
            <c:dLbl>
              <c:idx val="3"/>
              <c:layout>
                <c:manualLayout>
                  <c:x val="4.7678808254970114E-3"/>
                  <c:y val="-2.69769843659675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Ene-May.20</c:v>
                </c:pt>
              </c:strCache>
            </c:strRef>
          </c:cat>
          <c:val>
            <c:numRef>
              <c:f>'V.4.15.EC. Accid. Lab x tipo'!$J$4:$J$15</c:f>
              <c:numCache>
                <c:formatCode>0.0%</c:formatCode>
                <c:ptCount val="12"/>
                <c:pt idx="0">
                  <c:v>7.0486426128829646E-2</c:v>
                </c:pt>
                <c:pt idx="1">
                  <c:v>7.2550530496117593E-2</c:v>
                </c:pt>
                <c:pt idx="2">
                  <c:v>3.1053848695077636E-2</c:v>
                </c:pt>
                <c:pt idx="3">
                  <c:v>4.0568799665411964E-2</c:v>
                </c:pt>
                <c:pt idx="4">
                  <c:v>5.8430717863105178E-2</c:v>
                </c:pt>
                <c:pt idx="5">
                  <c:v>5.3048036662160826E-2</c:v>
                </c:pt>
                <c:pt idx="6">
                  <c:v>5.6661742983751845E-2</c:v>
                </c:pt>
                <c:pt idx="7">
                  <c:v>6.3283142044856272E-2</c:v>
                </c:pt>
                <c:pt idx="8">
                  <c:v>7.3840579710144932E-2</c:v>
                </c:pt>
                <c:pt idx="9">
                  <c:v>0.10464609483960949</c:v>
                </c:pt>
                <c:pt idx="10">
                  <c:v>0.12805629215125383</c:v>
                </c:pt>
                <c:pt idx="11">
                  <c:v>0.14666776099803019</c:v>
                </c:pt>
              </c:numCache>
            </c:numRef>
          </c:val>
          <c:extLst>
            <c:ext xmlns:c16="http://schemas.microsoft.com/office/drawing/2014/chart" uri="{C3380CC4-5D6E-409C-BE32-E72D297353CC}">
              <c16:uniqueId val="{00000013-74F5-483C-9BE8-769F02189C48}"/>
            </c:ext>
          </c:extLst>
        </c:ser>
        <c:dLbls>
          <c:showLegendKey val="0"/>
          <c:showVal val="0"/>
          <c:showCatName val="0"/>
          <c:showSerName val="0"/>
          <c:showPercent val="0"/>
          <c:showBubbleSize val="0"/>
        </c:dLbls>
        <c:gapWidth val="75"/>
        <c:shape val="cylinder"/>
        <c:axId val="436881280"/>
        <c:axId val="436881672"/>
        <c:axId val="0"/>
      </c:bar3DChart>
      <c:catAx>
        <c:axId val="436881280"/>
        <c:scaling>
          <c:orientation val="minMax"/>
        </c:scaling>
        <c:delete val="0"/>
        <c:axPos val="b"/>
        <c:numFmt formatCode="General" sourceLinked="1"/>
        <c:majorTickMark val="none"/>
        <c:minorTickMark val="none"/>
        <c:tickLblPos val="nextTo"/>
        <c:txPr>
          <a:bodyPr/>
          <a:lstStyle/>
          <a:p>
            <a:pPr>
              <a:defRPr sz="1600"/>
            </a:pPr>
            <a:endParaRPr lang="en-US"/>
          </a:p>
        </c:txPr>
        <c:crossAx val="436881672"/>
        <c:crosses val="autoZero"/>
        <c:auto val="1"/>
        <c:lblAlgn val="ctr"/>
        <c:lblOffset val="100"/>
        <c:noMultiLvlLbl val="0"/>
      </c:catAx>
      <c:valAx>
        <c:axId val="436881672"/>
        <c:scaling>
          <c:orientation val="minMax"/>
        </c:scaling>
        <c:delete val="0"/>
        <c:axPos val="l"/>
        <c:numFmt formatCode="0.0%" sourceLinked="1"/>
        <c:majorTickMark val="none"/>
        <c:minorTickMark val="none"/>
        <c:tickLblPos val="nextTo"/>
        <c:spPr>
          <a:ln w="9525">
            <a:noFill/>
          </a:ln>
        </c:spPr>
        <c:crossAx val="436881280"/>
        <c:crosses val="autoZero"/>
        <c:crossBetween val="between"/>
      </c:valAx>
      <c:spPr>
        <a:noFill/>
        <a:ln w="25400">
          <a:noFill/>
        </a:ln>
      </c:spPr>
    </c:plotArea>
    <c:legend>
      <c:legendPos val="t"/>
      <c:layout>
        <c:manualLayout>
          <c:xMode val="edge"/>
          <c:yMode val="edge"/>
          <c:x val="0.12966732603072423"/>
          <c:y val="0.10475284599053844"/>
          <c:w val="0.77548790516529054"/>
          <c:h val="4.4191273142102278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Grado de Lesión</a:t>
            </a:r>
          </a:p>
        </c:rich>
      </c:tx>
      <c:layout>
        <c:manualLayout>
          <c:xMode val="edge"/>
          <c:yMode val="edge"/>
          <c:x val="0.2784404744034642"/>
          <c:y val="2.276600211388798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1913075374402902E-2"/>
          <c:y val="0.29269379815972235"/>
          <c:w val="0.95384214062544515"/>
          <c:h val="0.59308407605351587"/>
        </c:manualLayout>
      </c:layout>
      <c:bar3DChart>
        <c:barDir val="col"/>
        <c:grouping val="clustered"/>
        <c:varyColors val="0"/>
        <c:ser>
          <c:idx val="0"/>
          <c:order val="0"/>
          <c:tx>
            <c:strRef>
              <c:f>'V.4.16. EC. Accid. Lab x Lesión'!$I$3</c:f>
              <c:strCache>
                <c:ptCount val="1"/>
                <c:pt idx="0">
                  <c:v>% Leve</c:v>
                </c:pt>
              </c:strCache>
            </c:strRef>
          </c:tx>
          <c:spPr>
            <a:solidFill>
              <a:schemeClr val="accent3">
                <a:lumMod val="75000"/>
              </a:schemeClr>
            </a:solidFill>
          </c:spPr>
          <c:invertIfNegative val="0"/>
          <c:dLbls>
            <c:dLbl>
              <c:idx val="0"/>
              <c:layout>
                <c:manualLayout>
                  <c:x val="3.0391356671902654E-3"/>
                  <c:y val="-1.72110586171988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CF-4A6B-98C7-C8B8A4BB44DF}"/>
                </c:ext>
              </c:extLst>
            </c:dLbl>
            <c:dLbl>
              <c:idx val="1"/>
              <c:layout>
                <c:manualLayout>
                  <c:x val="1.4985083148217335E-3"/>
                  <c:y val="-1.79064382407923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CF-4A6B-98C7-C8B8A4BB44DF}"/>
                </c:ext>
              </c:extLst>
            </c:dLbl>
            <c:dLbl>
              <c:idx val="2"/>
              <c:layout>
                <c:manualLayout>
                  <c:x val="4.1424184072733211E-3"/>
                  <c:y val="-3.5814528214656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CF-4A6B-98C7-C8B8A4BB44DF}"/>
                </c:ext>
              </c:extLst>
            </c:dLbl>
            <c:dLbl>
              <c:idx val="3"/>
              <c:layout>
                <c:manualLayout>
                  <c:x val="3.4378281329353541E-3"/>
                  <c:y val="-3.994055743018121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Ene-May.2020</c:v>
                </c:pt>
              </c:strCache>
            </c:strRef>
          </c:cat>
          <c:val>
            <c:numRef>
              <c:f>'V.4.16. EC. Accid. Lab x Lesión'!$I$4:$I$15</c:f>
              <c:numCache>
                <c:formatCode>0.0%</c:formatCode>
                <c:ptCount val="12"/>
                <c:pt idx="0">
                  <c:v>0.47721404145439317</c:v>
                </c:pt>
                <c:pt idx="1">
                  <c:v>0.52800663861063368</c:v>
                </c:pt>
                <c:pt idx="2">
                  <c:v>0.53867572797206098</c:v>
                </c:pt>
                <c:pt idx="3">
                  <c:v>0.57488308429337287</c:v>
                </c:pt>
                <c:pt idx="4">
                  <c:v>0.5688647746243739</c:v>
                </c:pt>
                <c:pt idx="5">
                  <c:v>0.55289967360126602</c:v>
                </c:pt>
                <c:pt idx="6">
                  <c:v>0.56679468242245201</c:v>
                </c:pt>
                <c:pt idx="7">
                  <c:v>0.56607349689375597</c:v>
                </c:pt>
                <c:pt idx="8">
                  <c:v>0.54396135265700485</c:v>
                </c:pt>
                <c:pt idx="9">
                  <c:v>0.56570345188284521</c:v>
                </c:pt>
                <c:pt idx="10">
                  <c:v>0.54542417472281957</c:v>
                </c:pt>
                <c:pt idx="11">
                  <c:v>0.53952877432066337</c:v>
                </c:pt>
              </c:numCache>
            </c:numRef>
          </c:val>
          <c:extLst>
            <c:ext xmlns:c16="http://schemas.microsoft.com/office/drawing/2014/chart" uri="{C3380CC4-5D6E-409C-BE32-E72D297353CC}">
              <c16:uniqueId val="{00000004-9DCF-4A6B-98C7-C8B8A4BB44DF}"/>
            </c:ext>
          </c:extLst>
        </c:ser>
        <c:ser>
          <c:idx val="1"/>
          <c:order val="1"/>
          <c:tx>
            <c:strRef>
              <c:f>'V.4.16. EC. Accid. Lab x Lesión'!$J$3</c:f>
              <c:strCache>
                <c:ptCount val="1"/>
                <c:pt idx="0">
                  <c:v>% Moderado</c:v>
                </c:pt>
              </c:strCache>
            </c:strRef>
          </c:tx>
          <c:spPr>
            <a:solidFill>
              <a:srgbClr val="0070C0"/>
            </a:solidFill>
          </c:spPr>
          <c:invertIfNegative val="0"/>
          <c:dLbls>
            <c:dLbl>
              <c:idx val="0"/>
              <c:layout>
                <c:manualLayout>
                  <c:x val="3.1553899533194566E-3"/>
                  <c:y val="-1.72114822355652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CF-4A6B-98C7-C8B8A4BB44DF}"/>
                </c:ext>
              </c:extLst>
            </c:dLbl>
            <c:dLbl>
              <c:idx val="1"/>
              <c:layout>
                <c:manualLayout>
                  <c:x val="4.1814939975313558E-3"/>
                  <c:y val="-3.69211161324176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DCF-4A6B-98C7-C8B8A4BB44DF}"/>
                </c:ext>
              </c:extLst>
            </c:dLbl>
            <c:dLbl>
              <c:idx val="2"/>
              <c:layout>
                <c:manualLayout>
                  <c:x val="4.7058365423902704E-3"/>
                  <c:y val="-1.21434304318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CF-4A6B-98C7-C8B8A4BB44DF}"/>
                </c:ext>
              </c:extLst>
            </c:dLbl>
            <c:dLbl>
              <c:idx val="3"/>
              <c:layout>
                <c:manualLayout>
                  <c:x val="6.312380138210223E-3"/>
                  <c:y val="-1.0403203634908506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CF-4A6B-98C7-C8B8A4BB44DF}"/>
                </c:ext>
              </c:extLst>
            </c:dLbl>
            <c:dLbl>
              <c:idx val="4"/>
              <c:layout>
                <c:manualLayout>
                  <c:x val="3.3871568258943665E-3"/>
                  <c:y val="-2.0709220690826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CF-4A6B-98C7-C8B8A4BB44DF}"/>
                </c:ext>
              </c:extLst>
            </c:dLbl>
            <c:dLbl>
              <c:idx val="5"/>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CF-4A6B-98C7-C8B8A4BB44DF}"/>
                </c:ext>
              </c:extLst>
            </c:dLbl>
            <c:dLbl>
              <c:idx val="6"/>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CF-4A6B-98C7-C8B8A4BB44DF}"/>
                </c:ext>
              </c:extLst>
            </c:dLbl>
            <c:dLbl>
              <c:idx val="7"/>
              <c:layout>
                <c:manualLayout>
                  <c:x val="4.9457998748673685E-3"/>
                  <c:y val="-2.09770100228822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CF-4A6B-98C7-C8B8A4BB44DF}"/>
                </c:ext>
              </c:extLst>
            </c:dLbl>
            <c:dLbl>
              <c:idx val="9"/>
              <c:layout>
                <c:manualLayout>
                  <c:x val="2.8267181698179503E-3"/>
                  <c:y val="-2.11594195654654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1D-4D55-9539-EBC47EE2E7FD}"/>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Ene-May.2020</c:v>
                </c:pt>
              </c:strCache>
            </c:strRef>
          </c:cat>
          <c:val>
            <c:numRef>
              <c:f>'V.4.16. EC. Accid. Lab x Lesión'!$J$4:$J$15</c:f>
              <c:numCache>
                <c:formatCode>0.0%</c:formatCode>
                <c:ptCount val="12"/>
                <c:pt idx="0">
                  <c:v>0.36185358364156606</c:v>
                </c:pt>
                <c:pt idx="1">
                  <c:v>0.3096437674115346</c:v>
                </c:pt>
                <c:pt idx="2">
                  <c:v>0.33692010005191375</c:v>
                </c:pt>
                <c:pt idx="3">
                  <c:v>0.31964564085015779</c:v>
                </c:pt>
                <c:pt idx="4">
                  <c:v>0.31872565386755702</c:v>
                </c:pt>
                <c:pt idx="5">
                  <c:v>0.34598265800665984</c:v>
                </c:pt>
                <c:pt idx="6">
                  <c:v>0.33518463810930577</c:v>
                </c:pt>
                <c:pt idx="7">
                  <c:v>0.33673791723702223</c:v>
                </c:pt>
                <c:pt idx="8">
                  <c:v>0.34857487922705316</c:v>
                </c:pt>
                <c:pt idx="9">
                  <c:v>0.30580979776847977</c:v>
                </c:pt>
                <c:pt idx="10">
                  <c:v>0.30856283799302614</c:v>
                </c:pt>
                <c:pt idx="11">
                  <c:v>0.29537804777932847</c:v>
                </c:pt>
              </c:numCache>
            </c:numRef>
          </c:val>
          <c:extLst>
            <c:ext xmlns:c16="http://schemas.microsoft.com/office/drawing/2014/chart" uri="{C3380CC4-5D6E-409C-BE32-E72D297353CC}">
              <c16:uniqueId val="{0000000D-9DCF-4A6B-98C7-C8B8A4BB44DF}"/>
            </c:ext>
          </c:extLst>
        </c:ser>
        <c:ser>
          <c:idx val="2"/>
          <c:order val="2"/>
          <c:tx>
            <c:strRef>
              <c:f>'V.4.16. EC. Accid. Lab x Lesión'!$K$3</c:f>
              <c:strCache>
                <c:ptCount val="1"/>
                <c:pt idx="0">
                  <c:v>%  Grave</c:v>
                </c:pt>
              </c:strCache>
            </c:strRef>
          </c:tx>
          <c:invertIfNegative val="0"/>
          <c:dLbls>
            <c:dLbl>
              <c:idx val="0"/>
              <c:layout>
                <c:manualLayout>
                  <c:x val="7.758064059307508E-3"/>
                  <c:y val="-3.84213053818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CF-4A6B-98C7-C8B8A4BB44DF}"/>
                </c:ext>
              </c:extLst>
            </c:dLbl>
            <c:dLbl>
              <c:idx val="1"/>
              <c:layout>
                <c:manualLayout>
                  <c:x val="3.9105970095525706E-3"/>
                  <c:y val="2.7336711152824909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DCF-4A6B-98C7-C8B8A4BB44DF}"/>
                </c:ext>
              </c:extLst>
            </c:dLbl>
            <c:dLbl>
              <c:idx val="2"/>
              <c:layout>
                <c:manualLayout>
                  <c:x val="1.1333195594882531E-3"/>
                  <c:y val="-1.6992975497567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DCF-4A6B-98C7-C8B8A4BB44DF}"/>
                </c:ext>
              </c:extLst>
            </c:dLbl>
            <c:dLbl>
              <c:idx val="3"/>
              <c:layout>
                <c:manualLayout>
                  <c:x val="4.6271584901352832E-3"/>
                  <c:y val="-6.2127662072480969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Ene-May.2020</c:v>
                </c:pt>
              </c:strCache>
            </c:strRef>
          </c:cat>
          <c:val>
            <c:numRef>
              <c:f>'V.4.16. EC. Accid. Lab x Lesión'!$K$4:$K$15</c:f>
              <c:numCache>
                <c:formatCode>0.0%</c:formatCode>
                <c:ptCount val="12"/>
                <c:pt idx="0">
                  <c:v>5.9529625235536322E-2</c:v>
                </c:pt>
                <c:pt idx="1">
                  <c:v>5.2160512121391736E-2</c:v>
                </c:pt>
                <c:pt idx="2">
                  <c:v>5.2338477511916559E-2</c:v>
                </c:pt>
                <c:pt idx="3">
                  <c:v>3.562602182426524E-2</c:v>
                </c:pt>
                <c:pt idx="4">
                  <c:v>3.5858375069560376E-2</c:v>
                </c:pt>
                <c:pt idx="5">
                  <c:v>2.9507764333520162E-2</c:v>
                </c:pt>
                <c:pt idx="6">
                  <c:v>3.0664697193500737E-2</c:v>
                </c:pt>
                <c:pt idx="7">
                  <c:v>3.68537432873539E-3</c:v>
                </c:pt>
                <c:pt idx="8">
                  <c:v>2.4589371980676327E-2</c:v>
                </c:pt>
                <c:pt idx="9">
                  <c:v>1.3576534170153417E-2</c:v>
                </c:pt>
                <c:pt idx="10">
                  <c:v>7.7464347608209964E-3</c:v>
                </c:pt>
                <c:pt idx="11">
                  <c:v>7.5527460799605945E-3</c:v>
                </c:pt>
              </c:numCache>
            </c:numRef>
          </c:val>
          <c:extLst>
            <c:ext xmlns:c16="http://schemas.microsoft.com/office/drawing/2014/chart" uri="{C3380CC4-5D6E-409C-BE32-E72D297353CC}">
              <c16:uniqueId val="{00000012-9DCF-4A6B-98C7-C8B8A4BB44DF}"/>
            </c:ext>
          </c:extLst>
        </c:ser>
        <c:ser>
          <c:idx val="3"/>
          <c:order val="3"/>
          <c:tx>
            <c:strRef>
              <c:f>'V.4.16. EC. Accid. Lab x Lesión'!$L$3</c:f>
              <c:strCache>
                <c:ptCount val="1"/>
                <c:pt idx="0">
                  <c:v>% Mortal</c:v>
                </c:pt>
              </c:strCache>
            </c:strRef>
          </c:tx>
          <c:invertIfNegative val="0"/>
          <c:dLbls>
            <c:dLbl>
              <c:idx val="0"/>
              <c:layout>
                <c:manualLayout>
                  <c:x val="3.1811714619679973E-3"/>
                  <c:y val="-5.76303368232462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DCF-4A6B-98C7-C8B8A4BB44DF}"/>
                </c:ext>
              </c:extLst>
            </c:dLbl>
            <c:dLbl>
              <c:idx val="1"/>
              <c:layout>
                <c:manualLayout>
                  <c:x val="9.0556047142016632E-3"/>
                  <c:y val="-7.733997072009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DCF-4A6B-98C7-C8B8A4BB44DF}"/>
                </c:ext>
              </c:extLst>
            </c:dLbl>
            <c:dLbl>
              <c:idx val="2"/>
              <c:layout>
                <c:manualLayout>
                  <c:x val="2.7523378383247318E-3"/>
                  <c:y val="-3.43557628212545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9DCF-4A6B-98C7-C8B8A4BB44DF}"/>
                </c:ext>
              </c:extLst>
            </c:dLbl>
            <c:dLbl>
              <c:idx val="3"/>
              <c:layout>
                <c:manualLayout>
                  <c:x val="7.2177771945882404E-3"/>
                  <c:y val="-1.0376622391881987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9DCF-4A6B-98C7-C8B8A4BB44DF}"/>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Ene-May.2020</c:v>
                </c:pt>
              </c:strCache>
            </c:strRef>
          </c:cat>
          <c:val>
            <c:numRef>
              <c:f>'V.4.16. EC. Accid. Lab x Lesión'!$L$4:$L$15</c:f>
              <c:numCache>
                <c:formatCode>0.0%</c:formatCode>
                <c:ptCount val="12"/>
                <c:pt idx="0">
                  <c:v>9.7703957010258913E-3</c:v>
                </c:pt>
                <c:pt idx="1">
                  <c:v>8.7724497658704277E-3</c:v>
                </c:pt>
                <c:pt idx="2">
                  <c:v>8.4949738071640954E-3</c:v>
                </c:pt>
                <c:pt idx="3">
                  <c:v>5.8552906733584272E-3</c:v>
                </c:pt>
                <c:pt idx="4">
                  <c:v>5.4952698942682251E-3</c:v>
                </c:pt>
                <c:pt idx="5">
                  <c:v>7.2533051993010451E-3</c:v>
                </c:pt>
                <c:pt idx="6">
                  <c:v>5.2584933530280646E-3</c:v>
                </c:pt>
                <c:pt idx="7">
                  <c:v>2.4218174160261136E-2</c:v>
                </c:pt>
                <c:pt idx="8">
                  <c:v>5.7729468599033813E-3</c:v>
                </c:pt>
                <c:pt idx="9">
                  <c:v>5.6659693165969317E-3</c:v>
                </c:pt>
                <c:pt idx="10">
                  <c:v>4.1759756123024242E-3</c:v>
                </c:pt>
                <c:pt idx="11">
                  <c:v>5.1719891634512769E-3</c:v>
                </c:pt>
              </c:numCache>
            </c:numRef>
          </c:val>
          <c:extLst>
            <c:ext xmlns:c16="http://schemas.microsoft.com/office/drawing/2014/chart" uri="{C3380CC4-5D6E-409C-BE32-E72D297353CC}">
              <c16:uniqueId val="{00000017-9DCF-4A6B-98C7-C8B8A4BB44DF}"/>
            </c:ext>
          </c:extLst>
        </c:ser>
        <c:ser>
          <c:idx val="4"/>
          <c:order val="4"/>
          <c:tx>
            <c:strRef>
              <c:f>'V.4.16. EC. Accid. Lab x Lesión'!$M$3</c:f>
              <c:strCache>
                <c:ptCount val="1"/>
                <c:pt idx="0">
                  <c:v>% Sin lesión</c:v>
                </c:pt>
              </c:strCache>
            </c:strRef>
          </c:tx>
          <c:spPr>
            <a:solidFill>
              <a:schemeClr val="accent2">
                <a:lumMod val="60000"/>
                <a:lumOff val="40000"/>
              </a:schemeClr>
            </a:solidFill>
          </c:spPr>
          <c:invertIfNegative val="0"/>
          <c:dLbls>
            <c:dLbl>
              <c:idx val="0"/>
              <c:layout>
                <c:manualLayout>
                  <c:x val="3.2427803774626022E-3"/>
                  <c:y val="-1.7359871139727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9DCF-4A6B-98C7-C8B8A4BB44DF}"/>
                </c:ext>
              </c:extLst>
            </c:dLbl>
            <c:dLbl>
              <c:idx val="1"/>
              <c:layout>
                <c:manualLayout>
                  <c:x val="6.348908437689006E-3"/>
                  <c:y val="-1.69489452567331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9DCF-4A6B-98C7-C8B8A4BB44DF}"/>
                </c:ext>
              </c:extLst>
            </c:dLbl>
            <c:dLbl>
              <c:idx val="2"/>
              <c:layout>
                <c:manualLayout>
                  <c:x val="5.6662421904255062E-3"/>
                  <c:y val="-1.0103327596716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9DCF-4A6B-98C7-C8B8A4BB44DF}"/>
                </c:ext>
              </c:extLst>
            </c:dLbl>
            <c:dLbl>
              <c:idx val="3"/>
              <c:layout>
                <c:manualLayout>
                  <c:x val="1.3702026237075868E-2"/>
                  <c:y val="-4.1420065274800711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9DCF-4A6B-98C7-C8B8A4BB44DF}"/>
                </c:ext>
              </c:extLst>
            </c:dLbl>
            <c:dLbl>
              <c:idx val="7"/>
              <c:layout>
                <c:manualLayout>
                  <c:x val="2.9083667528337111E-3"/>
                  <c:y val="-1.5416187657706334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Ene-May.2020</c:v>
                </c:pt>
              </c:strCache>
            </c:strRef>
          </c:cat>
          <c:val>
            <c:numRef>
              <c:f>'V.4.16. EC. Accid. Lab x Lesión'!$M$4:$M$15</c:f>
              <c:numCache>
                <c:formatCode>0.0%</c:formatCode>
                <c:ptCount val="12"/>
                <c:pt idx="0">
                  <c:v>2.163444762370019E-2</c:v>
                </c:pt>
                <c:pt idx="1">
                  <c:v>2.8866101594452017E-2</c:v>
                </c:pt>
                <c:pt idx="2">
                  <c:v>3.2516871961867005E-2</c:v>
                </c:pt>
                <c:pt idx="3">
                  <c:v>2.3421162693433709E-2</c:v>
                </c:pt>
                <c:pt idx="4">
                  <c:v>1.2625208681135225E-2</c:v>
                </c:pt>
                <c:pt idx="5">
                  <c:v>1.1308562197092083E-2</c:v>
                </c:pt>
                <c:pt idx="6">
                  <c:v>5.4652880354505171E-3</c:v>
                </c:pt>
                <c:pt idx="7">
                  <c:v>6.0018953353690643E-3</c:v>
                </c:pt>
                <c:pt idx="8">
                  <c:v>3.2608695652173911E-3</c:v>
                </c:pt>
                <c:pt idx="9">
                  <c:v>4.5981520223152021E-3</c:v>
                </c:pt>
                <c:pt idx="10">
                  <c:v>6.0342847597770026E-3</c:v>
                </c:pt>
                <c:pt idx="11">
                  <c:v>5.6645595599704454E-3</c:v>
                </c:pt>
              </c:numCache>
            </c:numRef>
          </c:val>
          <c:extLst>
            <c:ext xmlns:c16="http://schemas.microsoft.com/office/drawing/2014/chart" uri="{C3380CC4-5D6E-409C-BE32-E72D297353CC}">
              <c16:uniqueId val="{0000001D-9DCF-4A6B-98C7-C8B8A4BB44DF}"/>
            </c:ext>
          </c:extLst>
        </c:ser>
        <c:ser>
          <c:idx val="5"/>
          <c:order val="5"/>
          <c:tx>
            <c:strRef>
              <c:f>'V.4.16. EC. Accid. Lab x Lesión'!$N$3</c:f>
              <c:strCache>
                <c:ptCount val="1"/>
                <c:pt idx="0">
                  <c:v>% No Especificados</c:v>
                </c:pt>
              </c:strCache>
            </c:strRef>
          </c:tx>
          <c:spPr>
            <a:solidFill>
              <a:schemeClr val="accent6">
                <a:lumMod val="50000"/>
              </a:schemeClr>
            </a:solidFill>
          </c:spPr>
          <c:invertIfNegative val="0"/>
          <c:dLbls>
            <c:dLbl>
              <c:idx val="0"/>
              <c:layout>
                <c:manualLayout>
                  <c:x val="6.6198585359050557E-3"/>
                  <c:y val="-3.87441734943216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9DCF-4A6B-98C7-C8B8A4BB44DF}"/>
                </c:ext>
              </c:extLst>
            </c:dLbl>
            <c:dLbl>
              <c:idx val="1"/>
              <c:layout>
                <c:manualLayout>
                  <c:x val="1.1243129447641829E-2"/>
                  <c:y val="-8.0118580652209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9DCF-4A6B-98C7-C8B8A4BB44DF}"/>
                </c:ext>
              </c:extLst>
            </c:dLbl>
            <c:dLbl>
              <c:idx val="2"/>
              <c:layout>
                <c:manualLayout>
                  <c:x val="4.4412649226039111E-3"/>
                  <c:y val="-1.20258607616362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9DCF-4A6B-98C7-C8B8A4BB44DF}"/>
                </c:ext>
              </c:extLst>
            </c:dLbl>
            <c:dLbl>
              <c:idx val="3"/>
              <c:layout>
                <c:manualLayout>
                  <c:x val="1.8471393298363472E-2"/>
                  <c:y val="-6.239181676093165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Ene-May.2020</c:v>
                </c:pt>
              </c:strCache>
            </c:strRef>
          </c:cat>
          <c:val>
            <c:numRef>
              <c:f>'V.4.16. EC. Accid. Lab x Lesión'!$N$4:$N$15</c:f>
              <c:numCache>
                <c:formatCode>0.0%</c:formatCode>
                <c:ptCount val="12"/>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0.10464609483960949</c:v>
                </c:pt>
                <c:pt idx="10">
                  <c:v>0.12805629215125383</c:v>
                </c:pt>
                <c:pt idx="11">
                  <c:v>0.14670388309662588</c:v>
                </c:pt>
              </c:numCache>
            </c:numRef>
          </c:val>
          <c:extLst>
            <c:ext xmlns:c16="http://schemas.microsoft.com/office/drawing/2014/chart" uri="{C3380CC4-5D6E-409C-BE32-E72D297353CC}">
              <c16:uniqueId val="{00000022-9DCF-4A6B-98C7-C8B8A4BB44DF}"/>
            </c:ext>
          </c:extLst>
        </c:ser>
        <c:dLbls>
          <c:showLegendKey val="0"/>
          <c:showVal val="0"/>
          <c:showCatName val="0"/>
          <c:showSerName val="0"/>
          <c:showPercent val="0"/>
          <c:showBubbleSize val="0"/>
        </c:dLbls>
        <c:gapWidth val="75"/>
        <c:shape val="cylinder"/>
        <c:axId val="436882064"/>
        <c:axId val="436882848"/>
        <c:axId val="0"/>
      </c:bar3DChart>
      <c:catAx>
        <c:axId val="436882064"/>
        <c:scaling>
          <c:orientation val="minMax"/>
        </c:scaling>
        <c:delete val="0"/>
        <c:axPos val="b"/>
        <c:numFmt formatCode="General" sourceLinked="1"/>
        <c:majorTickMark val="none"/>
        <c:minorTickMark val="none"/>
        <c:tickLblPos val="nextTo"/>
        <c:txPr>
          <a:bodyPr/>
          <a:lstStyle/>
          <a:p>
            <a:pPr>
              <a:defRPr sz="1200"/>
            </a:pPr>
            <a:endParaRPr lang="en-US"/>
          </a:p>
        </c:txPr>
        <c:crossAx val="436882848"/>
        <c:crosses val="autoZero"/>
        <c:auto val="1"/>
        <c:lblAlgn val="ctr"/>
        <c:lblOffset val="100"/>
        <c:noMultiLvlLbl val="0"/>
      </c:catAx>
      <c:valAx>
        <c:axId val="436882848"/>
        <c:scaling>
          <c:orientation val="minMax"/>
        </c:scaling>
        <c:delete val="1"/>
        <c:axPos val="l"/>
        <c:numFmt formatCode="0.0%" sourceLinked="1"/>
        <c:majorTickMark val="out"/>
        <c:minorTickMark val="none"/>
        <c:tickLblPos val="nextTo"/>
        <c:crossAx val="436882064"/>
        <c:crosses val="autoZero"/>
        <c:crossBetween val="between"/>
      </c:valAx>
      <c:spPr>
        <a:noFill/>
        <a:ln w="25400">
          <a:noFill/>
        </a:ln>
      </c:spPr>
    </c:plotArea>
    <c:legend>
      <c:legendPos val="t"/>
      <c:layout>
        <c:manualLayout>
          <c:xMode val="edge"/>
          <c:yMode val="edge"/>
          <c:x val="7.9906574367764785E-2"/>
          <c:y val="7.988363985335023E-2"/>
          <c:w val="0.8463244180622882"/>
          <c:h val="4.246124032903853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Cantidad de Expedientes Calificados  por la ARL </a:t>
            </a:r>
            <a:r>
              <a:rPr lang="en-US" sz="1800" baseline="0"/>
              <a:t> S</a:t>
            </a:r>
            <a:r>
              <a:rPr lang="en-US" sz="1800"/>
              <a:t>egún Circunstancia del Suceso</a:t>
            </a:r>
          </a:p>
        </c:rich>
      </c:tx>
      <c:layout>
        <c:manualLayout>
          <c:xMode val="edge"/>
          <c:yMode val="edge"/>
          <c:x val="0.25760723872279662"/>
          <c:y val="2.10035607183279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7206950063024798E-2"/>
          <c:y val="0.21930141173004952"/>
          <c:w val="0.95060402916069764"/>
          <c:h val="0.62460758922751125"/>
        </c:manualLayout>
      </c:layout>
      <c:bar3DChart>
        <c:barDir val="col"/>
        <c:grouping val="clustered"/>
        <c:varyColors val="0"/>
        <c:ser>
          <c:idx val="0"/>
          <c:order val="0"/>
          <c:tx>
            <c:strRef>
              <c:f>'V.4.17. Accid.Lab suceso'!$I$3</c:f>
              <c:strCache>
                <c:ptCount val="1"/>
                <c:pt idx="0">
                  <c:v>% Acto Fuera de Norma</c:v>
                </c:pt>
              </c:strCache>
            </c:strRef>
          </c:tx>
          <c:invertIfNegative val="0"/>
          <c:dLbls>
            <c:dLbl>
              <c:idx val="0"/>
              <c:layout>
                <c:manualLayout>
                  <c:x val="-5.856751113678978E-3"/>
                  <c:y val="-3.68940775527970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9C-4AD0-9DB5-492603D44333}"/>
                </c:ext>
              </c:extLst>
            </c:dLbl>
            <c:dLbl>
              <c:idx val="1"/>
              <c:layout>
                <c:manualLayout>
                  <c:x val="-4.9434761871692762E-3"/>
                  <c:y val="2.380136994666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E9C-4AD0-9DB5-492603D44333}"/>
                </c:ext>
              </c:extLst>
            </c:dLbl>
            <c:dLbl>
              <c:idx val="2"/>
              <c:layout>
                <c:manualLayout>
                  <c:x val="-1.3709258667167587E-3"/>
                  <c:y val="4.92246723281227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E9C-4AD0-9DB5-492603D44333}"/>
                </c:ext>
              </c:extLst>
            </c:dLbl>
            <c:dLbl>
              <c:idx val="3"/>
              <c:layout>
                <c:manualLayout>
                  <c:x val="5.680299504749446E-3"/>
                  <c:y val="0"/>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Ene-May.20</c:v>
                </c:pt>
              </c:strCache>
            </c:strRef>
          </c:cat>
          <c:val>
            <c:numRef>
              <c:f>'V.4.17. Accid.Lab suceso'!$I$4:$I$15</c:f>
              <c:numCache>
                <c:formatCode>0.00%</c:formatCode>
                <c:ptCount val="12"/>
                <c:pt idx="0">
                  <c:v>2.5961337148440226E-2</c:v>
                </c:pt>
                <c:pt idx="1">
                  <c:v>2.4598423329974514E-2</c:v>
                </c:pt>
                <c:pt idx="2">
                  <c:v>2.2275709094341404E-2</c:v>
                </c:pt>
                <c:pt idx="3">
                  <c:v>2.1063837876886812E-2</c:v>
                </c:pt>
                <c:pt idx="4">
                  <c:v>4.013633834168058E-2</c:v>
                </c:pt>
                <c:pt idx="5">
                  <c:v>3.8970030661699254E-2</c:v>
                </c:pt>
                <c:pt idx="6">
                  <c:v>3.1610044313146235E-2</c:v>
                </c:pt>
                <c:pt idx="7">
                  <c:v>4.4777298094134992E-2</c:v>
                </c:pt>
                <c:pt idx="8">
                  <c:v>3.173913043478261E-2</c:v>
                </c:pt>
                <c:pt idx="9">
                  <c:v>4.9947698744769876E-2</c:v>
                </c:pt>
                <c:pt idx="10">
                  <c:v>3.4493558557618022E-2</c:v>
                </c:pt>
                <c:pt idx="11">
                  <c:v>2.9964699121582793E-2</c:v>
                </c:pt>
              </c:numCache>
            </c:numRef>
          </c:val>
          <c:extLst>
            <c:ext xmlns:c16="http://schemas.microsoft.com/office/drawing/2014/chart" uri="{C3380CC4-5D6E-409C-BE32-E72D297353CC}">
              <c16:uniqueId val="{00000004-5E9C-4AD0-9DB5-492603D44333}"/>
            </c:ext>
          </c:extLst>
        </c:ser>
        <c:ser>
          <c:idx val="1"/>
          <c:order val="1"/>
          <c:tx>
            <c:strRef>
              <c:f>'V.4.17. Accid.Lab suceso'!$J$3</c:f>
              <c:strCache>
                <c:ptCount val="1"/>
                <c:pt idx="0">
                  <c:v>% Condición Fuera de Norma</c:v>
                </c:pt>
              </c:strCache>
            </c:strRef>
          </c:tx>
          <c:spPr>
            <a:solidFill>
              <a:srgbClr val="0070C0"/>
            </a:solidFill>
          </c:spPr>
          <c:invertIfNegative val="0"/>
          <c:dLbls>
            <c:dLbl>
              <c:idx val="0"/>
              <c:layout>
                <c:manualLayout>
                  <c:x val="4.2092520305530888E-3"/>
                  <c:y val="-1.20202458937063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E9C-4AD0-9DB5-492603D44333}"/>
                </c:ext>
              </c:extLst>
            </c:dLbl>
            <c:dLbl>
              <c:idx val="1"/>
              <c:layout>
                <c:manualLayout>
                  <c:x val="6.138145192646576E-4"/>
                  <c:y val="-2.8354179887614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E9C-4AD0-9DB5-492603D44333}"/>
                </c:ext>
              </c:extLst>
            </c:dLbl>
            <c:dLbl>
              <c:idx val="2"/>
              <c:layout>
                <c:manualLayout>
                  <c:x val="3.1397515976803185E-3"/>
                  <c:y val="-1.6612431265320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E9C-4AD0-9DB5-492603D44333}"/>
                </c:ext>
              </c:extLst>
            </c:dLbl>
            <c:dLbl>
              <c:idx val="3"/>
              <c:layout>
                <c:manualLayout>
                  <c:x val="9.0884792075991132E-3"/>
                  <c:y val="-6.29687952433272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Ene-May.20</c:v>
                </c:pt>
              </c:strCache>
            </c:strRef>
          </c:cat>
          <c:val>
            <c:numRef>
              <c:f>'V.4.17. Accid.Lab suceso'!$J$4:$J$15</c:f>
              <c:numCache>
                <c:formatCode>0.00%</c:formatCode>
                <c:ptCount val="12"/>
                <c:pt idx="0">
                  <c:v>2.3658315304626979E-2</c:v>
                </c:pt>
                <c:pt idx="1">
                  <c:v>2.1160571394700966E-2</c:v>
                </c:pt>
                <c:pt idx="2">
                  <c:v>3.770824484402284E-2</c:v>
                </c:pt>
                <c:pt idx="3">
                  <c:v>4.5739705714611611E-2</c:v>
                </c:pt>
                <c:pt idx="4">
                  <c:v>3.3180300500834724E-2</c:v>
                </c:pt>
                <c:pt idx="5">
                  <c:v>3.7156704361873988E-2</c:v>
                </c:pt>
                <c:pt idx="6">
                  <c:v>3.5716395864106354E-2</c:v>
                </c:pt>
                <c:pt idx="7">
                  <c:v>3.3431609982099611E-2</c:v>
                </c:pt>
                <c:pt idx="8">
                  <c:v>4.584541062801932E-2</c:v>
                </c:pt>
                <c:pt idx="9">
                  <c:v>3.9923291492329149E-2</c:v>
                </c:pt>
                <c:pt idx="10">
                  <c:v>2.933622867642453E-2</c:v>
                </c:pt>
                <c:pt idx="11">
                  <c:v>4.9174944585830389E-2</c:v>
                </c:pt>
              </c:numCache>
            </c:numRef>
          </c:val>
          <c:extLst>
            <c:ext xmlns:c16="http://schemas.microsoft.com/office/drawing/2014/chart" uri="{C3380CC4-5D6E-409C-BE32-E72D297353CC}">
              <c16:uniqueId val="{00000009-5E9C-4AD0-9DB5-492603D44333}"/>
            </c:ext>
          </c:extLst>
        </c:ser>
        <c:ser>
          <c:idx val="2"/>
          <c:order val="2"/>
          <c:tx>
            <c:strRef>
              <c:f>'V.4.17. Accid.Lab suceso'!$K$3</c:f>
              <c:strCache>
                <c:ptCount val="1"/>
                <c:pt idx="0">
                  <c:v>%  Factor de Organizacion</c:v>
                </c:pt>
              </c:strCache>
            </c:strRef>
          </c:tx>
          <c:invertIfNegative val="0"/>
          <c:dLbls>
            <c:dLbl>
              <c:idx val="0"/>
              <c:layout>
                <c:manualLayout>
                  <c:x val="7.7639417228718552E-3"/>
                  <c:y val="-2.91379655046889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E9C-4AD0-9DB5-492603D44333}"/>
                </c:ext>
              </c:extLst>
            </c:dLbl>
            <c:dLbl>
              <c:idx val="1"/>
              <c:layout>
                <c:manualLayout>
                  <c:x val="7.7070956429656822E-3"/>
                  <c:y val="2.11746861943423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E9C-4AD0-9DB5-492603D44333}"/>
                </c:ext>
              </c:extLst>
            </c:dLbl>
            <c:dLbl>
              <c:idx val="2"/>
              <c:layout>
                <c:manualLayout>
                  <c:x val="4.4132074201318474E-3"/>
                  <c:y val="-1.73804065025160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E9C-4AD0-9DB5-492603D44333}"/>
                </c:ext>
              </c:extLst>
            </c:dLbl>
            <c:dLbl>
              <c:idx val="3"/>
              <c:layout>
                <c:manualLayout>
                  <c:x val="8.0522947057021562E-3"/>
                  <c:y val="4.10547576440486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Ene-May.20</c:v>
                </c:pt>
              </c:strCache>
            </c:strRef>
          </c:cat>
          <c:val>
            <c:numRef>
              <c:f>'V.4.17. Accid.Lab suceso'!$K$4:$K$15</c:f>
              <c:numCache>
                <c:formatCode>0.00%</c:formatCode>
                <c:ptCount val="12"/>
                <c:pt idx="0">
                  <c:v>3.4754693279363529E-2</c:v>
                </c:pt>
                <c:pt idx="1">
                  <c:v>2.8688281666765455E-2</c:v>
                </c:pt>
                <c:pt idx="2">
                  <c:v>2.5956864410779178E-2</c:v>
                </c:pt>
                <c:pt idx="3">
                  <c:v>2.0569560092772138E-2</c:v>
                </c:pt>
                <c:pt idx="4">
                  <c:v>1.4885920979410128E-2</c:v>
                </c:pt>
                <c:pt idx="5">
                  <c:v>2.070488938709571E-2</c:v>
                </c:pt>
                <c:pt idx="6">
                  <c:v>6.5583456425406207E-3</c:v>
                </c:pt>
                <c:pt idx="7">
                  <c:v>5.2648204696219862E-3</c:v>
                </c:pt>
                <c:pt idx="8">
                  <c:v>8.6473429951690814E-3</c:v>
                </c:pt>
                <c:pt idx="9">
                  <c:v>1.3140690376569038E-2</c:v>
                </c:pt>
                <c:pt idx="10">
                  <c:v>1.5033512204288727E-2</c:v>
                </c:pt>
                <c:pt idx="11">
                  <c:v>1.0508168459075609E-2</c:v>
                </c:pt>
              </c:numCache>
            </c:numRef>
          </c:val>
          <c:extLst>
            <c:ext xmlns:c16="http://schemas.microsoft.com/office/drawing/2014/chart" uri="{C3380CC4-5D6E-409C-BE32-E72D297353CC}">
              <c16:uniqueId val="{0000000E-5E9C-4AD0-9DB5-492603D44333}"/>
            </c:ext>
          </c:extLst>
        </c:ser>
        <c:ser>
          <c:idx val="3"/>
          <c:order val="3"/>
          <c:tx>
            <c:strRef>
              <c:f>'V.4.17. Accid.Lab suceso'!$L$3</c:f>
              <c:strCache>
                <c:ptCount val="1"/>
                <c:pt idx="0">
                  <c:v>% Factor de Trabajo</c:v>
                </c:pt>
              </c:strCache>
            </c:strRef>
          </c:tx>
          <c:spPr>
            <a:solidFill>
              <a:schemeClr val="accent3">
                <a:lumMod val="75000"/>
              </a:schemeClr>
            </a:solidFill>
          </c:spPr>
          <c:invertIfNegative val="0"/>
          <c:dLbls>
            <c:dLbl>
              <c:idx val="0"/>
              <c:layout>
                <c:manualLayout>
                  <c:x val="5.2400647151385699E-3"/>
                  <c:y val="-5.59600236407948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E9C-4AD0-9DB5-492603D44333}"/>
                </c:ext>
              </c:extLst>
            </c:dLbl>
            <c:dLbl>
              <c:idx val="1"/>
              <c:layout>
                <c:manualLayout>
                  <c:x val="3.4187222098106232E-3"/>
                  <c:y val="-9.63789036002602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E9C-4AD0-9DB5-492603D44333}"/>
                </c:ext>
              </c:extLst>
            </c:dLbl>
            <c:dLbl>
              <c:idx val="2"/>
              <c:layout>
                <c:manualLayout>
                  <c:x val="2.5392146121807784E-3"/>
                  <c:y val="-3.33511157443129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E9C-4AD0-9DB5-492603D44333}"/>
                </c:ext>
              </c:extLst>
            </c:dLbl>
            <c:dLbl>
              <c:idx val="3"/>
              <c:layout>
                <c:manualLayout>
                  <c:x val="1.8926726490726645E-3"/>
                  <c:y val="-8.3946650121197106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E9C-4AD0-9DB5-492603D44333}"/>
                </c:ext>
              </c:extLst>
            </c:dLbl>
            <c:dLbl>
              <c:idx val="4"/>
              <c:layout>
                <c:manualLayout>
                  <c:x val="3.5180303905192499E-3"/>
                  <c:y val="-4.20030910306206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Ene-May.20</c:v>
                </c:pt>
              </c:strCache>
            </c:strRef>
          </c:cat>
          <c:val>
            <c:numRef>
              <c:f>'V.4.17. Accid.Lab suceso'!$L$4:$L$15</c:f>
              <c:numCache>
                <c:formatCode>0.00%</c:formatCode>
                <c:ptCount val="12"/>
                <c:pt idx="0">
                  <c:v>0.81394375043617839</c:v>
                </c:pt>
                <c:pt idx="1">
                  <c:v>0.80510935925552729</c:v>
                </c:pt>
                <c:pt idx="2">
                  <c:v>0.82910944357921568</c:v>
                </c:pt>
                <c:pt idx="3">
                  <c:v>0.83993004068286381</c:v>
                </c:pt>
                <c:pt idx="4">
                  <c:v>0.82644685587089595</c:v>
                </c:pt>
                <c:pt idx="5">
                  <c:v>0.82331607925884409</c:v>
                </c:pt>
                <c:pt idx="6">
                  <c:v>0.8470014771048745</c:v>
                </c:pt>
                <c:pt idx="7">
                  <c:v>0.83263135727071702</c:v>
                </c:pt>
                <c:pt idx="8">
                  <c:v>0.80190821256038647</c:v>
                </c:pt>
                <c:pt idx="9">
                  <c:v>0.76970013947001392</c:v>
                </c:pt>
                <c:pt idx="10">
                  <c:v>0.78439437913682586</c:v>
                </c:pt>
                <c:pt idx="11">
                  <c:v>0.7592151711682128</c:v>
                </c:pt>
              </c:numCache>
            </c:numRef>
          </c:val>
          <c:extLst>
            <c:ext xmlns:c16="http://schemas.microsoft.com/office/drawing/2014/chart" uri="{C3380CC4-5D6E-409C-BE32-E72D297353CC}">
              <c16:uniqueId val="{00000014-5E9C-4AD0-9DB5-492603D44333}"/>
            </c:ext>
          </c:extLst>
        </c:ser>
        <c:ser>
          <c:idx val="4"/>
          <c:order val="4"/>
          <c:tx>
            <c:strRef>
              <c:f>'V.4.17. Accid.Lab suceso'!$M$3</c:f>
              <c:strCache>
                <c:ptCount val="1"/>
                <c:pt idx="0">
                  <c:v>%Factor Personal</c:v>
                </c:pt>
              </c:strCache>
            </c:strRef>
          </c:tx>
          <c:spPr>
            <a:solidFill>
              <a:schemeClr val="accent2">
                <a:lumMod val="60000"/>
                <a:lumOff val="40000"/>
              </a:schemeClr>
            </a:solidFill>
          </c:spPr>
          <c:invertIfNegative val="0"/>
          <c:dLbls>
            <c:dLbl>
              <c:idx val="0"/>
              <c:layout>
                <c:manualLayout>
                  <c:x val="6.6198136757010615E-3"/>
                  <c:y val="-1.21257410705533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E9C-4AD0-9DB5-492603D44333}"/>
                </c:ext>
              </c:extLst>
            </c:dLbl>
            <c:dLbl>
              <c:idx val="1"/>
              <c:layout>
                <c:manualLayout>
                  <c:x val="7.7231159549845723E-3"/>
                  <c:y val="-1.4146697915645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E9C-4AD0-9DB5-492603D44333}"/>
                </c:ext>
              </c:extLst>
            </c:dLbl>
            <c:dLbl>
              <c:idx val="2"/>
              <c:layout>
                <c:manualLayout>
                  <c:x val="6.619853958548169E-3"/>
                  <c:y val="6.334376727804648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E9C-4AD0-9DB5-492603D44333}"/>
                </c:ext>
              </c:extLst>
            </c:dLbl>
            <c:dLbl>
              <c:idx val="3"/>
              <c:layout>
                <c:manualLayout>
                  <c:x val="8.0346690195784234E-3"/>
                  <c:y val="-1.0171926466533884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Ene-May.20</c:v>
                </c:pt>
              </c:strCache>
            </c:strRef>
          </c:cat>
          <c:val>
            <c:numRef>
              <c:f>'V.4.17. Accid.Lab suceso'!$M$4:$M$15</c:f>
              <c:numCache>
                <c:formatCode>0.00%</c:formatCode>
                <c:ptCount val="12"/>
                <c:pt idx="0">
                  <c:v>3.196315165049899E-2</c:v>
                </c:pt>
                <c:pt idx="1">
                  <c:v>3.0762847489775355E-2</c:v>
                </c:pt>
                <c:pt idx="2">
                  <c:v>2.5484921421492283E-2</c:v>
                </c:pt>
                <c:pt idx="3">
                  <c:v>2.4751910573742444E-2</c:v>
                </c:pt>
                <c:pt idx="4">
                  <c:v>2.2607122982749025E-2</c:v>
                </c:pt>
                <c:pt idx="5">
                  <c:v>2.5617355181167784E-2</c:v>
                </c:pt>
                <c:pt idx="6">
                  <c:v>2.2481536189069423E-2</c:v>
                </c:pt>
                <c:pt idx="7">
                  <c:v>2.0611772138570076E-2</c:v>
                </c:pt>
                <c:pt idx="8">
                  <c:v>2.3478260869565216E-2</c:v>
                </c:pt>
                <c:pt idx="9">
                  <c:v>2.2642085076708507E-2</c:v>
                </c:pt>
                <c:pt idx="10">
                  <c:v>8.6651493955275296E-3</c:v>
                </c:pt>
                <c:pt idx="11">
                  <c:v>4.4331335686725228E-3</c:v>
                </c:pt>
              </c:numCache>
            </c:numRef>
          </c:val>
          <c:extLst>
            <c:ext xmlns:c16="http://schemas.microsoft.com/office/drawing/2014/chart" uri="{C3380CC4-5D6E-409C-BE32-E72D297353CC}">
              <c16:uniqueId val="{00000019-5E9C-4AD0-9DB5-492603D44333}"/>
            </c:ext>
          </c:extLst>
        </c:ser>
        <c:ser>
          <c:idx val="5"/>
          <c:order val="5"/>
          <c:tx>
            <c:strRef>
              <c:f>'V.4.17. Accid.Lab suceso'!$N$3</c:f>
              <c:strCache>
                <c:ptCount val="1"/>
                <c:pt idx="0">
                  <c:v>% No Especificados</c:v>
                </c:pt>
              </c:strCache>
            </c:strRef>
          </c:tx>
          <c:invertIfNegative val="0"/>
          <c:dLbls>
            <c:dLbl>
              <c:idx val="0"/>
              <c:layout>
                <c:manualLayout>
                  <c:x val="6.6198136757011023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5E9C-4AD0-9DB5-492603D44333}"/>
                </c:ext>
              </c:extLst>
            </c:dLbl>
            <c:dLbl>
              <c:idx val="1"/>
              <c:layout>
                <c:manualLayout>
                  <c:x val="5.5165113964175515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5E9C-4AD0-9DB5-492603D44333}"/>
                </c:ext>
              </c:extLst>
            </c:dLbl>
            <c:dLbl>
              <c:idx val="2"/>
              <c:layout>
                <c:manualLayout>
                  <c:x val="1.1033022792835103E-2"/>
                  <c:y val="-1.6167654760737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5E9C-4AD0-9DB5-492603D44333}"/>
                </c:ext>
              </c:extLst>
            </c:dLbl>
            <c:dLbl>
              <c:idx val="3"/>
              <c:layout>
                <c:manualLayout>
                  <c:x val="1.3798709024245541E-2"/>
                  <c:y val="-1.6637509337103513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Ene-May.20</c:v>
                </c:pt>
              </c:strCache>
            </c:strRef>
          </c:cat>
          <c:val>
            <c:numRef>
              <c:f>'V.4.17. Accid.Lab suceso'!$N$4:$N$15</c:f>
              <c:numCache>
                <c:formatCode>0.00%</c:formatCode>
                <c:ptCount val="12"/>
                <c:pt idx="0">
                  <c:v>6.9718752180891894E-2</c:v>
                </c:pt>
                <c:pt idx="1">
                  <c:v>8.9680516863256482E-2</c:v>
                </c:pt>
                <c:pt idx="2">
                  <c:v>5.9464816650148661E-2</c:v>
                </c:pt>
                <c:pt idx="3">
                  <c:v>4.794494505912323E-2</c:v>
                </c:pt>
                <c:pt idx="4">
                  <c:v>6.2743461324429609E-2</c:v>
                </c:pt>
                <c:pt idx="5">
                  <c:v>5.4234941149319177E-2</c:v>
                </c:pt>
                <c:pt idx="6">
                  <c:v>5.6632200886262925E-2</c:v>
                </c:pt>
                <c:pt idx="7">
                  <c:v>6.3283142044856272E-2</c:v>
                </c:pt>
                <c:pt idx="8">
                  <c:v>8.8381642512077294E-2</c:v>
                </c:pt>
                <c:pt idx="9">
                  <c:v>0.10464609483960949</c:v>
                </c:pt>
                <c:pt idx="10">
                  <c:v>0.12807717202931534</c:v>
                </c:pt>
                <c:pt idx="11">
                  <c:v>0.14670388309662588</c:v>
                </c:pt>
              </c:numCache>
            </c:numRef>
          </c:val>
          <c:extLst>
            <c:ext xmlns:c16="http://schemas.microsoft.com/office/drawing/2014/chart" uri="{C3380CC4-5D6E-409C-BE32-E72D297353CC}">
              <c16:uniqueId val="{0000001E-5E9C-4AD0-9DB5-492603D44333}"/>
            </c:ext>
          </c:extLst>
        </c:ser>
        <c:dLbls>
          <c:showLegendKey val="0"/>
          <c:showVal val="0"/>
          <c:showCatName val="0"/>
          <c:showSerName val="0"/>
          <c:showPercent val="0"/>
          <c:showBubbleSize val="0"/>
        </c:dLbls>
        <c:gapWidth val="75"/>
        <c:shape val="cylinder"/>
        <c:axId val="436883632"/>
        <c:axId val="436884024"/>
        <c:axId val="0"/>
      </c:bar3DChart>
      <c:catAx>
        <c:axId val="436883632"/>
        <c:scaling>
          <c:orientation val="minMax"/>
        </c:scaling>
        <c:delete val="0"/>
        <c:axPos val="b"/>
        <c:numFmt formatCode="General" sourceLinked="1"/>
        <c:majorTickMark val="none"/>
        <c:minorTickMark val="none"/>
        <c:tickLblPos val="nextTo"/>
        <c:txPr>
          <a:bodyPr/>
          <a:lstStyle/>
          <a:p>
            <a:pPr>
              <a:defRPr sz="1600"/>
            </a:pPr>
            <a:endParaRPr lang="en-US"/>
          </a:p>
        </c:txPr>
        <c:crossAx val="436884024"/>
        <c:crosses val="autoZero"/>
        <c:auto val="1"/>
        <c:lblAlgn val="ctr"/>
        <c:lblOffset val="100"/>
        <c:noMultiLvlLbl val="0"/>
      </c:catAx>
      <c:valAx>
        <c:axId val="436884024"/>
        <c:scaling>
          <c:orientation val="minMax"/>
        </c:scaling>
        <c:delete val="1"/>
        <c:axPos val="l"/>
        <c:numFmt formatCode="0.00%" sourceLinked="1"/>
        <c:majorTickMark val="out"/>
        <c:minorTickMark val="none"/>
        <c:tickLblPos val="nextTo"/>
        <c:crossAx val="436883632"/>
        <c:crosses val="autoZero"/>
        <c:crossBetween val="between"/>
      </c:valAx>
      <c:spPr>
        <a:noFill/>
        <a:ln w="25400">
          <a:noFill/>
        </a:ln>
      </c:spPr>
    </c:plotArea>
    <c:legend>
      <c:legendPos val="t"/>
      <c:layout>
        <c:manualLayout>
          <c:xMode val="edge"/>
          <c:yMode val="edge"/>
          <c:x val="0.22966474304326542"/>
          <c:y val="6.5837361615202358E-2"/>
          <c:w val="0.58906068095497433"/>
          <c:h val="6.8005010084919396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Cantidad de Expedientes Calificados por la ARL Según Agente Dañino</a:t>
            </a:r>
          </a:p>
        </c:rich>
      </c:tx>
      <c:layout>
        <c:manualLayout>
          <c:xMode val="edge"/>
          <c:yMode val="edge"/>
          <c:x val="0.25246581724661438"/>
          <c:y val="3.9099252198757962E-2"/>
        </c:manualLayout>
      </c:layout>
      <c:overlay val="0"/>
    </c:title>
    <c:autoTitleDeleted val="0"/>
    <c:view3D>
      <c:rotX val="5"/>
      <c:rotY val="0"/>
      <c:depthPercent val="100"/>
      <c:rAngAx val="1"/>
    </c:view3D>
    <c:floor>
      <c:thickness val="0"/>
    </c:floor>
    <c:sideWall>
      <c:thickness val="0"/>
    </c:sideWall>
    <c:backWall>
      <c:thickness val="0"/>
    </c:backWall>
    <c:plotArea>
      <c:layout>
        <c:manualLayout>
          <c:layoutTarget val="inner"/>
          <c:xMode val="edge"/>
          <c:yMode val="edge"/>
          <c:x val="1.576261073343966E-2"/>
          <c:y val="0.19630111076626308"/>
          <c:w val="0.95662266904147297"/>
          <c:h val="0.63822032447568799"/>
        </c:manualLayout>
      </c:layout>
      <c:bar3DChart>
        <c:barDir val="col"/>
        <c:grouping val="clustered"/>
        <c:varyColors val="0"/>
        <c:ser>
          <c:idx val="0"/>
          <c:order val="0"/>
          <c:tx>
            <c:strRef>
              <c:f>'V.4.18. EC. x Agente daño'!$J$3</c:f>
              <c:strCache>
                <c:ptCount val="1"/>
                <c:pt idx="0">
                  <c:v>% por Mecanismo</c:v>
                </c:pt>
              </c:strCache>
            </c:strRef>
          </c:tx>
          <c:spPr>
            <a:solidFill>
              <a:srgbClr val="0070C0"/>
            </a:solidFill>
          </c:spPr>
          <c:invertIfNegative val="0"/>
          <c:dLbls>
            <c:dLbl>
              <c:idx val="0"/>
              <c:layout>
                <c:manualLayout>
                  <c:x val="1.4162913634212756E-2"/>
                  <c:y val="-2.9953067089995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14D-4B73-B0F0-E2328BC04BFE}"/>
                </c:ext>
              </c:extLst>
            </c:dLbl>
            <c:dLbl>
              <c:idx val="1"/>
              <c:layout>
                <c:manualLayout>
                  <c:x val="1.047727024153936E-2"/>
                  <c:y val="-1.68640317148124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14D-4B73-B0F0-E2328BC04BFE}"/>
                </c:ext>
              </c:extLst>
            </c:dLbl>
            <c:dLbl>
              <c:idx val="2"/>
              <c:layout>
                <c:manualLayout>
                  <c:x val="3.6727325832892747E-3"/>
                  <c:y val="-1.62763052785677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14D-4B73-B0F0-E2328BC04BFE}"/>
                </c:ext>
              </c:extLst>
            </c:dLbl>
            <c:dLbl>
              <c:idx val="3"/>
              <c:layout>
                <c:manualLayout>
                  <c:x val="-9.2252243353089917E-4"/>
                  <c:y val="-1.0014120984419256E-2"/>
                </c:manualLayout>
              </c:layout>
              <c:showLegendKey val="0"/>
              <c:showVal val="1"/>
              <c:showCatName val="0"/>
              <c:showSerName val="0"/>
              <c:showPercent val="0"/>
              <c:showBubbleSize val="0"/>
              <c:extLst>
                <c:ext xmlns:c15="http://schemas.microsoft.com/office/drawing/2012/chart" uri="{CE6537A1-D6FC-4f65-9D91-7224C49458BB}">
                  <c15:layout>
                    <c:manualLayout>
                      <c:w val="5.5784693798870667E-2"/>
                      <c:h val="5.2196567340656773E-2"/>
                    </c:manualLayout>
                  </c15:layout>
                </c:ext>
                <c:ext xmlns:c16="http://schemas.microsoft.com/office/drawing/2014/chart" uri="{C3380CC4-5D6E-409C-BE32-E72D297353CC}">
                  <c16:uniqueId val="{00000003-614D-4B73-B0F0-E2328BC04BFE}"/>
                </c:ext>
              </c:extLst>
            </c:dLbl>
            <c:dLbl>
              <c:idx val="4"/>
              <c:layout>
                <c:manualLayout>
                  <c:x val="1.5324390028674014E-3"/>
                  <c:y val="-1.65589700398639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D-4B73-B0F0-E2328BC04BFE}"/>
                </c:ext>
              </c:extLst>
            </c:dLbl>
            <c:dLbl>
              <c:idx val="5"/>
              <c:layout>
                <c:manualLayout>
                  <c:x val="6.449461370410841E-3"/>
                  <c:y val="-1.01965915640616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D-4B73-B0F0-E2328BC04BFE}"/>
                </c:ext>
              </c:extLst>
            </c:dLbl>
            <c:dLbl>
              <c:idx val="6"/>
              <c:layout>
                <c:manualLayout>
                  <c:x val="2.3822677440960812E-3"/>
                  <c:y val="-6.02687307040055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D-4B73-B0F0-E2328BC04BFE}"/>
                </c:ext>
              </c:extLst>
            </c:dLbl>
            <c:dLbl>
              <c:idx val="7"/>
              <c:layout>
                <c:manualLayout>
                  <c:x val="5.5907353567268142E-3"/>
                  <c:y val="-9.062729776882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D-4B73-B0F0-E2328BC04BFE}"/>
                </c:ext>
              </c:extLst>
            </c:dLbl>
            <c:dLbl>
              <c:idx val="8"/>
              <c:layout>
                <c:manualLayout>
                  <c:x val="1.7811266735805291E-2"/>
                  <c:y val="-5.0994675499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4D-4B73-B0F0-E2328BC04BFE}"/>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'V.4.18. EC. x Agente daño'!$A$4:$A$11</c:f>
              <c:strCache>
                <c:ptCount val="8"/>
                <c:pt idx="0">
                  <c:v>Radiaciones</c:v>
                </c:pt>
                <c:pt idx="1">
                  <c:v>Animales o productos animales</c:v>
                </c:pt>
                <c:pt idx="2">
                  <c:v>Materiales o sustancias</c:v>
                </c:pt>
                <c:pt idx="3">
                  <c:v>Maquinarias y/o equipos</c:v>
                </c:pt>
                <c:pt idx="4">
                  <c:v>Ambiente de trabajo</c:v>
                </c:pt>
                <c:pt idx="5">
                  <c:v>Herramientas e implementos</c:v>
                </c:pt>
                <c:pt idx="6">
                  <c:v>Medio de Transporte</c:v>
                </c:pt>
                <c:pt idx="7">
                  <c:v>Otros agentes no clasificados</c:v>
                </c:pt>
              </c:strCache>
            </c:strRef>
          </c:cat>
          <c:val>
            <c:numRef>
              <c:f>'V.4.18. EC. x Agente daño'!$J$4:$J$11</c:f>
              <c:numCache>
                <c:formatCode>0.0%</c:formatCode>
                <c:ptCount val="8"/>
                <c:pt idx="0">
                  <c:v>5.124075836322378E-4</c:v>
                </c:pt>
                <c:pt idx="1">
                  <c:v>8.5391879184427318E-3</c:v>
                </c:pt>
                <c:pt idx="2">
                  <c:v>2.9390234975477637E-2</c:v>
                </c:pt>
                <c:pt idx="3">
                  <c:v>7.8910767879364616E-2</c:v>
                </c:pt>
                <c:pt idx="4">
                  <c:v>0.2640391231636382</c:v>
                </c:pt>
                <c:pt idx="5">
                  <c:v>0.16266969981924964</c:v>
                </c:pt>
                <c:pt idx="6">
                  <c:v>0.29916719690528343</c:v>
                </c:pt>
                <c:pt idx="7">
                  <c:v>0.15677138175491151</c:v>
                </c:pt>
              </c:numCache>
            </c:numRef>
          </c:val>
          <c:extLst>
            <c:ext xmlns:c16="http://schemas.microsoft.com/office/drawing/2014/chart" uri="{C3380CC4-5D6E-409C-BE32-E72D297353CC}">
              <c16:uniqueId val="{00000009-614D-4B73-B0F0-E2328BC04BFE}"/>
            </c:ext>
          </c:extLst>
        </c:ser>
        <c:dLbls>
          <c:showLegendKey val="0"/>
          <c:showVal val="0"/>
          <c:showCatName val="0"/>
          <c:showSerName val="0"/>
          <c:showPercent val="0"/>
          <c:showBubbleSize val="0"/>
        </c:dLbls>
        <c:gapWidth val="85"/>
        <c:gapDepth val="152"/>
        <c:shape val="cylinder"/>
        <c:axId val="436884808"/>
        <c:axId val="436885200"/>
        <c:axId val="0"/>
      </c:bar3DChart>
      <c:catAx>
        <c:axId val="436884808"/>
        <c:scaling>
          <c:orientation val="minMax"/>
        </c:scaling>
        <c:delete val="0"/>
        <c:axPos val="b"/>
        <c:numFmt formatCode="General" sourceLinked="1"/>
        <c:majorTickMark val="none"/>
        <c:minorTickMark val="none"/>
        <c:tickLblPos val="nextTo"/>
        <c:txPr>
          <a:bodyPr/>
          <a:lstStyle/>
          <a:p>
            <a:pPr>
              <a:defRPr sz="1400" b="0"/>
            </a:pPr>
            <a:endParaRPr lang="en-US"/>
          </a:p>
        </c:txPr>
        <c:crossAx val="436885200"/>
        <c:crosses val="autoZero"/>
        <c:auto val="1"/>
        <c:lblAlgn val="ctr"/>
        <c:lblOffset val="100"/>
        <c:noMultiLvlLbl val="0"/>
      </c:catAx>
      <c:valAx>
        <c:axId val="436885200"/>
        <c:scaling>
          <c:orientation val="minMax"/>
        </c:scaling>
        <c:delete val="1"/>
        <c:axPos val="l"/>
        <c:numFmt formatCode="0.0%" sourceLinked="1"/>
        <c:majorTickMark val="out"/>
        <c:minorTickMark val="none"/>
        <c:tickLblPos val="nextTo"/>
        <c:crossAx val="43688480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Cantidad de Expedientes Calificados por la ARL Según Lugar del Accidente</a:t>
            </a:r>
          </a:p>
        </c:rich>
      </c:tx>
      <c:layout>
        <c:manualLayout>
          <c:xMode val="edge"/>
          <c:yMode val="edge"/>
          <c:x val="0.27137813328086707"/>
          <c:y val="3.9095030063252767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1.8406655428363842E-2"/>
          <c:y val="0.14620037268371391"/>
          <c:w val="0.95764160662654951"/>
          <c:h val="0.64394952051666454"/>
        </c:manualLayout>
      </c:layout>
      <c:bar3DChart>
        <c:barDir val="col"/>
        <c:grouping val="clustered"/>
        <c:varyColors val="0"/>
        <c:ser>
          <c:idx val="0"/>
          <c:order val="0"/>
          <c:tx>
            <c:strRef>
              <c:f>'V.4.19. EC. x  lugar de accid.'!$J$3</c:f>
              <c:strCache>
                <c:ptCount val="1"/>
                <c:pt idx="0">
                  <c:v>% por Mecanismo</c:v>
                </c:pt>
              </c:strCache>
            </c:strRef>
          </c:tx>
          <c:spPr>
            <a:solidFill>
              <a:srgbClr val="0070C0"/>
            </a:solidFill>
          </c:spPr>
          <c:invertIfNegative val="0"/>
          <c:dLbls>
            <c:dLbl>
              <c:idx val="0"/>
              <c:layout>
                <c:manualLayout>
                  <c:x val="1.4403200829936381E-2"/>
                  <c:y val="-2.54367727229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D9-4268-B12C-19355CB226D3}"/>
                </c:ext>
              </c:extLst>
            </c:dLbl>
            <c:dLbl>
              <c:idx val="1"/>
              <c:layout>
                <c:manualLayout>
                  <c:x val="1.339711090199102E-2"/>
                  <c:y val="-3.13915202369087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D9-4268-B12C-19355CB226D3}"/>
                </c:ext>
              </c:extLst>
            </c:dLbl>
            <c:dLbl>
              <c:idx val="2"/>
              <c:layout>
                <c:manualLayout>
                  <c:x val="1.1810969275627156E-2"/>
                  <c:y val="-2.037838434459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D9-4268-B12C-19355CB226D3}"/>
                </c:ext>
              </c:extLst>
            </c:dLbl>
            <c:dLbl>
              <c:idx val="3"/>
              <c:layout>
                <c:manualLayout>
                  <c:x val="1.4962651460540294E-2"/>
                  <c:y val="-1.77383545059773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D9-4268-B12C-19355CB226D3}"/>
                </c:ext>
              </c:extLst>
            </c:dLbl>
            <c:dLbl>
              <c:idx val="4"/>
              <c:layout>
                <c:manualLayout>
                  <c:x val="1.7836692293993962E-2"/>
                  <c:y val="-2.45693943403799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D9-4268-B12C-19355CB226D3}"/>
                </c:ext>
              </c:extLst>
            </c:dLbl>
            <c:dLbl>
              <c:idx val="5"/>
              <c:layout>
                <c:manualLayout>
                  <c:x val="1.3308518912874651E-2"/>
                  <c:y val="-1.84390083842921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D9-4268-B12C-19355CB226D3}"/>
                </c:ext>
              </c:extLst>
            </c:dLbl>
            <c:dLbl>
              <c:idx val="6"/>
              <c:layout>
                <c:manualLayout>
                  <c:x val="1.2324700046804592E-2"/>
                  <c:y val="-1.35368857650295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D9-4268-B12C-19355CB226D3}"/>
                </c:ext>
              </c:extLst>
            </c:dLbl>
            <c:dLbl>
              <c:idx val="7"/>
              <c:layout>
                <c:manualLayout>
                  <c:x val="1.1835641350366155E-2"/>
                  <c:y val="-3.44461880546522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D9-4268-B12C-19355CB226D3}"/>
                </c:ext>
              </c:extLst>
            </c:dLbl>
            <c:dLbl>
              <c:idx val="8"/>
              <c:layout>
                <c:manualLayout>
                  <c:x val="1.27286130705334E-2"/>
                  <c:y val="-1.89067675333039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7D9-4268-B12C-19355CB226D3}"/>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'V.4.19. EC. x  lugar de accid.'!$A$4:$A$12</c:f>
              <c:strCache>
                <c:ptCount val="9"/>
                <c:pt idx="0">
                  <c:v>Almacenes o depósitos</c:v>
                </c:pt>
                <c:pt idx="1">
                  <c:v>Area de producción </c:v>
                </c:pt>
                <c:pt idx="2">
                  <c:v>Area de recreación</c:v>
                </c:pt>
                <c:pt idx="3">
                  <c:v>Corredores o pasillos</c:v>
                </c:pt>
                <c:pt idx="4">
                  <c:v>Escaleras</c:v>
                </c:pt>
                <c:pt idx="5">
                  <c:v>Oficinas</c:v>
                </c:pt>
                <c:pt idx="6">
                  <c:v>Otras áreas comunes</c:v>
                </c:pt>
                <c:pt idx="7">
                  <c:v>Parqueos o área de circulación vehicular</c:v>
                </c:pt>
                <c:pt idx="8">
                  <c:v>Otros</c:v>
                </c:pt>
              </c:strCache>
            </c:strRef>
          </c:cat>
          <c:val>
            <c:numRef>
              <c:f>'V.4.19. EC. x  lugar de accid.'!$J$4:$J$12</c:f>
              <c:numCache>
                <c:formatCode>0.0%</c:formatCode>
                <c:ptCount val="9"/>
                <c:pt idx="0">
                  <c:v>3.3321538782802383E-2</c:v>
                </c:pt>
                <c:pt idx="1">
                  <c:v>0.33934662057124293</c:v>
                </c:pt>
                <c:pt idx="2">
                  <c:v>4.2518387897631038E-3</c:v>
                </c:pt>
                <c:pt idx="3">
                  <c:v>2.8611452701918838E-2</c:v>
                </c:pt>
                <c:pt idx="4">
                  <c:v>3.6004315645374603E-2</c:v>
                </c:pt>
                <c:pt idx="5">
                  <c:v>7.3464581544815423E-3</c:v>
                </c:pt>
                <c:pt idx="6">
                  <c:v>0.10216304322606093</c:v>
                </c:pt>
                <c:pt idx="7">
                  <c:v>0.28797361887746814</c:v>
                </c:pt>
                <c:pt idx="8">
                  <c:v>0.19112682428826655</c:v>
                </c:pt>
              </c:numCache>
            </c:numRef>
          </c:val>
          <c:extLst>
            <c:ext xmlns:c16="http://schemas.microsoft.com/office/drawing/2014/chart" uri="{C3380CC4-5D6E-409C-BE32-E72D297353CC}">
              <c16:uniqueId val="{00000009-87D9-4268-B12C-19355CB226D3}"/>
            </c:ext>
          </c:extLst>
        </c:ser>
        <c:dLbls>
          <c:showLegendKey val="0"/>
          <c:showVal val="0"/>
          <c:showCatName val="0"/>
          <c:showSerName val="0"/>
          <c:showPercent val="0"/>
          <c:showBubbleSize val="0"/>
        </c:dLbls>
        <c:gapWidth val="45"/>
        <c:shape val="cylinder"/>
        <c:axId val="441289872"/>
        <c:axId val="441290264"/>
        <c:axId val="0"/>
      </c:bar3DChart>
      <c:catAx>
        <c:axId val="441289872"/>
        <c:scaling>
          <c:orientation val="minMax"/>
        </c:scaling>
        <c:delete val="0"/>
        <c:axPos val="b"/>
        <c:numFmt formatCode="General" sourceLinked="1"/>
        <c:majorTickMark val="none"/>
        <c:minorTickMark val="none"/>
        <c:tickLblPos val="nextTo"/>
        <c:txPr>
          <a:bodyPr/>
          <a:lstStyle/>
          <a:p>
            <a:pPr>
              <a:defRPr sz="1600" b="1"/>
            </a:pPr>
            <a:endParaRPr lang="en-US"/>
          </a:p>
        </c:txPr>
        <c:crossAx val="441290264"/>
        <c:crosses val="autoZero"/>
        <c:auto val="1"/>
        <c:lblAlgn val="ctr"/>
        <c:lblOffset val="100"/>
        <c:noMultiLvlLbl val="0"/>
      </c:catAx>
      <c:valAx>
        <c:axId val="441290264"/>
        <c:scaling>
          <c:orientation val="minMax"/>
        </c:scaling>
        <c:delete val="1"/>
        <c:axPos val="l"/>
        <c:numFmt formatCode="0.0%" sourceLinked="1"/>
        <c:majorTickMark val="out"/>
        <c:minorTickMark val="none"/>
        <c:tickLblPos val="nextTo"/>
        <c:crossAx val="44128987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b="1">
                <a:effectLst/>
              </a:rPr>
              <a:t>Accidentes Laborales con Lesiones Discapacitantes                                                                                                                                                                                                              </a:t>
            </a:r>
            <a:endParaRPr lang="es-ES" sz="2400">
              <a:effectLst/>
            </a:endParaRPr>
          </a:p>
        </c:rich>
      </c:tx>
      <c:layout>
        <c:manualLayout>
          <c:xMode val="edge"/>
          <c:yMode val="edge"/>
          <c:x val="0.30153384112769166"/>
          <c:y val="4.4434464535292879E-2"/>
        </c:manualLayout>
      </c:layout>
      <c:overlay val="0"/>
    </c:title>
    <c:autoTitleDeleted val="0"/>
    <c:view3D>
      <c:rotX val="10"/>
      <c:rotY val="10"/>
      <c:depthPercent val="100"/>
      <c:rAngAx val="1"/>
    </c:view3D>
    <c:floor>
      <c:thickness val="0"/>
    </c:floor>
    <c:sideWall>
      <c:thickness val="0"/>
    </c:sideWall>
    <c:backWall>
      <c:thickness val="0"/>
    </c:backWall>
    <c:plotArea>
      <c:layout>
        <c:manualLayout>
          <c:layoutTarget val="inner"/>
          <c:xMode val="edge"/>
          <c:yMode val="edge"/>
          <c:x val="1.0150972804640529E-2"/>
          <c:y val="0.17769061026829105"/>
          <c:w val="0.97482720880095941"/>
          <c:h val="0.68585579780612038"/>
        </c:manualLayout>
      </c:layout>
      <c:bar3DChart>
        <c:barDir val="col"/>
        <c:grouping val="clustered"/>
        <c:varyColors val="0"/>
        <c:ser>
          <c:idx val="0"/>
          <c:order val="0"/>
          <c:tx>
            <c:strRef>
              <c:f>'V.4.20.EC. Accid incapac.'!$B$3</c:f>
              <c:strCache>
                <c:ptCount val="1"/>
                <c:pt idx="0">
                  <c:v>Lesión Discapacitante</c:v>
                </c:pt>
              </c:strCache>
            </c:strRef>
          </c:tx>
          <c:spPr>
            <a:solidFill>
              <a:srgbClr val="0070C0"/>
            </a:solidFill>
          </c:spPr>
          <c:invertIfNegative val="0"/>
          <c:dPt>
            <c:idx val="0"/>
            <c:invertIfNegative val="0"/>
            <c:bubble3D val="0"/>
            <c:extLst>
              <c:ext xmlns:c16="http://schemas.microsoft.com/office/drawing/2014/chart" uri="{C3380CC4-5D6E-409C-BE32-E72D297353CC}">
                <c16:uniqueId val="{00000000-66E3-410C-B529-4EAB62889C96}"/>
              </c:ext>
            </c:extLst>
          </c:dPt>
          <c:dPt>
            <c:idx val="1"/>
            <c:invertIfNegative val="0"/>
            <c:bubble3D val="0"/>
            <c:extLst>
              <c:ext xmlns:c16="http://schemas.microsoft.com/office/drawing/2014/chart" uri="{C3380CC4-5D6E-409C-BE32-E72D297353CC}">
                <c16:uniqueId val="{00000001-66E3-410C-B529-4EAB62889C96}"/>
              </c:ext>
            </c:extLst>
          </c:dPt>
          <c:dPt>
            <c:idx val="2"/>
            <c:invertIfNegative val="0"/>
            <c:bubble3D val="0"/>
            <c:extLst>
              <c:ext xmlns:c16="http://schemas.microsoft.com/office/drawing/2014/chart" uri="{C3380CC4-5D6E-409C-BE32-E72D297353CC}">
                <c16:uniqueId val="{00000002-66E3-410C-B529-4EAB62889C96}"/>
              </c:ext>
            </c:extLst>
          </c:dPt>
          <c:dLbls>
            <c:dLbl>
              <c:idx val="0"/>
              <c:layout>
                <c:manualLayout>
                  <c:x val="1.5166332650416619E-2"/>
                  <c:y val="-1.38158915536164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E3-410C-B529-4EAB62889C96}"/>
                </c:ext>
              </c:extLst>
            </c:dLbl>
            <c:dLbl>
              <c:idx val="1"/>
              <c:layout>
                <c:manualLayout>
                  <c:x val="1.3848149380460036E-2"/>
                  <c:y val="-1.59398402833499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E3-410C-B529-4EAB62889C96}"/>
                </c:ext>
              </c:extLst>
            </c:dLbl>
            <c:dLbl>
              <c:idx val="2"/>
              <c:layout>
                <c:manualLayout>
                  <c:x val="1.0791985966666182E-2"/>
                  <c:y val="-1.28680516342697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6E3-410C-B529-4EAB62889C96}"/>
                </c:ext>
              </c:extLst>
            </c:dLbl>
            <c:dLbl>
              <c:idx val="3"/>
              <c:layout>
                <c:manualLayout>
                  <c:x val="4.532824017636208E-3"/>
                  <c:y val="-1.19345321785646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6E3-410C-B529-4EAB62889C96}"/>
                </c:ext>
              </c:extLst>
            </c:dLbl>
            <c:dLbl>
              <c:idx val="4"/>
              <c:layout>
                <c:manualLayout>
                  <c:x val="1.3622701249410875E-2"/>
                  <c:y val="-1.4315850684328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6E3-410C-B529-4EAB62889C96}"/>
                </c:ext>
              </c:extLst>
            </c:dLbl>
            <c:dLbl>
              <c:idx val="5"/>
              <c:layout>
                <c:manualLayout>
                  <c:x val="1.2863031292838431E-2"/>
                  <c:y val="-1.64275403961891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6E3-410C-B529-4EAB62889C96}"/>
                </c:ext>
              </c:extLst>
            </c:dLbl>
            <c:dLbl>
              <c:idx val="6"/>
              <c:layout>
                <c:manualLayout>
                  <c:x val="1.0896857663184484E-2"/>
                  <c:y val="-2.12929119314078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6E3-410C-B529-4EAB62889C96}"/>
                </c:ext>
              </c:extLst>
            </c:dLbl>
            <c:dLbl>
              <c:idx val="7"/>
              <c:layout>
                <c:manualLayout>
                  <c:x val="1.1288312511453869E-2"/>
                  <c:y val="-1.85984187842036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6E3-410C-B529-4EAB62889C96}"/>
                </c:ext>
              </c:extLst>
            </c:dLbl>
            <c:dLbl>
              <c:idx val="8"/>
              <c:layout>
                <c:manualLayout>
                  <c:x val="4.951420599641934E-3"/>
                  <c:y val="-2.5469522367494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6E3-410C-B529-4EAB62889C96}"/>
                </c:ext>
              </c:extLst>
            </c:dLbl>
            <c:dLbl>
              <c:idx val="9"/>
              <c:layout>
                <c:manualLayout>
                  <c:x val="2.4712749781760613E-3"/>
                  <c:y val="-7.4450050604069739E-3"/>
                </c:manualLayout>
              </c:layout>
              <c:showLegendKey val="0"/>
              <c:showVal val="1"/>
              <c:showCatName val="0"/>
              <c:showSerName val="0"/>
              <c:showPercent val="0"/>
              <c:showBubbleSize val="0"/>
              <c:extLst>
                <c:ext xmlns:c15="http://schemas.microsoft.com/office/drawing/2012/chart" uri="{CE6537A1-D6FC-4f65-9D91-7224C49458BB}">
                  <c15:layout>
                    <c:manualLayout>
                      <c:w val="7.3011616045786321E-2"/>
                      <c:h val="6.8502386524811956E-2"/>
                    </c:manualLayout>
                  </c15:layout>
                </c:ext>
                <c:ext xmlns:c16="http://schemas.microsoft.com/office/drawing/2014/chart" uri="{C3380CC4-5D6E-409C-BE32-E72D297353CC}">
                  <c16:uniqueId val="{00000003-C7DD-4457-A069-8B6371F60094}"/>
                </c:ext>
              </c:extLst>
            </c:dLbl>
            <c:dLbl>
              <c:idx val="10"/>
              <c:layout>
                <c:manualLayout>
                  <c:x val="6.2587316544778487E-3"/>
                  <c:y val="-2.09737835962442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2E4-439E-9988-6DB32196C379}"/>
                </c:ext>
              </c:extLst>
            </c:dLbl>
            <c:spPr>
              <a:noFill/>
              <a:ln>
                <a:noFill/>
              </a:ln>
              <a:effectLst/>
            </c:spPr>
            <c:txPr>
              <a:bodyPr/>
              <a:lstStyle/>
              <a:p>
                <a:pPr>
                  <a:defRPr sz="18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'V.4.20.EC. Accid incapac.'!$A$4:$A$15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Ene-May.20</c:v>
                </c:pt>
              </c:strCache>
            </c:strRef>
          </c:cat>
          <c:val>
            <c:numRef>
              <c:f>'V.4.20.EC. Accid incapac.'!$B$4:$B$15</c:f>
              <c:numCache>
                <c:formatCode>_(* #,##0_);_(* \(#,##0\);_(* "-"??_);_(@_)</c:formatCode>
                <c:ptCount val="12"/>
                <c:pt idx="0">
                  <c:v>10458</c:v>
                </c:pt>
                <c:pt idx="1">
                  <c:v>13145</c:v>
                </c:pt>
                <c:pt idx="2">
                  <c:v>17322</c:v>
                </c:pt>
                <c:pt idx="3">
                  <c:v>20898</c:v>
                </c:pt>
                <c:pt idx="4">
                  <c:v>22444</c:v>
                </c:pt>
                <c:pt idx="5">
                  <c:v>25890</c:v>
                </c:pt>
                <c:pt idx="6">
                  <c:v>29910</c:v>
                </c:pt>
                <c:pt idx="7">
                  <c:v>34016</c:v>
                </c:pt>
                <c:pt idx="8">
                  <c:v>33615</c:v>
                </c:pt>
                <c:pt idx="9">
                  <c:v>38715</c:v>
                </c:pt>
                <c:pt idx="10">
                  <c:v>40326</c:v>
                </c:pt>
                <c:pt idx="11">
                  <c:v>9531</c:v>
                </c:pt>
              </c:numCache>
            </c:numRef>
          </c:val>
          <c:extLst>
            <c:ext xmlns:c16="http://schemas.microsoft.com/office/drawing/2014/chart" uri="{C3380CC4-5D6E-409C-BE32-E72D297353CC}">
              <c16:uniqueId val="{00000009-66E3-410C-B529-4EAB62889C96}"/>
            </c:ext>
          </c:extLst>
        </c:ser>
        <c:dLbls>
          <c:showLegendKey val="0"/>
          <c:showVal val="0"/>
          <c:showCatName val="0"/>
          <c:showSerName val="0"/>
          <c:showPercent val="0"/>
          <c:showBubbleSize val="0"/>
        </c:dLbls>
        <c:gapWidth val="65"/>
        <c:shape val="cylinder"/>
        <c:axId val="441291048"/>
        <c:axId val="441291440"/>
        <c:axId val="0"/>
      </c:bar3DChart>
      <c:catAx>
        <c:axId val="441291048"/>
        <c:scaling>
          <c:orientation val="minMax"/>
        </c:scaling>
        <c:delete val="0"/>
        <c:axPos val="b"/>
        <c:numFmt formatCode="General" sourceLinked="1"/>
        <c:majorTickMark val="out"/>
        <c:minorTickMark val="none"/>
        <c:tickLblPos val="nextTo"/>
        <c:txPr>
          <a:bodyPr/>
          <a:lstStyle/>
          <a:p>
            <a:pPr>
              <a:defRPr sz="1600" b="1"/>
            </a:pPr>
            <a:endParaRPr lang="en-US"/>
          </a:p>
        </c:txPr>
        <c:crossAx val="441291440"/>
        <c:crosses val="autoZero"/>
        <c:auto val="1"/>
        <c:lblAlgn val="ctr"/>
        <c:lblOffset val="100"/>
        <c:noMultiLvlLbl val="0"/>
      </c:catAx>
      <c:valAx>
        <c:axId val="441291440"/>
        <c:scaling>
          <c:orientation val="minMax"/>
        </c:scaling>
        <c:delete val="1"/>
        <c:axPos val="l"/>
        <c:numFmt formatCode="_(* #,##0_);_(* \(#,##0\);_(* &quot;-&quot;??_);_(@_)" sourceLinked="1"/>
        <c:majorTickMark val="out"/>
        <c:minorTickMark val="none"/>
        <c:tickLblPos val="nextTo"/>
        <c:crossAx val="44129104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Enfermedades Profesionales Calificados en  Proceso de Investigación</a:t>
            </a:r>
            <a:endParaRPr lang="es-ES">
              <a:effectLst/>
            </a:endParaRPr>
          </a:p>
        </c:rich>
      </c:tx>
      <c:layout>
        <c:manualLayout>
          <c:xMode val="edge"/>
          <c:yMode val="edge"/>
          <c:x val="0.16412268125234727"/>
          <c:y val="3.629581596418094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1781574094439454E-2"/>
          <c:y val="0.26192833294830298"/>
          <c:w val="0.96787687912312637"/>
          <c:h val="0.60074270208667857"/>
        </c:manualLayout>
      </c:layout>
      <c:bar3DChart>
        <c:barDir val="col"/>
        <c:grouping val="clustered"/>
        <c:varyColors val="0"/>
        <c:ser>
          <c:idx val="0"/>
          <c:order val="0"/>
          <c:tx>
            <c:strRef>
              <c:f>'V.4.21. EC. Enferm. Prof (R)'!$E$3</c:f>
              <c:strCache>
                <c:ptCount val="1"/>
                <c:pt idx="0">
                  <c:v>% Aprobados</c:v>
                </c:pt>
              </c:strCache>
            </c:strRef>
          </c:tx>
          <c:spPr>
            <a:solidFill>
              <a:schemeClr val="accent3">
                <a:lumMod val="75000"/>
              </a:schemeClr>
            </a:solidFill>
          </c:spPr>
          <c:invertIfNegative val="0"/>
          <c:dLbls>
            <c:dLbl>
              <c:idx val="0"/>
              <c:layout>
                <c:manualLayout>
                  <c:x val="8.4951140809864656E-3"/>
                  <c:y val="-1.5412905543235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31A-4CD9-8C97-5A85DD46CFD0}"/>
                </c:ext>
              </c:extLst>
            </c:dLbl>
            <c:dLbl>
              <c:idx val="1"/>
              <c:layout>
                <c:manualLayout>
                  <c:x val="7.78525962327563E-3"/>
                  <c:y val="-1.1163539936806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31A-4CD9-8C97-5A85DD46CFD0}"/>
                </c:ext>
              </c:extLst>
            </c:dLbl>
            <c:dLbl>
              <c:idx val="2"/>
              <c:layout>
                <c:manualLayout>
                  <c:x val="5.3917594563215061E-3"/>
                  <c:y val="-1.29350603023414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31A-4CD9-8C97-5A85DD46CFD0}"/>
                </c:ext>
              </c:extLst>
            </c:dLbl>
            <c:dLbl>
              <c:idx val="3"/>
              <c:layout>
                <c:manualLayout>
                  <c:x val="1.2485878966680538E-2"/>
                  <c:y val="-1.1916522955723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31A-4CD9-8C97-5A85DD46CFD0}"/>
                </c:ext>
              </c:extLst>
            </c:dLbl>
            <c:dLbl>
              <c:idx val="4"/>
              <c:layout>
                <c:manualLayout>
                  <c:x val="9.4307397184570842E-3"/>
                  <c:y val="-1.8053888832174795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31A-4CD9-8C97-5A85DD46CFD0}"/>
                </c:ext>
              </c:extLst>
            </c:dLbl>
            <c:dLbl>
              <c:idx val="5"/>
              <c:layout>
                <c:manualLayout>
                  <c:x val="6.8348721790487408E-3"/>
                  <c:y val="-1.4708897029613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31A-4CD9-8C97-5A85DD46CFD0}"/>
                </c:ext>
              </c:extLst>
            </c:dLbl>
            <c:dLbl>
              <c:idx val="6"/>
              <c:layout>
                <c:manualLayout>
                  <c:x val="6.8348721790485976E-3"/>
                  <c:y val="-2.10127100423050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31A-4CD9-8C97-5A85DD46CFD0}"/>
                </c:ext>
              </c:extLst>
            </c:dLbl>
            <c:dLbl>
              <c:idx val="9"/>
              <c:layout>
                <c:manualLayout>
                  <c:x val="2.5309923030700939E-3"/>
                  <c:y val="-1.30629091221870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EAA-4BB6-8E98-659BA1F58667}"/>
                </c:ext>
              </c:extLst>
            </c:dLbl>
            <c:dLbl>
              <c:idx val="10"/>
              <c:layout>
                <c:manualLayout>
                  <c:x val="2.5067146727747167E-3"/>
                  <c:y val="-1.4648728757283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8C5-4F22-B549-947ACC34C558}"/>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'V.4.21. EC. Enferm. Prof (R)'!$A$4:$A$15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Ene-May.20</c:v>
                </c:pt>
              </c:strCache>
            </c:strRef>
          </c:cat>
          <c:val>
            <c:numRef>
              <c:f>'V.4.21. EC. Enferm. Prof (R)'!$E$4:$E$15</c:f>
              <c:numCache>
                <c:formatCode>0.0%</c:formatCode>
                <c:ptCount val="12"/>
                <c:pt idx="0">
                  <c:v>0.54081632653061229</c:v>
                </c:pt>
                <c:pt idx="1">
                  <c:v>0.38306451612903225</c:v>
                </c:pt>
                <c:pt idx="2">
                  <c:v>0.57215189873417727</c:v>
                </c:pt>
                <c:pt idx="3">
                  <c:v>0.4321266968325792</c:v>
                </c:pt>
                <c:pt idx="4">
                  <c:v>0.23505976095617531</c:v>
                </c:pt>
                <c:pt idx="5">
                  <c:v>0.2890995260663507</c:v>
                </c:pt>
                <c:pt idx="6">
                  <c:v>0.29565217391304349</c:v>
                </c:pt>
                <c:pt idx="7">
                  <c:v>0.26201923076923078</c:v>
                </c:pt>
                <c:pt idx="8">
                  <c:v>0.29563492063492064</c:v>
                </c:pt>
                <c:pt idx="9">
                  <c:v>0.24971878515185603</c:v>
                </c:pt>
                <c:pt idx="10">
                  <c:v>0.21686746987951808</c:v>
                </c:pt>
                <c:pt idx="11">
                  <c:v>0.32484076433121017</c:v>
                </c:pt>
              </c:numCache>
            </c:numRef>
          </c:val>
          <c:extLst>
            <c:ext xmlns:c16="http://schemas.microsoft.com/office/drawing/2014/chart" uri="{C3380CC4-5D6E-409C-BE32-E72D297353CC}">
              <c16:uniqueId val="{00000007-631A-4CD9-8C97-5A85DD46CFD0}"/>
            </c:ext>
          </c:extLst>
        </c:ser>
        <c:ser>
          <c:idx val="1"/>
          <c:order val="1"/>
          <c:tx>
            <c:strRef>
              <c:f>'V.4.21. EC. Enferm. Prof (R)'!$F$3</c:f>
              <c:strCache>
                <c:ptCount val="1"/>
                <c:pt idx="0">
                  <c:v>% Declinados</c:v>
                </c:pt>
              </c:strCache>
            </c:strRef>
          </c:tx>
          <c:spPr>
            <a:solidFill>
              <a:srgbClr val="0070C0"/>
            </a:solidFill>
          </c:spPr>
          <c:invertIfNegative val="0"/>
          <c:dLbls>
            <c:dLbl>
              <c:idx val="0"/>
              <c:layout>
                <c:manualLayout>
                  <c:x val="1.1599574972338746E-2"/>
                  <c:y val="-9.11140889228099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31A-4CD9-8C97-5A85DD46CFD0}"/>
                </c:ext>
              </c:extLst>
            </c:dLbl>
            <c:dLbl>
              <c:idx val="1"/>
              <c:layout>
                <c:manualLayout>
                  <c:x val="7.0743910877680647E-3"/>
                  <c:y val="-1.53252147060512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31A-4CD9-8C97-5A85DD46CFD0}"/>
                </c:ext>
              </c:extLst>
            </c:dLbl>
            <c:dLbl>
              <c:idx val="2"/>
              <c:layout>
                <c:manualLayout>
                  <c:x val="7.8626982913895388E-3"/>
                  <c:y val="-8.94181812225459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31A-4CD9-8C97-5A85DD46CFD0}"/>
                </c:ext>
              </c:extLst>
            </c:dLbl>
            <c:dLbl>
              <c:idx val="3"/>
              <c:layout>
                <c:manualLayout>
                  <c:x val="8.1844375196247106E-3"/>
                  <c:y val="-9.4699485982785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31A-4CD9-8C97-5A85DD46CFD0}"/>
                </c:ext>
              </c:extLst>
            </c:dLbl>
            <c:dLbl>
              <c:idx val="4"/>
              <c:layout>
                <c:manualLayout>
                  <c:x val="1.0890428944791314E-2"/>
                  <c:y val="-2.2256430840635801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631A-4CD9-8C97-5A85DD46CFD0}"/>
                </c:ext>
              </c:extLst>
            </c:dLbl>
            <c:dLbl>
              <c:idx val="5"/>
              <c:layout>
                <c:manualLayout>
                  <c:x val="7.9452706484194908E-3"/>
                  <c:y val="-1.96545869785500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31A-4CD9-8C97-5A85DD46CFD0}"/>
                </c:ext>
              </c:extLst>
            </c:dLbl>
            <c:dLbl>
              <c:idx val="6"/>
              <c:layout>
                <c:manualLayout>
                  <c:x val="9.6619407866938428E-3"/>
                  <c:y val="-1.5699785070529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631A-4CD9-8C97-5A85DD46CFD0}"/>
                </c:ext>
              </c:extLst>
            </c:dLbl>
            <c:dLbl>
              <c:idx val="7"/>
              <c:layout>
                <c:manualLayout>
                  <c:x val="1.0124918446209732E-2"/>
                  <c:y val="-1.58192076320826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631A-4CD9-8C97-5A85DD46CFD0}"/>
                </c:ext>
              </c:extLst>
            </c:dLbl>
            <c:dLbl>
              <c:idx val="8"/>
              <c:layout>
                <c:manualLayout>
                  <c:x val="3.3908570878558391E-3"/>
                  <c:y val="-1.363952559612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EAA-4BB6-8E98-659BA1F58667}"/>
                </c:ext>
              </c:extLst>
            </c:dLbl>
            <c:dLbl>
              <c:idx val="9"/>
              <c:layout>
                <c:manualLayout>
                  <c:x val="5.9339999037477179E-3"/>
                  <c:y val="-1.94850365658958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EAA-4BB6-8E98-659BA1F58667}"/>
                </c:ext>
              </c:extLst>
            </c:dLbl>
            <c:dLbl>
              <c:idx val="10"/>
              <c:layout>
                <c:manualLayout>
                  <c:x val="3.3422862303662888E-3"/>
                  <c:y val="-1.6741404294038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8C5-4F22-B549-947ACC34C558}"/>
                </c:ext>
              </c:extLst>
            </c:dLbl>
            <c:dLbl>
              <c:idx val="11"/>
              <c:layout>
                <c:manualLayout>
                  <c:x val="3.3724784251002509E-3"/>
                  <c:y val="-1.25560532205288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F12-4A46-99D5-DE9CC095714E}"/>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'V.4.21. EC. Enferm. Prof (R)'!$A$4:$A$15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Ene-May.20</c:v>
                </c:pt>
              </c:strCache>
            </c:strRef>
          </c:cat>
          <c:val>
            <c:numRef>
              <c:f>'V.4.21. EC. Enferm. Prof (R)'!$F$4:$F$15</c:f>
              <c:numCache>
                <c:formatCode>0.0%</c:formatCode>
                <c:ptCount val="12"/>
                <c:pt idx="0">
                  <c:v>0.45918367346938777</c:v>
                </c:pt>
                <c:pt idx="1">
                  <c:v>0.61693548387096775</c:v>
                </c:pt>
                <c:pt idx="2">
                  <c:v>0.42784810126582279</c:v>
                </c:pt>
                <c:pt idx="3">
                  <c:v>0.5678733031674208</c:v>
                </c:pt>
                <c:pt idx="4">
                  <c:v>0.76494023904382469</c:v>
                </c:pt>
                <c:pt idx="5">
                  <c:v>0.7109004739336493</c:v>
                </c:pt>
                <c:pt idx="6">
                  <c:v>0.70434782608695656</c:v>
                </c:pt>
                <c:pt idx="7">
                  <c:v>0.73798076923076927</c:v>
                </c:pt>
                <c:pt idx="8">
                  <c:v>0.70436507936507942</c:v>
                </c:pt>
                <c:pt idx="9">
                  <c:v>0.75028121484814403</c:v>
                </c:pt>
                <c:pt idx="10">
                  <c:v>0.7831325301204819</c:v>
                </c:pt>
                <c:pt idx="11">
                  <c:v>0.67515923566878977</c:v>
                </c:pt>
              </c:numCache>
            </c:numRef>
          </c:val>
          <c:extLst>
            <c:ext xmlns:c16="http://schemas.microsoft.com/office/drawing/2014/chart" uri="{C3380CC4-5D6E-409C-BE32-E72D297353CC}">
              <c16:uniqueId val="{00000010-631A-4CD9-8C97-5A85DD46CFD0}"/>
            </c:ext>
          </c:extLst>
        </c:ser>
        <c:dLbls>
          <c:showLegendKey val="0"/>
          <c:showVal val="0"/>
          <c:showCatName val="0"/>
          <c:showSerName val="0"/>
          <c:showPercent val="0"/>
          <c:showBubbleSize val="0"/>
        </c:dLbls>
        <c:gapWidth val="75"/>
        <c:shape val="cylinder"/>
        <c:axId val="441292224"/>
        <c:axId val="441292616"/>
        <c:axId val="0"/>
      </c:bar3DChart>
      <c:catAx>
        <c:axId val="441292224"/>
        <c:scaling>
          <c:orientation val="minMax"/>
        </c:scaling>
        <c:delete val="0"/>
        <c:axPos val="b"/>
        <c:numFmt formatCode="General" sourceLinked="1"/>
        <c:majorTickMark val="none"/>
        <c:minorTickMark val="none"/>
        <c:tickLblPos val="nextTo"/>
        <c:txPr>
          <a:bodyPr/>
          <a:lstStyle/>
          <a:p>
            <a:pPr>
              <a:defRPr sz="1600"/>
            </a:pPr>
            <a:endParaRPr lang="en-US"/>
          </a:p>
        </c:txPr>
        <c:crossAx val="441292616"/>
        <c:crosses val="autoZero"/>
        <c:auto val="1"/>
        <c:lblAlgn val="ctr"/>
        <c:lblOffset val="100"/>
        <c:noMultiLvlLbl val="0"/>
      </c:catAx>
      <c:valAx>
        <c:axId val="441292616"/>
        <c:scaling>
          <c:orientation val="minMax"/>
        </c:scaling>
        <c:delete val="1"/>
        <c:axPos val="l"/>
        <c:numFmt formatCode="0.0%" sourceLinked="1"/>
        <c:majorTickMark val="out"/>
        <c:minorTickMark val="none"/>
        <c:tickLblPos val="nextTo"/>
        <c:crossAx val="441292224"/>
        <c:crosses val="autoZero"/>
        <c:crossBetween val="between"/>
      </c:valAx>
      <c:spPr>
        <a:noFill/>
        <a:ln w="25400">
          <a:noFill/>
        </a:ln>
      </c:spPr>
    </c:plotArea>
    <c:legend>
      <c:legendPos val="t"/>
      <c:layout>
        <c:manualLayout>
          <c:xMode val="edge"/>
          <c:yMode val="edge"/>
          <c:x val="0.22848933172784164"/>
          <c:y val="9.5603674540682415E-2"/>
          <c:w val="0.49084582713481034"/>
          <c:h val="4.720765786629612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Accidentes Laborales Calificados en Proceso de Reinvestigación</a:t>
            </a:r>
            <a:endParaRPr lang="es-ES">
              <a:effectLst/>
            </a:endParaRPr>
          </a:p>
        </c:rich>
      </c:tx>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5.1757584406962728E-3"/>
          <c:y val="0.19428537694078754"/>
          <c:w val="0.97730941003805905"/>
          <c:h val="0.67475209270464742"/>
        </c:manualLayout>
      </c:layout>
      <c:bar3DChart>
        <c:barDir val="col"/>
        <c:grouping val="clustered"/>
        <c:varyColors val="0"/>
        <c:ser>
          <c:idx val="0"/>
          <c:order val="0"/>
          <c:tx>
            <c:strRef>
              <c:f>'V.4.22.EC. Accid Lab.(R)'!$E$3</c:f>
              <c:strCache>
                <c:ptCount val="1"/>
                <c:pt idx="0">
                  <c:v>% Aprobados</c:v>
                </c:pt>
              </c:strCache>
            </c:strRef>
          </c:tx>
          <c:spPr>
            <a:solidFill>
              <a:schemeClr val="accent3">
                <a:lumMod val="75000"/>
              </a:schemeClr>
            </a:solidFill>
          </c:spPr>
          <c:invertIfNegative val="0"/>
          <c:dLbls>
            <c:dLbl>
              <c:idx val="0"/>
              <c:layout>
                <c:manualLayout>
                  <c:x val="1.180432243732326E-2"/>
                  <c:y val="-1.34970463553861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8-4228-AD88-C3B90210D267}"/>
                </c:ext>
              </c:extLst>
            </c:dLbl>
            <c:dLbl>
              <c:idx val="1"/>
              <c:layout>
                <c:manualLayout>
                  <c:x val="1.0859709718806254E-2"/>
                  <c:y val="-1.5618862515240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8-4228-AD88-C3B90210D267}"/>
                </c:ext>
              </c:extLst>
            </c:dLbl>
            <c:dLbl>
              <c:idx val="2"/>
              <c:layout>
                <c:manualLayout>
                  <c:x val="5.8926149951523225E-3"/>
                  <c:y val="-1.94038573374347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8-4228-AD88-C3B90210D267}"/>
                </c:ext>
              </c:extLst>
            </c:dLbl>
            <c:dLbl>
              <c:idx val="3"/>
              <c:layout>
                <c:manualLayout>
                  <c:x val="-3.2376799219121513E-4"/>
                  <c:y val="-6.9093735607829122E-3"/>
                </c:manualLayout>
              </c:layout>
              <c:spPr/>
              <c:txPr>
                <a:bodyPr/>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8-4228-AD88-C3B90210D267}"/>
                </c:ext>
              </c:extLst>
            </c:dLbl>
            <c:dLbl>
              <c:idx val="4"/>
              <c:layout>
                <c:manualLayout>
                  <c:x val="-1.0107077890113218E-4"/>
                  <c:y val="-5.192882848907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8-4228-AD88-C3B90210D267}"/>
                </c:ext>
              </c:extLst>
            </c:dLbl>
            <c:dLbl>
              <c:idx val="5"/>
              <c:layout>
                <c:manualLayout>
                  <c:x val="-2.4551858799327746E-3"/>
                  <c:y val="-3.16841645777905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8-4228-AD88-C3B90210D267}"/>
                </c:ext>
              </c:extLst>
            </c:dLbl>
            <c:dLbl>
              <c:idx val="6"/>
              <c:layout>
                <c:manualLayout>
                  <c:x val="3.7261558500902973E-3"/>
                  <c:y val="-2.93962644444906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08-4228-AD88-C3B90210D267}"/>
                </c:ext>
              </c:extLst>
            </c:dLbl>
            <c:spPr>
              <a:noFill/>
              <a:ln>
                <a:noFill/>
              </a:ln>
              <a:effectLst/>
            </c:spPr>
            <c:txPr>
              <a:bodyPr/>
              <a:lstStyle/>
              <a:p>
                <a:pPr>
                  <a:defRPr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Ene-May.20</c:v>
                </c:pt>
              </c:strCache>
            </c:strRef>
          </c:cat>
          <c:val>
            <c:numRef>
              <c:f>'V.4.22.EC. Accid Lab.(R)'!$E$4:$E$15</c:f>
              <c:numCache>
                <c:formatCode>0.0%</c:formatCode>
                <c:ptCount val="12"/>
                <c:pt idx="0">
                  <c:v>0.58940397350993379</c:v>
                </c:pt>
                <c:pt idx="1">
                  <c:v>0.6095890410958904</c:v>
                </c:pt>
                <c:pt idx="2">
                  <c:v>0.5</c:v>
                </c:pt>
                <c:pt idx="3">
                  <c:v>0.36885245901639346</c:v>
                </c:pt>
                <c:pt idx="4">
                  <c:v>0.37264150943396224</c:v>
                </c:pt>
                <c:pt idx="5">
                  <c:v>0.36464088397790057</c:v>
                </c:pt>
                <c:pt idx="6">
                  <c:v>0.36</c:v>
                </c:pt>
                <c:pt idx="7">
                  <c:v>0.42138364779874216</c:v>
                </c:pt>
                <c:pt idx="8">
                  <c:v>0.37577639751552794</c:v>
                </c:pt>
                <c:pt idx="9">
                  <c:v>0.54320987654320985</c:v>
                </c:pt>
                <c:pt idx="10">
                  <c:v>0.6143733567046451</c:v>
                </c:pt>
                <c:pt idx="11">
                  <c:v>0.61420345489443373</c:v>
                </c:pt>
              </c:numCache>
            </c:numRef>
          </c:val>
          <c:extLst>
            <c:ext xmlns:c16="http://schemas.microsoft.com/office/drawing/2014/chart" uri="{C3380CC4-5D6E-409C-BE32-E72D297353CC}">
              <c16:uniqueId val="{00000007-3508-4228-AD88-C3B90210D267}"/>
            </c:ext>
          </c:extLst>
        </c:ser>
        <c:ser>
          <c:idx val="1"/>
          <c:order val="1"/>
          <c:tx>
            <c:strRef>
              <c:f>'V.4.22.EC. Accid Lab.(R)'!$F$3</c:f>
              <c:strCache>
                <c:ptCount val="1"/>
                <c:pt idx="0">
                  <c:v>% Declinados</c:v>
                </c:pt>
              </c:strCache>
            </c:strRef>
          </c:tx>
          <c:spPr>
            <a:solidFill>
              <a:srgbClr val="0070C0"/>
            </a:solidFill>
          </c:spPr>
          <c:invertIfNegative val="0"/>
          <c:dLbls>
            <c:dLbl>
              <c:idx val="0"/>
              <c:layout>
                <c:manualLayout>
                  <c:x val="9.9589354830069352E-3"/>
                  <c:y val="-1.145637252651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8-4228-AD88-C3B90210D267}"/>
                </c:ext>
              </c:extLst>
            </c:dLbl>
            <c:dLbl>
              <c:idx val="1"/>
              <c:layout>
                <c:manualLayout>
                  <c:x val="9.0761415128465753E-3"/>
                  <c:y val="-7.50781772084749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8-4228-AD88-C3B90210D267}"/>
                </c:ext>
              </c:extLst>
            </c:dLbl>
            <c:dLbl>
              <c:idx val="2"/>
              <c:layout>
                <c:manualLayout>
                  <c:x val="1.6744910171427003E-2"/>
                  <c:y val="-1.54961128200419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8-4228-AD88-C3B90210D267}"/>
                </c:ext>
              </c:extLst>
            </c:dLbl>
            <c:dLbl>
              <c:idx val="3"/>
              <c:layout>
                <c:manualLayout>
                  <c:x val="1.0534396665235351E-2"/>
                  <c:y val="-1.0016534543358381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8-4228-AD88-C3B90210D267}"/>
                </c:ext>
              </c:extLst>
            </c:dLbl>
            <c:dLbl>
              <c:idx val="4"/>
              <c:layout>
                <c:manualLayout>
                  <c:x val="5.8852931344024794E-3"/>
                  <c:y val="-8.0984509944957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8-4228-AD88-C3B90210D267}"/>
                </c:ext>
              </c:extLst>
            </c:dLbl>
            <c:dLbl>
              <c:idx val="5"/>
              <c:layout>
                <c:manualLayout>
                  <c:x val="9.4164690150438293E-3"/>
                  <c:y val="-1.0122864474133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8-4228-AD88-C3B90210D267}"/>
                </c:ext>
              </c:extLst>
            </c:dLbl>
            <c:dLbl>
              <c:idx val="6"/>
              <c:layout>
                <c:manualLayout>
                  <c:x val="8.2394103881633495E-3"/>
                  <c:y val="-1.0122864474133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8-4228-AD88-C3B90210D267}"/>
                </c:ext>
              </c:extLst>
            </c:dLbl>
            <c:dLbl>
              <c:idx val="8"/>
              <c:layout>
                <c:manualLayout>
                  <c:x val="5.1152059115174347E-3"/>
                  <c:y val="-7.77504257290068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658-4AEB-9583-87AC4DAEB797}"/>
                </c:ext>
              </c:extLst>
            </c:dLbl>
            <c:dLbl>
              <c:idx val="9"/>
              <c:layout>
                <c:manualLayout>
                  <c:x val="9.174520995763236E-3"/>
                  <c:y val="-1.2570724465415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39-4626-AB57-D2294F5A228F}"/>
                </c:ext>
              </c:extLst>
            </c:dLbl>
            <c:dLbl>
              <c:idx val="10"/>
              <c:layout>
                <c:manualLayout>
                  <c:x val="1.084261572226552E-2"/>
                  <c:y val="-3.59163556154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25-4F98-A076-F51937029529}"/>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Ene-May.20</c:v>
                </c:pt>
              </c:strCache>
            </c:strRef>
          </c:cat>
          <c:val>
            <c:numRef>
              <c:f>'V.4.22.EC. Accid Lab.(R)'!$F$4:$F$15</c:f>
              <c:numCache>
                <c:formatCode>0.0%</c:formatCode>
                <c:ptCount val="12"/>
                <c:pt idx="0">
                  <c:v>0.37748344370860926</c:v>
                </c:pt>
                <c:pt idx="1">
                  <c:v>0.3904109589041096</c:v>
                </c:pt>
                <c:pt idx="2">
                  <c:v>0.5</c:v>
                </c:pt>
                <c:pt idx="3">
                  <c:v>0.63114754098360659</c:v>
                </c:pt>
                <c:pt idx="4">
                  <c:v>0.62735849056603776</c:v>
                </c:pt>
                <c:pt idx="5">
                  <c:v>0.63535911602209949</c:v>
                </c:pt>
                <c:pt idx="6">
                  <c:v>0.64</c:v>
                </c:pt>
                <c:pt idx="7">
                  <c:v>0.57861635220125784</c:v>
                </c:pt>
                <c:pt idx="8">
                  <c:v>0.62422360248447206</c:v>
                </c:pt>
                <c:pt idx="9">
                  <c:v>0.4567901234567901</c:v>
                </c:pt>
                <c:pt idx="10">
                  <c:v>0.38562664329535495</c:v>
                </c:pt>
                <c:pt idx="11">
                  <c:v>0.38579654510556621</c:v>
                </c:pt>
              </c:numCache>
            </c:numRef>
          </c:val>
          <c:extLst>
            <c:ext xmlns:c16="http://schemas.microsoft.com/office/drawing/2014/chart" uri="{C3380CC4-5D6E-409C-BE32-E72D297353CC}">
              <c16:uniqueId val="{0000000F-3508-4228-AD88-C3B90210D267}"/>
            </c:ext>
          </c:extLst>
        </c:ser>
        <c:dLbls>
          <c:showLegendKey val="0"/>
          <c:showVal val="0"/>
          <c:showCatName val="0"/>
          <c:showSerName val="0"/>
          <c:showPercent val="0"/>
          <c:showBubbleSize val="0"/>
        </c:dLbls>
        <c:gapWidth val="75"/>
        <c:shape val="cylinder"/>
        <c:axId val="441293400"/>
        <c:axId val="441293792"/>
        <c:axId val="0"/>
      </c:bar3DChart>
      <c:catAx>
        <c:axId val="441293400"/>
        <c:scaling>
          <c:orientation val="minMax"/>
        </c:scaling>
        <c:delete val="0"/>
        <c:axPos val="b"/>
        <c:numFmt formatCode="General" sourceLinked="1"/>
        <c:majorTickMark val="none"/>
        <c:minorTickMark val="none"/>
        <c:tickLblPos val="nextTo"/>
        <c:txPr>
          <a:bodyPr/>
          <a:lstStyle/>
          <a:p>
            <a:pPr>
              <a:defRPr sz="1400"/>
            </a:pPr>
            <a:endParaRPr lang="en-US"/>
          </a:p>
        </c:txPr>
        <c:crossAx val="441293792"/>
        <c:crosses val="autoZero"/>
        <c:auto val="1"/>
        <c:lblAlgn val="ctr"/>
        <c:lblOffset val="100"/>
        <c:noMultiLvlLbl val="0"/>
      </c:catAx>
      <c:valAx>
        <c:axId val="441293792"/>
        <c:scaling>
          <c:orientation val="minMax"/>
        </c:scaling>
        <c:delete val="1"/>
        <c:axPos val="l"/>
        <c:numFmt formatCode="0.0%" sourceLinked="1"/>
        <c:majorTickMark val="out"/>
        <c:minorTickMark val="none"/>
        <c:tickLblPos val="nextTo"/>
        <c:crossAx val="441293400"/>
        <c:crosses val="autoZero"/>
        <c:crossBetween val="between"/>
      </c:valAx>
      <c:spPr>
        <a:noFill/>
        <a:ln w="25400">
          <a:noFill/>
        </a:ln>
      </c:spPr>
    </c:plotArea>
    <c:legend>
      <c:legendPos val="t"/>
      <c:layout>
        <c:manualLayout>
          <c:xMode val="edge"/>
          <c:yMode val="edge"/>
          <c:x val="0.2525172961392867"/>
          <c:y val="5.771193551570946E-2"/>
          <c:w val="0.47108656826809947"/>
          <c:h val="4.537433788904671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Tipo de Accidente</a:t>
            </a:r>
          </a:p>
        </c:rich>
      </c:tx>
      <c:layout>
        <c:manualLayout>
          <c:xMode val="edge"/>
          <c:yMode val="edge"/>
          <c:x val="0.20493174608960021"/>
          <c:y val="2.01873623602299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7973141889954498E-2"/>
          <c:y val="0.20478801774458658"/>
          <c:w val="0.92365424290082532"/>
          <c:h val="0.64899764249554814"/>
        </c:manualLayout>
      </c:layout>
      <c:bar3DChart>
        <c:barDir val="col"/>
        <c:grouping val="clustered"/>
        <c:varyColors val="0"/>
        <c:ser>
          <c:idx val="0"/>
          <c:order val="0"/>
          <c:tx>
            <c:strRef>
              <c:f>'V.4.23. Accid. Aprobxtipo'!$G$3</c:f>
              <c:strCache>
                <c:ptCount val="1"/>
                <c:pt idx="0">
                  <c:v>%   Trabajo</c:v>
                </c:pt>
              </c:strCache>
            </c:strRef>
          </c:tx>
          <c:spPr>
            <a:solidFill>
              <a:srgbClr val="0070C0"/>
            </a:solidFill>
          </c:spPr>
          <c:invertIfNegative val="0"/>
          <c:dLbls>
            <c:dLbl>
              <c:idx val="0"/>
              <c:layout>
                <c:manualLayout>
                  <c:x val="4.37945267703959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218-421F-83AA-684820CE14E9}"/>
                </c:ext>
              </c:extLst>
            </c:dLbl>
            <c:dLbl>
              <c:idx val="1"/>
              <c:layout>
                <c:manualLayout>
                  <c:x val="1.0948631692598975E-3"/>
                  <c:y val="-2.8870052451591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218-421F-83AA-684820CE14E9}"/>
                </c:ext>
              </c:extLst>
            </c:dLbl>
            <c:dLbl>
              <c:idx val="2"/>
              <c:layout>
                <c:manualLayout>
                  <c:x val="-4.58302613004569E-3"/>
                  <c:y val="-2.10137340282504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218-421F-83AA-684820CE14E9}"/>
                </c:ext>
              </c:extLst>
            </c:dLbl>
            <c:dLbl>
              <c:idx val="3"/>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3-B218-421F-83AA-684820CE14E9}"/>
                </c:ext>
              </c:extLst>
            </c:dLbl>
            <c:dLbl>
              <c:idx val="5"/>
              <c:layout>
                <c:manualLayout>
                  <c:x val="-5.6457848792366618E-3"/>
                  <c:y val="-6.12159315666940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218-421F-83AA-684820CE14E9}"/>
                </c:ext>
              </c:extLst>
            </c:dLbl>
            <c:dLbl>
              <c:idx val="6"/>
              <c:layout>
                <c:manualLayout>
                  <c:x val="0"/>
                  <c:y val="-2.04053105222314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218-421F-83AA-684820CE14E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Ene-May.20</c:v>
                </c:pt>
              </c:strCache>
            </c:strRef>
          </c:cat>
          <c:val>
            <c:numRef>
              <c:f>'V.4.23. Accid. Aprobxtipo'!$G$4:$G$15</c:f>
              <c:numCache>
                <c:formatCode>0.00%</c:formatCode>
                <c:ptCount val="12"/>
                <c:pt idx="0">
                  <c:v>0.52307692307692311</c:v>
                </c:pt>
                <c:pt idx="1">
                  <c:v>0.2247191011235955</c:v>
                </c:pt>
                <c:pt idx="2">
                  <c:v>0.33720930232558138</c:v>
                </c:pt>
                <c:pt idx="3">
                  <c:v>0.33333333333333331</c:v>
                </c:pt>
                <c:pt idx="4">
                  <c:v>0.50632911392405067</c:v>
                </c:pt>
                <c:pt idx="5">
                  <c:v>0.46969696969696972</c:v>
                </c:pt>
                <c:pt idx="6">
                  <c:v>0.51515151515151514</c:v>
                </c:pt>
                <c:pt idx="7">
                  <c:v>0.58955223880597019</c:v>
                </c:pt>
                <c:pt idx="8">
                  <c:v>0.46280991735537191</c:v>
                </c:pt>
                <c:pt idx="9">
                  <c:v>0.47443181818181818</c:v>
                </c:pt>
                <c:pt idx="10">
                  <c:v>0.49072753209700426</c:v>
                </c:pt>
                <c:pt idx="11">
                  <c:v>0.58125000000000004</c:v>
                </c:pt>
              </c:numCache>
            </c:numRef>
          </c:val>
          <c:extLst>
            <c:ext xmlns:c16="http://schemas.microsoft.com/office/drawing/2014/chart" uri="{C3380CC4-5D6E-409C-BE32-E72D297353CC}">
              <c16:uniqueId val="{00000006-B218-421F-83AA-684820CE14E9}"/>
            </c:ext>
          </c:extLst>
        </c:ser>
        <c:ser>
          <c:idx val="1"/>
          <c:order val="1"/>
          <c:tx>
            <c:strRef>
              <c:f>'V.4.23. Accid. Aprobxtipo'!$H$3</c:f>
              <c:strCache>
                <c:ptCount val="1"/>
                <c:pt idx="0">
                  <c:v>%   Trayecto</c:v>
                </c:pt>
              </c:strCache>
            </c:strRef>
          </c:tx>
          <c:spPr>
            <a:solidFill>
              <a:schemeClr val="accent3">
                <a:lumMod val="75000"/>
              </a:schemeClr>
            </a:solidFill>
          </c:spPr>
          <c:invertIfNegative val="0"/>
          <c:dLbls>
            <c:dLbl>
              <c:idx val="0"/>
              <c:layout>
                <c:manualLayout>
                  <c:x val="1.2188923760573568E-2"/>
                  <c:y val="-6.22569745213538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218-421F-83AA-684820CE14E9}"/>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218-421F-83AA-684820CE14E9}"/>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218-421F-83AA-684820CE14E9}"/>
                </c:ext>
              </c:extLst>
            </c:dLbl>
            <c:dLbl>
              <c:idx val="3"/>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A-B218-421F-83AA-684820CE14E9}"/>
                </c:ext>
              </c:extLst>
            </c:dLbl>
            <c:dLbl>
              <c:idx val="4"/>
              <c:layout>
                <c:manualLayout>
                  <c:x val="2.0622998089919034E-2"/>
                  <c:y val="-6.18859247031358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218-421F-83AA-684820CE14E9}"/>
                </c:ext>
              </c:extLst>
            </c:dLbl>
            <c:dLbl>
              <c:idx val="5"/>
              <c:layout>
                <c:manualLayout>
                  <c:x val="1.5771655652644368E-2"/>
                  <c:y val="-1.639333726443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218-421F-83AA-684820CE14E9}"/>
                </c:ext>
              </c:extLst>
            </c:dLbl>
            <c:dLbl>
              <c:idx val="6"/>
              <c:layout>
                <c:manualLayout>
                  <c:x val="1.8066511613557316E-2"/>
                  <c:y val="-7.481860760390870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218-421F-83AA-684820CE14E9}"/>
                </c:ext>
              </c:extLst>
            </c:dLbl>
            <c:spPr>
              <a:noFill/>
              <a:ln>
                <a:noFill/>
              </a:ln>
              <a:effectLst/>
            </c:spPr>
            <c:txPr>
              <a:bodyPr/>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Ene-May.20</c:v>
                </c:pt>
              </c:strCache>
            </c:strRef>
          </c:cat>
          <c:val>
            <c:numRef>
              <c:f>'V.4.23. Accid. Aprobxtipo'!$H$4:$H$15</c:f>
              <c:numCache>
                <c:formatCode>0.00%</c:formatCode>
                <c:ptCount val="12"/>
                <c:pt idx="0">
                  <c:v>0.43076923076923079</c:v>
                </c:pt>
                <c:pt idx="1">
                  <c:v>0.7191011235955056</c:v>
                </c:pt>
                <c:pt idx="2">
                  <c:v>0.62790697674418605</c:v>
                </c:pt>
                <c:pt idx="3">
                  <c:v>0.57777777777777772</c:v>
                </c:pt>
                <c:pt idx="4">
                  <c:v>0.48101265822784811</c:v>
                </c:pt>
                <c:pt idx="5">
                  <c:v>0.48484848484848486</c:v>
                </c:pt>
                <c:pt idx="6">
                  <c:v>0.48484848484848486</c:v>
                </c:pt>
                <c:pt idx="7">
                  <c:v>0.39552238805970147</c:v>
                </c:pt>
                <c:pt idx="8">
                  <c:v>0.49586776859504134</c:v>
                </c:pt>
                <c:pt idx="9">
                  <c:v>0.45738636363636365</c:v>
                </c:pt>
                <c:pt idx="10">
                  <c:v>0.47503566333808844</c:v>
                </c:pt>
                <c:pt idx="11">
                  <c:v>0.390625</c:v>
                </c:pt>
              </c:numCache>
            </c:numRef>
          </c:val>
          <c:extLst>
            <c:ext xmlns:c16="http://schemas.microsoft.com/office/drawing/2014/chart" uri="{C3380CC4-5D6E-409C-BE32-E72D297353CC}">
              <c16:uniqueId val="{0000000E-B218-421F-83AA-684820CE14E9}"/>
            </c:ext>
          </c:extLst>
        </c:ser>
        <c:ser>
          <c:idx val="2"/>
          <c:order val="2"/>
          <c:tx>
            <c:strRef>
              <c:f>'V.4.23. Accid. Aprobxtipo'!$I$3</c:f>
              <c:strCache>
                <c:ptCount val="1"/>
                <c:pt idx="0">
                  <c:v>%  Conexo</c:v>
                </c:pt>
              </c:strCache>
            </c:strRef>
          </c:tx>
          <c:spPr>
            <a:solidFill>
              <a:srgbClr val="FFC000"/>
            </a:solidFill>
          </c:spPr>
          <c:invertIfNegative val="0"/>
          <c:dLbls>
            <c:dLbl>
              <c:idx val="0"/>
              <c:layout>
                <c:manualLayout>
                  <c:x val="7.6640421848192825E-3"/>
                  <c:y val="-3.50564922626473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218-421F-83AA-684820CE14E9}"/>
                </c:ext>
              </c:extLst>
            </c:dLbl>
            <c:dLbl>
              <c:idx val="1"/>
              <c:layout>
                <c:manualLayout>
                  <c:x val="4.37945267703959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218-421F-83AA-684820CE14E9}"/>
                </c:ext>
              </c:extLst>
            </c:dLbl>
            <c:dLbl>
              <c:idx val="2"/>
              <c:layout>
                <c:manualLayout>
                  <c:x val="9.8537685233390775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218-421F-83AA-684820CE14E9}"/>
                </c:ext>
              </c:extLst>
            </c:dLbl>
            <c:dLbl>
              <c:idx val="3"/>
              <c:layout>
                <c:manualLayout>
                  <c:x val="1.1322363947136546E-2"/>
                  <c:y val="-1.6486695026162082E-2"/>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218-421F-83AA-684820CE14E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Ene-May.20</c:v>
                </c:pt>
              </c:strCache>
            </c:strRef>
          </c:cat>
          <c:val>
            <c:numRef>
              <c:f>'V.4.23. Accid. Aprobxtipo'!$I$4:$I$15</c:f>
              <c:numCache>
                <c:formatCode>0.00%</c:formatCode>
                <c:ptCount val="12"/>
                <c:pt idx="0">
                  <c:v>3.0769230769230771E-2</c:v>
                </c:pt>
                <c:pt idx="1">
                  <c:v>5.6179775280898875E-2</c:v>
                </c:pt>
                <c:pt idx="2">
                  <c:v>3.4883720930232558E-2</c:v>
                </c:pt>
                <c:pt idx="3">
                  <c:v>8.8888888888888892E-2</c:v>
                </c:pt>
                <c:pt idx="4">
                  <c:v>1.2658227848101266E-2</c:v>
                </c:pt>
                <c:pt idx="5">
                  <c:v>4.5454545454545456E-2</c:v>
                </c:pt>
                <c:pt idx="6">
                  <c:v>0</c:v>
                </c:pt>
                <c:pt idx="7">
                  <c:v>1.4925373134328358E-2</c:v>
                </c:pt>
                <c:pt idx="8">
                  <c:v>4.1322314049586778E-2</c:v>
                </c:pt>
                <c:pt idx="9">
                  <c:v>6.8181818181818177E-2</c:v>
                </c:pt>
                <c:pt idx="10">
                  <c:v>3.4236804564907276E-2</c:v>
                </c:pt>
                <c:pt idx="11">
                  <c:v>2.8125000000000001E-2</c:v>
                </c:pt>
              </c:numCache>
            </c:numRef>
          </c:val>
          <c:extLst>
            <c:ext xmlns:c16="http://schemas.microsoft.com/office/drawing/2014/chart" uri="{C3380CC4-5D6E-409C-BE32-E72D297353CC}">
              <c16:uniqueId val="{00000013-B218-421F-83AA-684820CE14E9}"/>
            </c:ext>
          </c:extLst>
        </c:ser>
        <c:ser>
          <c:idx val="3"/>
          <c:order val="3"/>
          <c:tx>
            <c:strRef>
              <c:f>'V.4.23. Accid. Aprobxtipo'!$J$3</c:f>
              <c:strCache>
                <c:ptCount val="1"/>
                <c:pt idx="0">
                  <c:v>% No Especificados</c:v>
                </c:pt>
              </c:strCache>
            </c:strRef>
          </c:tx>
          <c:spPr>
            <a:solidFill>
              <a:schemeClr val="accent4">
                <a:lumMod val="60000"/>
                <a:lumOff val="40000"/>
              </a:schemeClr>
            </a:solidFill>
          </c:spPr>
          <c:invertIfNegative val="0"/>
          <c:dLbls>
            <c:dLbl>
              <c:idx val="0"/>
              <c:layout>
                <c:manualLayout>
                  <c:x val="9.8537685233391174E-3"/>
                  <c:y val="-2.06214660368513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218-421F-83AA-684820CE14E9}"/>
                </c:ext>
              </c:extLst>
            </c:dLbl>
            <c:dLbl>
              <c:idx val="1"/>
              <c:layout>
                <c:manualLayout>
                  <c:x val="8.75890535407918E-3"/>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218-421F-83AA-684820CE14E9}"/>
                </c:ext>
              </c:extLst>
            </c:dLbl>
            <c:dLbl>
              <c:idx val="2"/>
              <c:layout>
                <c:manualLayout>
                  <c:x val="1.0948631692598975E-2"/>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218-421F-83AA-684820CE14E9}"/>
                </c:ext>
              </c:extLst>
            </c:dLbl>
            <c:dLbl>
              <c:idx val="3"/>
              <c:layout>
                <c:manualLayout>
                  <c:x val="1.2580404385707089E-2"/>
                  <c:y val="-1.8547531904432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218-421F-83AA-684820CE14E9}"/>
                </c:ext>
              </c:extLst>
            </c:dLbl>
            <c:dLbl>
              <c:idx val="6"/>
              <c:layout>
                <c:manualLayout>
                  <c:x val="1.2363355933406216E-2"/>
                  <c:y val="-2.05778720147097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218-421F-83AA-684820CE14E9}"/>
                </c:ext>
              </c:extLst>
            </c:dLbl>
            <c:spPr>
              <a:noFill/>
              <a:ln>
                <a:noFill/>
              </a:ln>
              <a:effectLst/>
            </c:spPr>
            <c:txPr>
              <a:bodyPr/>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Ene-May.20</c:v>
                </c:pt>
              </c:strCache>
            </c:strRef>
          </c:cat>
          <c:val>
            <c:numRef>
              <c:f>'V.4.23. Accid. Aprobxtipo'!$J$4:$J$15</c:f>
              <c:numCache>
                <c:formatCode>0.00%</c:formatCode>
                <c:ptCount val="12"/>
                <c:pt idx="0">
                  <c:v>1.5384615384615385E-2</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9-B218-421F-83AA-684820CE14E9}"/>
            </c:ext>
          </c:extLst>
        </c:ser>
        <c:dLbls>
          <c:showLegendKey val="0"/>
          <c:showVal val="0"/>
          <c:showCatName val="0"/>
          <c:showSerName val="0"/>
          <c:showPercent val="0"/>
          <c:showBubbleSize val="0"/>
        </c:dLbls>
        <c:gapWidth val="75"/>
        <c:shape val="cylinder"/>
        <c:axId val="441294576"/>
        <c:axId val="441294968"/>
        <c:axId val="0"/>
      </c:bar3DChart>
      <c:catAx>
        <c:axId val="441294576"/>
        <c:scaling>
          <c:orientation val="minMax"/>
        </c:scaling>
        <c:delete val="0"/>
        <c:axPos val="b"/>
        <c:numFmt formatCode="General" sourceLinked="1"/>
        <c:majorTickMark val="none"/>
        <c:minorTickMark val="none"/>
        <c:tickLblPos val="nextTo"/>
        <c:txPr>
          <a:bodyPr/>
          <a:lstStyle/>
          <a:p>
            <a:pPr>
              <a:defRPr sz="1400"/>
            </a:pPr>
            <a:endParaRPr lang="en-US"/>
          </a:p>
        </c:txPr>
        <c:crossAx val="441294968"/>
        <c:crosses val="autoZero"/>
        <c:auto val="1"/>
        <c:lblAlgn val="ctr"/>
        <c:lblOffset val="100"/>
        <c:noMultiLvlLbl val="0"/>
      </c:catAx>
      <c:valAx>
        <c:axId val="441294968"/>
        <c:scaling>
          <c:orientation val="minMax"/>
        </c:scaling>
        <c:delete val="0"/>
        <c:axPos val="l"/>
        <c:numFmt formatCode="0.00%" sourceLinked="1"/>
        <c:majorTickMark val="none"/>
        <c:minorTickMark val="none"/>
        <c:tickLblPos val="nextTo"/>
        <c:spPr>
          <a:ln w="9525">
            <a:noFill/>
          </a:ln>
        </c:spPr>
        <c:crossAx val="441294576"/>
        <c:crosses val="autoZero"/>
        <c:crossBetween val="between"/>
      </c:valAx>
      <c:spPr>
        <a:noFill/>
        <a:ln w="25400">
          <a:noFill/>
        </a:ln>
      </c:spPr>
    </c:plotArea>
    <c:legend>
      <c:legendPos val="t"/>
      <c:layout>
        <c:manualLayout>
          <c:xMode val="edge"/>
          <c:yMode val="edge"/>
          <c:x val="0.23750036243925776"/>
          <c:y val="8.4504312873138906E-2"/>
          <c:w val="0.46753230415059238"/>
          <c:h val="4.2254458182455462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Grado de Lesión</a:t>
            </a:r>
          </a:p>
        </c:rich>
      </c:tx>
      <c:layout>
        <c:manualLayout>
          <c:xMode val="edge"/>
          <c:yMode val="edge"/>
          <c:x val="0.19594988312109773"/>
          <c:y val="3.036982850412233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220191335459283E-2"/>
          <c:y val="0.24692050109873448"/>
          <c:w val="0.92875453629701588"/>
          <c:h val="0.62191846455804078"/>
        </c:manualLayout>
      </c:layout>
      <c:bar3DChart>
        <c:barDir val="col"/>
        <c:grouping val="clustered"/>
        <c:varyColors val="0"/>
        <c:ser>
          <c:idx val="0"/>
          <c:order val="0"/>
          <c:tx>
            <c:strRef>
              <c:f>'V.4.24. Accid. Aprob xLesión '!$H$3</c:f>
              <c:strCache>
                <c:ptCount val="1"/>
                <c:pt idx="0">
                  <c:v>%   Leve</c:v>
                </c:pt>
              </c:strCache>
            </c:strRef>
          </c:tx>
          <c:spPr>
            <a:solidFill>
              <a:schemeClr val="accent6">
                <a:lumMod val="50000"/>
              </a:schemeClr>
            </a:solidFill>
          </c:spPr>
          <c:invertIfNegative val="0"/>
          <c:dLbls>
            <c:dLbl>
              <c:idx val="0"/>
              <c:layout>
                <c:manualLayout>
                  <c:x val="2.0865332665926531E-3"/>
                  <c:y val="-5.7946221052174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ED-42B8-8561-D438F69D47DB}"/>
                </c:ext>
              </c:extLst>
            </c:dLbl>
            <c:dLbl>
              <c:idx val="1"/>
              <c:layout>
                <c:manualLayout>
                  <c:x val="3.3877955767914023E-3"/>
                  <c:y val="-7.8130984424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DED-42B8-8561-D438F69D47DB}"/>
                </c:ext>
              </c:extLst>
            </c:dLbl>
            <c:dLbl>
              <c:idx val="2"/>
              <c:layout>
                <c:manualLayout>
                  <c:x val="3.2845633433965008E-3"/>
                  <c:y val="-9.971622736695223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DED-42B8-8561-D438F69D47DB}"/>
                </c:ext>
              </c:extLst>
            </c:dLbl>
            <c:dLbl>
              <c:idx val="3"/>
              <c:layout>
                <c:manualLayout>
                  <c:x val="4.5857873991046946E-3"/>
                  <c:y val="-2.2756355945551874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DED-42B8-8561-D438F69D47DB}"/>
                </c:ext>
              </c:extLst>
            </c:dLbl>
            <c:dLbl>
              <c:idx val="4"/>
              <c:layout>
                <c:manualLayout>
                  <c:x val="6.8786810986571677E-3"/>
                  <c:y val="2.1056883097159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Ene-May.20</c:v>
                </c:pt>
              </c:strCache>
            </c:strRef>
          </c:cat>
          <c:val>
            <c:numRef>
              <c:f>'V.4.24. Accid. Aprob xLesión '!$H$4:$H$15</c:f>
              <c:numCache>
                <c:formatCode>0.00%</c:formatCode>
                <c:ptCount val="12"/>
                <c:pt idx="0">
                  <c:v>0.16923076923076924</c:v>
                </c:pt>
                <c:pt idx="1">
                  <c:v>7.8651685393258425E-2</c:v>
                </c:pt>
                <c:pt idx="2">
                  <c:v>6.9767441860465115E-2</c:v>
                </c:pt>
                <c:pt idx="3">
                  <c:v>0.13333333333333333</c:v>
                </c:pt>
                <c:pt idx="4">
                  <c:v>0.10126582278481013</c:v>
                </c:pt>
                <c:pt idx="5">
                  <c:v>0.10606060606060606</c:v>
                </c:pt>
                <c:pt idx="6">
                  <c:v>0.22222222222222221</c:v>
                </c:pt>
                <c:pt idx="7">
                  <c:v>0.23880597014925373</c:v>
                </c:pt>
                <c:pt idx="8">
                  <c:v>0.28099173553719009</c:v>
                </c:pt>
                <c:pt idx="9">
                  <c:v>0.25852272727272729</c:v>
                </c:pt>
                <c:pt idx="10">
                  <c:v>0.23109843081312412</c:v>
                </c:pt>
                <c:pt idx="11">
                  <c:v>0.25</c:v>
                </c:pt>
              </c:numCache>
            </c:numRef>
          </c:val>
          <c:extLst>
            <c:ext xmlns:c16="http://schemas.microsoft.com/office/drawing/2014/chart" uri="{C3380CC4-5D6E-409C-BE32-E72D297353CC}">
              <c16:uniqueId val="{00000005-EDED-42B8-8561-D438F69D47DB}"/>
            </c:ext>
          </c:extLst>
        </c:ser>
        <c:ser>
          <c:idx val="1"/>
          <c:order val="1"/>
          <c:tx>
            <c:strRef>
              <c:f>'V.4.24. Accid. Aprob xLesión '!$I$3</c:f>
              <c:strCache>
                <c:ptCount val="1"/>
                <c:pt idx="0">
                  <c:v>% Moderado</c:v>
                </c:pt>
              </c:strCache>
            </c:strRef>
          </c:tx>
          <c:spPr>
            <a:solidFill>
              <a:schemeClr val="accent3">
                <a:lumMod val="75000"/>
              </a:schemeClr>
            </a:solidFill>
          </c:spPr>
          <c:invertIfNegative val="0"/>
          <c:dLbls>
            <c:dLbl>
              <c:idx val="0"/>
              <c:layout>
                <c:manualLayout>
                  <c:x val="6.56917901555938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DED-42B8-8561-D438F69D47DB}"/>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DED-42B8-8561-D438F69D47DB}"/>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DED-42B8-8561-D438F69D47DB}"/>
                </c:ext>
              </c:extLst>
            </c:dLbl>
            <c:dLbl>
              <c:idx val="3"/>
              <c:layout>
                <c:manualLayout>
                  <c:x val="1.0817085544029667E-2"/>
                  <c:y val="-1.9169747019716455E-2"/>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DED-42B8-8561-D438F69D47DB}"/>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Ene-May.20</c:v>
                </c:pt>
              </c:strCache>
            </c:strRef>
          </c:cat>
          <c:val>
            <c:numRef>
              <c:f>'V.4.24. Accid. Aprob xLesión '!$I$4:$I$15</c:f>
              <c:numCache>
                <c:formatCode>0.00%</c:formatCode>
                <c:ptCount val="12"/>
                <c:pt idx="0">
                  <c:v>0.76923076923076927</c:v>
                </c:pt>
                <c:pt idx="1">
                  <c:v>0.6741573033707865</c:v>
                </c:pt>
                <c:pt idx="2">
                  <c:v>0.7441860465116279</c:v>
                </c:pt>
                <c:pt idx="3">
                  <c:v>0.57777777777777772</c:v>
                </c:pt>
                <c:pt idx="4">
                  <c:v>0.73417721518987344</c:v>
                </c:pt>
                <c:pt idx="5">
                  <c:v>0.74242424242424243</c:v>
                </c:pt>
                <c:pt idx="6">
                  <c:v>0.66666666666666663</c:v>
                </c:pt>
                <c:pt idx="7">
                  <c:v>0.61940298507462688</c:v>
                </c:pt>
                <c:pt idx="8">
                  <c:v>0.64462809917355368</c:v>
                </c:pt>
                <c:pt idx="9">
                  <c:v>0.68181818181818177</c:v>
                </c:pt>
                <c:pt idx="10">
                  <c:v>0.70756062767475036</c:v>
                </c:pt>
                <c:pt idx="11">
                  <c:v>0.71562499999999996</c:v>
                </c:pt>
              </c:numCache>
            </c:numRef>
          </c:val>
          <c:extLst>
            <c:ext xmlns:c16="http://schemas.microsoft.com/office/drawing/2014/chart" uri="{C3380CC4-5D6E-409C-BE32-E72D297353CC}">
              <c16:uniqueId val="{0000000A-EDED-42B8-8561-D438F69D47DB}"/>
            </c:ext>
          </c:extLst>
        </c:ser>
        <c:ser>
          <c:idx val="2"/>
          <c:order val="2"/>
          <c:tx>
            <c:strRef>
              <c:f>'V.4.24. Accid. Aprob xLesión '!$J$3</c:f>
              <c:strCache>
                <c:ptCount val="1"/>
                <c:pt idx="0">
                  <c:v>%  Grave</c:v>
                </c:pt>
              </c:strCache>
            </c:strRef>
          </c:tx>
          <c:spPr>
            <a:solidFill>
              <a:srgbClr val="0070C0"/>
            </a:solidFill>
          </c:spPr>
          <c:invertIfNegative val="0"/>
          <c:dLbls>
            <c:dLbl>
              <c:idx val="0"/>
              <c:layout>
                <c:manualLayout>
                  <c:x val="1.931808077575614E-3"/>
                  <c:y val="-5.57692377839404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DED-42B8-8561-D438F69D47DB}"/>
                </c:ext>
              </c:extLst>
            </c:dLbl>
            <c:dLbl>
              <c:idx val="1"/>
              <c:layout>
                <c:manualLayout>
                  <c:x val="4.4381936511217798E-3"/>
                  <c:y val="-7.7938653838437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DED-42B8-8561-D438F69D47DB}"/>
                </c:ext>
              </c:extLst>
            </c:dLbl>
            <c:dLbl>
              <c:idx val="2"/>
              <c:layout>
                <c:manualLayout>
                  <c:x val="2.9665891987555185E-3"/>
                  <c:y val="-5.44544261070871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DED-42B8-8561-D438F69D47DB}"/>
                </c:ext>
              </c:extLst>
            </c:dLbl>
            <c:dLbl>
              <c:idx val="3"/>
              <c:layout>
                <c:manualLayout>
                  <c:x val="5.2511779290024419E-3"/>
                  <c:y val="-8.5927005237029213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Ene-May.20</c:v>
                </c:pt>
              </c:strCache>
            </c:strRef>
          </c:cat>
          <c:val>
            <c:numRef>
              <c:f>'V.4.24. Accid. Aprob xLesión '!$J$4:$J$15</c:f>
              <c:numCache>
                <c:formatCode>0.00%</c:formatCode>
                <c:ptCount val="12"/>
                <c:pt idx="0">
                  <c:v>3.0769230769230771E-2</c:v>
                </c:pt>
                <c:pt idx="1">
                  <c:v>0.15730337078651685</c:v>
                </c:pt>
                <c:pt idx="2">
                  <c:v>0.11627906976744186</c:v>
                </c:pt>
                <c:pt idx="3">
                  <c:v>0.22222222222222221</c:v>
                </c:pt>
                <c:pt idx="4">
                  <c:v>0.10126582278481013</c:v>
                </c:pt>
                <c:pt idx="5">
                  <c:v>0.12121212121212122</c:v>
                </c:pt>
                <c:pt idx="6">
                  <c:v>5.0505050505050504E-2</c:v>
                </c:pt>
                <c:pt idx="7">
                  <c:v>5.2238805970149252E-2</c:v>
                </c:pt>
                <c:pt idx="8">
                  <c:v>4.1322314049586778E-2</c:v>
                </c:pt>
                <c:pt idx="9">
                  <c:v>3.4090909090909088E-2</c:v>
                </c:pt>
                <c:pt idx="10">
                  <c:v>2.4251069900142655E-2</c:v>
                </c:pt>
                <c:pt idx="11">
                  <c:v>1.8749999999999999E-2</c:v>
                </c:pt>
              </c:numCache>
            </c:numRef>
          </c:val>
          <c:extLst>
            <c:ext xmlns:c16="http://schemas.microsoft.com/office/drawing/2014/chart" uri="{C3380CC4-5D6E-409C-BE32-E72D297353CC}">
              <c16:uniqueId val="{0000000F-EDED-42B8-8561-D438F69D47DB}"/>
            </c:ext>
          </c:extLst>
        </c:ser>
        <c:ser>
          <c:idx val="3"/>
          <c:order val="3"/>
          <c:tx>
            <c:strRef>
              <c:f>'V.4.24. Accid. Aprob xLesión '!$K$3</c:f>
              <c:strCache>
                <c:ptCount val="1"/>
                <c:pt idx="0">
                  <c:v>% Mortal</c:v>
                </c:pt>
              </c:strCache>
            </c:strRef>
          </c:tx>
          <c:spPr>
            <a:solidFill>
              <a:schemeClr val="accent1">
                <a:lumMod val="50000"/>
              </a:schemeClr>
            </a:solidFill>
          </c:spPr>
          <c:invertIfNegative val="0"/>
          <c:dLbls>
            <c:dLbl>
              <c:idx val="0"/>
              <c:layout>
                <c:manualLayout>
                  <c:x val="4.1215215606481455E-3"/>
                  <c:y val="-3.7759799657850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DED-42B8-8561-D438F69D47DB}"/>
                </c:ext>
              </c:extLst>
            </c:dLbl>
            <c:dLbl>
              <c:idx val="1"/>
              <c:layout>
                <c:manualLayout>
                  <c:x val="4.1731568045908001E-3"/>
                  <c:y val="-5.838062289244641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DED-42B8-8561-D438F69D47DB}"/>
                </c:ext>
              </c:extLst>
            </c:dLbl>
            <c:dLbl>
              <c:idx val="2"/>
              <c:layout>
                <c:manualLayout>
                  <c:x val="2.9234394669292963E-3"/>
                  <c:y val="-9.903698749287464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DED-42B8-8561-D438F69D47DB}"/>
                </c:ext>
              </c:extLst>
            </c:dLbl>
            <c:dLbl>
              <c:idx val="3"/>
              <c:layout>
                <c:manualLayout>
                  <c:x val="5.8161866559905684E-3"/>
                  <c:y val="-8.6170734513824638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Ene-May.20</c:v>
                </c:pt>
              </c:strCache>
            </c:strRef>
          </c:cat>
          <c:val>
            <c:numRef>
              <c:f>'V.4.24. Accid. Aprob xLesión '!$K$4:$K$15</c:f>
              <c:numCache>
                <c:formatCode>0.00%</c:formatCode>
                <c:ptCount val="12"/>
                <c:pt idx="0">
                  <c:v>3.0769230769230771E-2</c:v>
                </c:pt>
                <c:pt idx="1">
                  <c:v>8.98876404494382E-2</c:v>
                </c:pt>
                <c:pt idx="2">
                  <c:v>6.9767441860465115E-2</c:v>
                </c:pt>
                <c:pt idx="3">
                  <c:v>6.6666666666666666E-2</c:v>
                </c:pt>
                <c:pt idx="4">
                  <c:v>6.3291139240506333E-2</c:v>
                </c:pt>
                <c:pt idx="5">
                  <c:v>3.0303030303030304E-2</c:v>
                </c:pt>
                <c:pt idx="6">
                  <c:v>6.0606060606060608E-2</c:v>
                </c:pt>
                <c:pt idx="7">
                  <c:v>8.9552238805970144E-2</c:v>
                </c:pt>
                <c:pt idx="8">
                  <c:v>2.4793388429752067E-2</c:v>
                </c:pt>
                <c:pt idx="9">
                  <c:v>2.2727272727272728E-2</c:v>
                </c:pt>
                <c:pt idx="10">
                  <c:v>3.566333808844508E-2</c:v>
                </c:pt>
                <c:pt idx="11">
                  <c:v>1.5625E-2</c:v>
                </c:pt>
              </c:numCache>
            </c:numRef>
          </c:val>
          <c:extLst>
            <c:ext xmlns:c16="http://schemas.microsoft.com/office/drawing/2014/chart" uri="{C3380CC4-5D6E-409C-BE32-E72D297353CC}">
              <c16:uniqueId val="{00000014-EDED-42B8-8561-D438F69D47DB}"/>
            </c:ext>
          </c:extLst>
        </c:ser>
        <c:dLbls>
          <c:showLegendKey val="0"/>
          <c:showVal val="0"/>
          <c:showCatName val="0"/>
          <c:showSerName val="0"/>
          <c:showPercent val="0"/>
          <c:showBubbleSize val="0"/>
        </c:dLbls>
        <c:gapWidth val="75"/>
        <c:shape val="cylinder"/>
        <c:axId val="441295752"/>
        <c:axId val="441296144"/>
        <c:axId val="0"/>
      </c:bar3DChart>
      <c:catAx>
        <c:axId val="441295752"/>
        <c:scaling>
          <c:orientation val="minMax"/>
        </c:scaling>
        <c:delete val="0"/>
        <c:axPos val="b"/>
        <c:numFmt formatCode="General" sourceLinked="1"/>
        <c:majorTickMark val="none"/>
        <c:minorTickMark val="none"/>
        <c:tickLblPos val="nextTo"/>
        <c:txPr>
          <a:bodyPr/>
          <a:lstStyle/>
          <a:p>
            <a:pPr>
              <a:defRPr sz="1200"/>
            </a:pPr>
            <a:endParaRPr lang="en-US"/>
          </a:p>
        </c:txPr>
        <c:crossAx val="441296144"/>
        <c:crosses val="autoZero"/>
        <c:auto val="1"/>
        <c:lblAlgn val="ctr"/>
        <c:lblOffset val="100"/>
        <c:noMultiLvlLbl val="0"/>
      </c:catAx>
      <c:valAx>
        <c:axId val="441296144"/>
        <c:scaling>
          <c:orientation val="minMax"/>
        </c:scaling>
        <c:delete val="0"/>
        <c:axPos val="l"/>
        <c:numFmt formatCode="0.00%" sourceLinked="1"/>
        <c:majorTickMark val="none"/>
        <c:minorTickMark val="none"/>
        <c:tickLblPos val="nextTo"/>
        <c:spPr>
          <a:ln w="9525">
            <a:noFill/>
          </a:ln>
        </c:spPr>
        <c:crossAx val="441295752"/>
        <c:crosses val="autoZero"/>
        <c:crossBetween val="between"/>
      </c:valAx>
      <c:spPr>
        <a:noFill/>
        <a:ln w="25400">
          <a:noFill/>
        </a:ln>
      </c:spPr>
    </c:plotArea>
    <c:legend>
      <c:legendPos val="t"/>
      <c:layout>
        <c:manualLayout>
          <c:xMode val="edge"/>
          <c:yMode val="edge"/>
          <c:x val="0.10830725219440107"/>
          <c:y val="8.3674724052892197E-2"/>
          <c:w val="0.66046815172727469"/>
          <c:h val="4.3671970911627972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Casos Aprobados en Proceso de Reinvestigación por Circunstancia del Suceso</a:t>
            </a:r>
            <a:endParaRPr lang="es-ES">
              <a:effectLst/>
            </a:endParaRPr>
          </a:p>
        </c:rich>
      </c:tx>
      <c:layout/>
      <c:overlay val="0"/>
    </c:title>
    <c:autoTitleDeleted val="0"/>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5.0216294683186932E-2"/>
          <c:y val="0.23761216544117941"/>
          <c:w val="0.93600790104003406"/>
          <c:h val="0.64336427212608394"/>
        </c:manualLayout>
      </c:layout>
      <c:bar3DChart>
        <c:barDir val="col"/>
        <c:grouping val="clustered"/>
        <c:varyColors val="0"/>
        <c:ser>
          <c:idx val="0"/>
          <c:order val="0"/>
          <c:tx>
            <c:strRef>
              <c:f>'V.4.25.Accid.Aprob Según suc.'!$I$3</c:f>
              <c:strCache>
                <c:ptCount val="1"/>
                <c:pt idx="0">
                  <c:v>% Acto Fuera de Norma</c:v>
                </c:pt>
              </c:strCache>
            </c:strRef>
          </c:tx>
          <c:spPr>
            <a:solidFill>
              <a:schemeClr val="accent4">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Ene-May.20</c:v>
                </c:pt>
              </c:strCache>
            </c:strRef>
          </c:cat>
          <c:val>
            <c:numRef>
              <c:f>'V.4.25.Accid.Aprob Según suc.'!$I$4:$I$15</c:f>
              <c:numCache>
                <c:formatCode>0.0%</c:formatCode>
                <c:ptCount val="12"/>
                <c:pt idx="0">
                  <c:v>0.2</c:v>
                </c:pt>
                <c:pt idx="1">
                  <c:v>7.8651685393258425E-2</c:v>
                </c:pt>
                <c:pt idx="2">
                  <c:v>0.16279069767441862</c:v>
                </c:pt>
                <c:pt idx="3">
                  <c:v>2.2222222222222223E-2</c:v>
                </c:pt>
                <c:pt idx="4">
                  <c:v>2.5316455696202531E-2</c:v>
                </c:pt>
                <c:pt idx="5">
                  <c:v>3.0303030303030304E-2</c:v>
                </c:pt>
                <c:pt idx="6">
                  <c:v>3.0303030303030304E-2</c:v>
                </c:pt>
                <c:pt idx="7">
                  <c:v>7.462686567164179E-3</c:v>
                </c:pt>
                <c:pt idx="8">
                  <c:v>9.9173553719008267E-2</c:v>
                </c:pt>
                <c:pt idx="9">
                  <c:v>7.3863636363636367E-2</c:v>
                </c:pt>
                <c:pt idx="10">
                  <c:v>7.7032810271041363E-2</c:v>
                </c:pt>
                <c:pt idx="11">
                  <c:v>7.8125E-2</c:v>
                </c:pt>
              </c:numCache>
            </c:numRef>
          </c:val>
          <c:extLst>
            <c:ext xmlns:c16="http://schemas.microsoft.com/office/drawing/2014/chart" uri="{C3380CC4-5D6E-409C-BE32-E72D297353CC}">
              <c16:uniqueId val="{00000000-EAAE-445E-9B24-85FF08FE073F}"/>
            </c:ext>
          </c:extLst>
        </c:ser>
        <c:ser>
          <c:idx val="1"/>
          <c:order val="1"/>
          <c:tx>
            <c:strRef>
              <c:f>'V.4.25.Accid.Aprob Según suc.'!$J$3</c:f>
              <c:strCache>
                <c:ptCount val="1"/>
                <c:pt idx="0">
                  <c:v>% Condición Fuera de Norma</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Ene-May.20</c:v>
                </c:pt>
              </c:strCache>
            </c:strRef>
          </c:cat>
          <c:val>
            <c:numRef>
              <c:f>'V.4.25.Accid.Aprob Según suc.'!$J$4:$J$15</c:f>
              <c:numCache>
                <c:formatCode>0.0%</c:formatCode>
                <c:ptCount val="12"/>
                <c:pt idx="0">
                  <c:v>6.1538461538461542E-2</c:v>
                </c:pt>
                <c:pt idx="1">
                  <c:v>8.98876404494382E-2</c:v>
                </c:pt>
                <c:pt idx="2">
                  <c:v>6.9767441860465115E-2</c:v>
                </c:pt>
                <c:pt idx="3">
                  <c:v>0</c:v>
                </c:pt>
                <c:pt idx="4">
                  <c:v>2.5316455696202531E-2</c:v>
                </c:pt>
                <c:pt idx="5">
                  <c:v>0.18181818181818182</c:v>
                </c:pt>
                <c:pt idx="6">
                  <c:v>4.0404040404040407E-2</c:v>
                </c:pt>
                <c:pt idx="7">
                  <c:v>0.2462686567164179</c:v>
                </c:pt>
                <c:pt idx="8">
                  <c:v>9.9173553719008267E-2</c:v>
                </c:pt>
                <c:pt idx="9">
                  <c:v>0.28693181818181818</c:v>
                </c:pt>
                <c:pt idx="10">
                  <c:v>0.25962910128388017</c:v>
                </c:pt>
                <c:pt idx="11">
                  <c:v>0.30312499999999998</c:v>
                </c:pt>
              </c:numCache>
            </c:numRef>
          </c:val>
          <c:extLst>
            <c:ext xmlns:c16="http://schemas.microsoft.com/office/drawing/2014/chart" uri="{C3380CC4-5D6E-409C-BE32-E72D297353CC}">
              <c16:uniqueId val="{00000001-EAAE-445E-9B24-85FF08FE073F}"/>
            </c:ext>
          </c:extLst>
        </c:ser>
        <c:ser>
          <c:idx val="2"/>
          <c:order val="2"/>
          <c:tx>
            <c:strRef>
              <c:f>'V.4.25.Accid.Aprob Según suc.'!$K$3</c:f>
              <c:strCache>
                <c:ptCount val="1"/>
                <c:pt idx="0">
                  <c:v>%  Factor de Organizacion</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Ene-May.20</c:v>
                </c:pt>
              </c:strCache>
            </c:strRef>
          </c:cat>
          <c:val>
            <c:numRef>
              <c:f>'V.4.25.Accid.Aprob Según suc.'!$K$4:$K$15</c:f>
              <c:numCache>
                <c:formatCode>0.0%</c:formatCode>
                <c:ptCount val="12"/>
                <c:pt idx="0">
                  <c:v>9.2307692307692313E-2</c:v>
                </c:pt>
                <c:pt idx="1">
                  <c:v>0</c:v>
                </c:pt>
                <c:pt idx="2">
                  <c:v>1.1627906976744186E-2</c:v>
                </c:pt>
                <c:pt idx="3">
                  <c:v>0</c:v>
                </c:pt>
                <c:pt idx="4">
                  <c:v>1.2658227848101266E-2</c:v>
                </c:pt>
                <c:pt idx="5">
                  <c:v>1.5151515151515152E-2</c:v>
                </c:pt>
                <c:pt idx="6">
                  <c:v>1.0101010101010102E-2</c:v>
                </c:pt>
                <c:pt idx="7">
                  <c:v>1.4925373134328358E-2</c:v>
                </c:pt>
                <c:pt idx="8">
                  <c:v>0.76859504132231404</c:v>
                </c:pt>
                <c:pt idx="9">
                  <c:v>2.840909090909091E-3</c:v>
                </c:pt>
                <c:pt idx="10">
                  <c:v>4.2796005706134095E-3</c:v>
                </c:pt>
                <c:pt idx="11">
                  <c:v>3.1250000000000002E-3</c:v>
                </c:pt>
              </c:numCache>
            </c:numRef>
          </c:val>
          <c:extLst>
            <c:ext xmlns:c16="http://schemas.microsoft.com/office/drawing/2014/chart" uri="{C3380CC4-5D6E-409C-BE32-E72D297353CC}">
              <c16:uniqueId val="{00000002-EAAE-445E-9B24-85FF08FE073F}"/>
            </c:ext>
          </c:extLst>
        </c:ser>
        <c:ser>
          <c:idx val="3"/>
          <c:order val="3"/>
          <c:tx>
            <c:strRef>
              <c:f>'V.4.25.Accid.Aprob Según suc.'!$L$3</c:f>
              <c:strCache>
                <c:ptCount val="1"/>
                <c:pt idx="0">
                  <c:v>% Factor de Trabajo</c:v>
                </c:pt>
              </c:strCache>
            </c:strRef>
          </c:tx>
          <c:spPr>
            <a:solidFill>
              <a:schemeClr val="accent3">
                <a:lumMod val="75000"/>
              </a:schemeClr>
            </a:solidFill>
          </c:spPr>
          <c:invertIfNegative val="0"/>
          <c:dLbls>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Ene-May.20</c:v>
                </c:pt>
              </c:strCache>
            </c:strRef>
          </c:cat>
          <c:val>
            <c:numRef>
              <c:f>'V.4.25.Accid.Aprob Según suc.'!$L$4:$L$15</c:f>
              <c:numCache>
                <c:formatCode>0.0%</c:formatCode>
                <c:ptCount val="12"/>
                <c:pt idx="0">
                  <c:v>0.43076923076923079</c:v>
                </c:pt>
                <c:pt idx="1">
                  <c:v>0.6179775280898876</c:v>
                </c:pt>
                <c:pt idx="2">
                  <c:v>0.63953488372093026</c:v>
                </c:pt>
                <c:pt idx="3">
                  <c:v>0.8</c:v>
                </c:pt>
                <c:pt idx="4">
                  <c:v>0.810126582278481</c:v>
                </c:pt>
                <c:pt idx="5">
                  <c:v>0.69696969696969702</c:v>
                </c:pt>
                <c:pt idx="6">
                  <c:v>0.83838383838383834</c:v>
                </c:pt>
                <c:pt idx="7">
                  <c:v>0.68656716417910446</c:v>
                </c:pt>
                <c:pt idx="8">
                  <c:v>3.3057851239669422E-2</c:v>
                </c:pt>
                <c:pt idx="9">
                  <c:v>0.59943181818181823</c:v>
                </c:pt>
                <c:pt idx="10">
                  <c:v>0.61483594864479318</c:v>
                </c:pt>
                <c:pt idx="11">
                  <c:v>0.60624999999999996</c:v>
                </c:pt>
              </c:numCache>
            </c:numRef>
          </c:val>
          <c:extLst>
            <c:ext xmlns:c16="http://schemas.microsoft.com/office/drawing/2014/chart" uri="{C3380CC4-5D6E-409C-BE32-E72D297353CC}">
              <c16:uniqueId val="{00000003-EAAE-445E-9B24-85FF08FE073F}"/>
            </c:ext>
          </c:extLst>
        </c:ser>
        <c:ser>
          <c:idx val="4"/>
          <c:order val="4"/>
          <c:tx>
            <c:strRef>
              <c:f>'V.4.25.Accid.Aprob Según suc.'!$M$3</c:f>
              <c:strCache>
                <c:ptCount val="1"/>
                <c:pt idx="0">
                  <c:v>%Factor Personal</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Ene-May.20</c:v>
                </c:pt>
              </c:strCache>
            </c:strRef>
          </c:cat>
          <c:val>
            <c:numRef>
              <c:f>'V.4.25.Accid.Aprob Según suc.'!$M$4:$M$15</c:f>
              <c:numCache>
                <c:formatCode>0.0%</c:formatCode>
                <c:ptCount val="12"/>
                <c:pt idx="0">
                  <c:v>0.2153846153846154</c:v>
                </c:pt>
                <c:pt idx="1">
                  <c:v>0.19101123595505617</c:v>
                </c:pt>
                <c:pt idx="2">
                  <c:v>4.6511627906976744E-2</c:v>
                </c:pt>
                <c:pt idx="3">
                  <c:v>2.2222222222222223E-2</c:v>
                </c:pt>
                <c:pt idx="4">
                  <c:v>8.8607594936708861E-2</c:v>
                </c:pt>
                <c:pt idx="5">
                  <c:v>7.575757575757576E-2</c:v>
                </c:pt>
                <c:pt idx="6">
                  <c:v>8.0808080808080815E-2</c:v>
                </c:pt>
                <c:pt idx="7">
                  <c:v>4.4776119402985072E-2</c:v>
                </c:pt>
                <c:pt idx="8">
                  <c:v>0</c:v>
                </c:pt>
                <c:pt idx="9">
                  <c:v>3.6931818181818184E-2</c:v>
                </c:pt>
                <c:pt idx="10">
                  <c:v>4.4222539229671898E-2</c:v>
                </c:pt>
                <c:pt idx="11">
                  <c:v>9.3749999999999997E-3</c:v>
                </c:pt>
              </c:numCache>
            </c:numRef>
          </c:val>
          <c:extLst>
            <c:ext xmlns:c16="http://schemas.microsoft.com/office/drawing/2014/chart" uri="{C3380CC4-5D6E-409C-BE32-E72D297353CC}">
              <c16:uniqueId val="{00000004-EAAE-445E-9B24-85FF08FE073F}"/>
            </c:ext>
          </c:extLst>
        </c:ser>
        <c:ser>
          <c:idx val="5"/>
          <c:order val="5"/>
          <c:tx>
            <c:strRef>
              <c:f>'V.4.25.Accid.Aprob Según suc.'!$N$3</c:f>
              <c:strCache>
                <c:ptCount val="1"/>
                <c:pt idx="0">
                  <c:v>% No Especificados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Ene-May.20</c:v>
                </c:pt>
              </c:strCache>
            </c:strRef>
          </c:cat>
          <c:val>
            <c:numRef>
              <c:f>'V.4.25.Accid.Aprob Según suc.'!$N$4:$N$15</c:f>
              <c:numCache>
                <c:formatCode>0.0%</c:formatCode>
                <c:ptCount val="12"/>
                <c:pt idx="0">
                  <c:v>0</c:v>
                </c:pt>
                <c:pt idx="1">
                  <c:v>2.247191011235955E-2</c:v>
                </c:pt>
                <c:pt idx="2">
                  <c:v>6.9767441860465115E-2</c:v>
                </c:pt>
                <c:pt idx="3">
                  <c:v>0.15555555555555556</c:v>
                </c:pt>
                <c:pt idx="4">
                  <c:v>3.7974683544303799E-2</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EAAE-445E-9B24-85FF08FE073F}"/>
            </c:ext>
          </c:extLst>
        </c:ser>
        <c:dLbls>
          <c:showLegendKey val="0"/>
          <c:showVal val="0"/>
          <c:showCatName val="0"/>
          <c:showSerName val="0"/>
          <c:showPercent val="0"/>
          <c:showBubbleSize val="0"/>
        </c:dLbls>
        <c:gapWidth val="150"/>
        <c:shape val="cylinder"/>
        <c:axId val="441296928"/>
        <c:axId val="441297320"/>
        <c:axId val="0"/>
      </c:bar3DChart>
      <c:catAx>
        <c:axId val="441296928"/>
        <c:scaling>
          <c:orientation val="minMax"/>
        </c:scaling>
        <c:delete val="0"/>
        <c:axPos val="b"/>
        <c:numFmt formatCode="General" sourceLinked="0"/>
        <c:majorTickMark val="out"/>
        <c:minorTickMark val="none"/>
        <c:tickLblPos val="nextTo"/>
        <c:txPr>
          <a:bodyPr/>
          <a:lstStyle/>
          <a:p>
            <a:pPr>
              <a:defRPr sz="1200"/>
            </a:pPr>
            <a:endParaRPr lang="en-US"/>
          </a:p>
        </c:txPr>
        <c:crossAx val="441297320"/>
        <c:crosses val="autoZero"/>
        <c:auto val="1"/>
        <c:lblAlgn val="ctr"/>
        <c:lblOffset val="100"/>
        <c:noMultiLvlLbl val="0"/>
      </c:catAx>
      <c:valAx>
        <c:axId val="441297320"/>
        <c:scaling>
          <c:orientation val="minMax"/>
        </c:scaling>
        <c:delete val="0"/>
        <c:axPos val="l"/>
        <c:numFmt formatCode="0.0%" sourceLinked="1"/>
        <c:majorTickMark val="out"/>
        <c:minorTickMark val="none"/>
        <c:tickLblPos val="nextTo"/>
        <c:crossAx val="441296928"/>
        <c:crosses val="autoZero"/>
        <c:crossBetween val="between"/>
      </c:valAx>
      <c:spPr>
        <a:ln>
          <a:noFill/>
        </a:ln>
      </c:spPr>
    </c:plotArea>
    <c:legend>
      <c:legendPos val="r"/>
      <c:layout>
        <c:manualLayout>
          <c:xMode val="edge"/>
          <c:yMode val="edge"/>
          <c:x val="0.20166483198510946"/>
          <c:y val="6.8097651328070039E-2"/>
          <c:w val="0.60288321681789825"/>
          <c:h val="6.64832929677713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Solicitudes Recibidas en las Comisiones Médicas por Estatus</a:t>
            </a:r>
          </a:p>
        </c:rich>
      </c:tx>
      <c:layout>
        <c:manualLayout>
          <c:xMode val="edge"/>
          <c:yMode val="edge"/>
          <c:x val="0.23901760519494139"/>
          <c:y val="2.3841103040680493E-2"/>
        </c:manualLayout>
      </c:layout>
      <c:overlay val="1"/>
    </c:title>
    <c:autoTitleDeleted val="0"/>
    <c:plotArea>
      <c:layout>
        <c:manualLayout>
          <c:layoutTarget val="inner"/>
          <c:xMode val="edge"/>
          <c:yMode val="edge"/>
          <c:x val="1.1411781005706056E-2"/>
          <c:y val="0.17015508534616522"/>
          <c:w val="0.9644891724368635"/>
          <c:h val="0.67577612661775366"/>
        </c:manualLayout>
      </c:layout>
      <c:barChart>
        <c:barDir val="col"/>
        <c:grouping val="clustered"/>
        <c:varyColors val="0"/>
        <c:ser>
          <c:idx val="0"/>
          <c:order val="0"/>
          <c:tx>
            <c:strRef>
              <c:f>'VI.2.Status'!$B$3</c:f>
              <c:strCache>
                <c:ptCount val="1"/>
                <c:pt idx="0">
                  <c:v>Solicitudes Totales</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5C-4F06-8935-423954902C76}"/>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5C-4F06-8935-423954902C76}"/>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5C-4F06-8935-423954902C76}"/>
                </c:ext>
              </c:extLst>
            </c:dLbl>
            <c:spPr>
              <a:noFill/>
              <a:ln>
                <a:noFill/>
              </a:ln>
              <a:effectLst/>
            </c:spPr>
            <c:txPr>
              <a:bodyPr/>
              <a:lstStyle/>
              <a:p>
                <a:pPr>
                  <a:defRPr sz="14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'VI.2.Status'!$B$4:$B$12</c:f>
              <c:numCache>
                <c:formatCode>_(* #,##0_);_(* \(#,##0\);_(* "-"??_);_(@_)</c:formatCode>
                <c:ptCount val="9"/>
                <c:pt idx="0">
                  <c:v>107</c:v>
                </c:pt>
                <c:pt idx="1">
                  <c:v>1018</c:v>
                </c:pt>
                <c:pt idx="2">
                  <c:v>1495</c:v>
                </c:pt>
                <c:pt idx="3">
                  <c:v>2086</c:v>
                </c:pt>
                <c:pt idx="4">
                  <c:v>2160</c:v>
                </c:pt>
                <c:pt idx="5">
                  <c:v>1670</c:v>
                </c:pt>
                <c:pt idx="6">
                  <c:v>1558</c:v>
                </c:pt>
                <c:pt idx="7">
                  <c:v>1557</c:v>
                </c:pt>
                <c:pt idx="8">
                  <c:v>1764</c:v>
                </c:pt>
              </c:numCache>
            </c:numRef>
          </c:val>
          <c:extLst>
            <c:ext xmlns:c16="http://schemas.microsoft.com/office/drawing/2014/chart" uri="{C3380CC4-5D6E-409C-BE32-E72D297353CC}">
              <c16:uniqueId val="{00000003-B95C-4F06-8935-423954902C76}"/>
            </c:ext>
          </c:extLst>
        </c:ser>
        <c:ser>
          <c:idx val="1"/>
          <c:order val="1"/>
          <c:tx>
            <c:strRef>
              <c:f>'VI.2.Status'!$C$3</c:f>
              <c:strCache>
                <c:ptCount val="1"/>
                <c:pt idx="0">
                  <c:v>Dictámenes Notificados a CTD</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95C-4F06-8935-423954902C76}"/>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95C-4F06-8935-423954902C76}"/>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95C-4F06-8935-423954902C76}"/>
                </c:ext>
              </c:extLst>
            </c:dLbl>
            <c:dLbl>
              <c:idx val="6"/>
              <c:spPr/>
              <c:txPr>
                <a:bodyPr/>
                <a:lstStyle/>
                <a:p>
                  <a:pPr>
                    <a:defRPr sz="16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B95C-4F06-8935-423954902C76}"/>
                </c:ext>
              </c:extLst>
            </c:dLbl>
            <c:spPr>
              <a:noFill/>
              <a:ln>
                <a:noFill/>
              </a:ln>
              <a:effectLst/>
            </c:spPr>
            <c:txPr>
              <a:bodyPr/>
              <a:lstStyle/>
              <a:p>
                <a:pPr>
                  <a:defRPr sz="14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'VI.2.Status'!$C$4:$C$12</c:f>
              <c:numCache>
                <c:formatCode>_(* #,##0_);_(* \(#,##0\);_(* "-"??_);_(@_)</c:formatCode>
                <c:ptCount val="9"/>
                <c:pt idx="0">
                  <c:v>15</c:v>
                </c:pt>
                <c:pt idx="1">
                  <c:v>673</c:v>
                </c:pt>
                <c:pt idx="2">
                  <c:v>793</c:v>
                </c:pt>
                <c:pt idx="3">
                  <c:v>795</c:v>
                </c:pt>
                <c:pt idx="4">
                  <c:v>1877</c:v>
                </c:pt>
                <c:pt idx="5">
                  <c:v>2874</c:v>
                </c:pt>
                <c:pt idx="6">
                  <c:v>1761</c:v>
                </c:pt>
                <c:pt idx="7">
                  <c:v>1301</c:v>
                </c:pt>
                <c:pt idx="8">
                  <c:v>1033</c:v>
                </c:pt>
              </c:numCache>
            </c:numRef>
          </c:val>
          <c:extLst>
            <c:ext xmlns:c16="http://schemas.microsoft.com/office/drawing/2014/chart" uri="{C3380CC4-5D6E-409C-BE32-E72D297353CC}">
              <c16:uniqueId val="{00000008-B95C-4F06-8935-423954902C76}"/>
            </c:ext>
          </c:extLst>
        </c:ser>
        <c:dLbls>
          <c:showLegendKey val="0"/>
          <c:showVal val="0"/>
          <c:showCatName val="0"/>
          <c:showSerName val="0"/>
          <c:showPercent val="0"/>
          <c:showBubbleSize val="0"/>
        </c:dLbls>
        <c:gapWidth val="34"/>
        <c:overlap val="13"/>
        <c:axId val="441298104"/>
        <c:axId val="441298496"/>
      </c:barChart>
      <c:catAx>
        <c:axId val="441298104"/>
        <c:scaling>
          <c:orientation val="minMax"/>
        </c:scaling>
        <c:delete val="0"/>
        <c:axPos val="b"/>
        <c:numFmt formatCode="General" sourceLinked="0"/>
        <c:majorTickMark val="none"/>
        <c:minorTickMark val="none"/>
        <c:tickLblPos val="nextTo"/>
        <c:txPr>
          <a:bodyPr/>
          <a:lstStyle/>
          <a:p>
            <a:pPr>
              <a:defRPr sz="1200"/>
            </a:pPr>
            <a:endParaRPr lang="en-US"/>
          </a:p>
        </c:txPr>
        <c:crossAx val="441298496"/>
        <c:crosses val="autoZero"/>
        <c:auto val="1"/>
        <c:lblAlgn val="ctr"/>
        <c:lblOffset val="100"/>
        <c:noMultiLvlLbl val="0"/>
      </c:catAx>
      <c:valAx>
        <c:axId val="441298496"/>
        <c:scaling>
          <c:orientation val="minMax"/>
        </c:scaling>
        <c:delete val="1"/>
        <c:axPos val="l"/>
        <c:numFmt formatCode="_(* #,##0_);_(* \(#,##0\);_(* &quot;-&quot;??_);_(@_)" sourceLinked="1"/>
        <c:majorTickMark val="none"/>
        <c:minorTickMark val="none"/>
        <c:tickLblPos val="nextTo"/>
        <c:crossAx val="441298104"/>
        <c:crosses val="autoZero"/>
        <c:crossBetween val="between"/>
      </c:valAx>
    </c:plotArea>
    <c:legend>
      <c:legendPos val="t"/>
      <c:layout>
        <c:manualLayout>
          <c:xMode val="edge"/>
          <c:yMode val="edge"/>
          <c:x val="0.2917123578102227"/>
          <c:y val="7.7895688917120037E-2"/>
          <c:w val="0.40522481324449827"/>
          <c:h val="5.5738404626633278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Apelaciones de Dictámenes de la CMNR por Origen de la Solicitud</a:t>
            </a:r>
          </a:p>
        </c:rich>
      </c:tx>
      <c:layout>
        <c:manualLayout>
          <c:xMode val="edge"/>
          <c:yMode val="edge"/>
          <c:x val="0.23440703596260995"/>
          <c:y val="2.2588235294117649E-2"/>
        </c:manualLayout>
      </c:layout>
      <c:overlay val="0"/>
    </c:title>
    <c:autoTitleDeleted val="0"/>
    <c:view3D>
      <c:rotX val="15"/>
      <c:rotY val="180"/>
      <c:rAngAx val="0"/>
    </c:view3D>
    <c:floor>
      <c:thickness val="0"/>
    </c:floor>
    <c:sideWall>
      <c:thickness val="0"/>
    </c:sideWall>
    <c:backWall>
      <c:thickness val="0"/>
    </c:backWall>
    <c:plotArea>
      <c:layout>
        <c:manualLayout>
          <c:layoutTarget val="inner"/>
          <c:xMode val="edge"/>
          <c:yMode val="edge"/>
          <c:x val="1.8610887221774442E-2"/>
          <c:y val="0.11591639088279203"/>
          <c:w val="0.94836208072416128"/>
          <c:h val="0.76711454155094205"/>
        </c:manualLayout>
      </c:layout>
      <c:bar3DChart>
        <c:barDir val="col"/>
        <c:grouping val="standard"/>
        <c:varyColors val="0"/>
        <c:ser>
          <c:idx val="0"/>
          <c:order val="0"/>
          <c:tx>
            <c:strRef>
              <c:f>'VI.3.Apelaciones1'!$B$4</c:f>
              <c:strCache>
                <c:ptCount val="1"/>
                <c:pt idx="0">
                  <c:v>Afiliados</c:v>
                </c:pt>
              </c:strCache>
            </c:strRef>
          </c:tx>
          <c:invertIfNegative val="0"/>
          <c:dLbls>
            <c:dLbl>
              <c:idx val="0"/>
              <c:layout>
                <c:manualLayout>
                  <c:x val="-1.8373993753574101E-2"/>
                  <c:y val="8.7467832870779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52-490B-BB4E-7088DCFFD55D}"/>
                </c:ext>
              </c:extLst>
            </c:dLbl>
            <c:dLbl>
              <c:idx val="1"/>
              <c:layout>
                <c:manualLayout>
                  <c:x val="-9.8695440847672618E-3"/>
                  <c:y val="7.67812187553275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E52-490B-BB4E-7088DCFFD55D}"/>
                </c:ext>
              </c:extLst>
            </c:dLbl>
            <c:dLbl>
              <c:idx val="2"/>
              <c:layout>
                <c:manualLayout>
                  <c:x val="-5.8349535916948931E-3"/>
                  <c:y val="7.89185415784179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E52-490B-BB4E-7088DCFFD55D}"/>
                </c:ext>
              </c:extLst>
            </c:dLbl>
            <c:dLbl>
              <c:idx val="3"/>
              <c:layout>
                <c:manualLayout>
                  <c:x val="-2.2341969823604451E-3"/>
                  <c:y val="8.74678328707796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E52-490B-BB4E-7088DCFFD55D}"/>
                </c:ext>
              </c:extLst>
            </c:dLbl>
            <c:dLbl>
              <c:idx val="4"/>
              <c:layout>
                <c:manualLayout>
                  <c:x val="1.7235242044448585E-3"/>
                  <c:y val="9.34075405280222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E52-490B-BB4E-7088DCFFD55D}"/>
                </c:ext>
              </c:extLst>
            </c:dLbl>
            <c:dLbl>
              <c:idx val="5"/>
              <c:layout>
                <c:manualLayout>
                  <c:x val="1.2164553115071176E-2"/>
                  <c:y val="9.8313219082908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E52-490B-BB4E-7088DCFFD55D}"/>
                </c:ext>
              </c:extLst>
            </c:dLbl>
            <c:dLbl>
              <c:idx val="6"/>
              <c:layout>
                <c:manualLayout>
                  <c:x val="1.9723755583183681E-2"/>
                  <c:y val="0.101517665585919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E52-490B-BB4E-7088DCFFD55D}"/>
                </c:ext>
              </c:extLst>
            </c:dLbl>
            <c:dLbl>
              <c:idx val="7"/>
              <c:layout>
                <c:manualLayout>
                  <c:x val="9.3567251461988308E-4"/>
                  <c:y val="2.91970847668769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E52-490B-BB4E-7088DCFFD55D}"/>
                </c:ext>
              </c:extLst>
            </c:dLbl>
            <c:dLbl>
              <c:idx val="8"/>
              <c:layout>
                <c:manualLayout>
                  <c:x val="7.4853801169590646E-3"/>
                  <c:y val="2.5304140131293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'VI.3.Apelaciones1'!$B$5:$B$13</c:f>
              <c:numCache>
                <c:formatCode>_(* #,##0_);_(* \(#,##0\);_(* "-"??_);_(@_)</c:formatCode>
                <c:ptCount val="9"/>
                <c:pt idx="0">
                  <c:v>81</c:v>
                </c:pt>
                <c:pt idx="1">
                  <c:v>61</c:v>
                </c:pt>
                <c:pt idx="2">
                  <c:v>78</c:v>
                </c:pt>
                <c:pt idx="3">
                  <c:v>313</c:v>
                </c:pt>
                <c:pt idx="4">
                  <c:v>529</c:v>
                </c:pt>
                <c:pt idx="5">
                  <c:v>294</c:v>
                </c:pt>
                <c:pt idx="6">
                  <c:v>266</c:v>
                </c:pt>
                <c:pt idx="7">
                  <c:v>220</c:v>
                </c:pt>
                <c:pt idx="8">
                  <c:v>5</c:v>
                </c:pt>
              </c:numCache>
            </c:numRef>
          </c:val>
          <c:extLst>
            <c:ext xmlns:c16="http://schemas.microsoft.com/office/drawing/2014/chart" uri="{C3380CC4-5D6E-409C-BE32-E72D297353CC}">
              <c16:uniqueId val="{00000009-8E52-490B-BB4E-7088DCFFD55D}"/>
            </c:ext>
          </c:extLst>
        </c:ser>
        <c:ser>
          <c:idx val="1"/>
          <c:order val="1"/>
          <c:tx>
            <c:strRef>
              <c:f>'VI.3.Apelaciones1'!$C$4</c:f>
              <c:strCache>
                <c:ptCount val="1"/>
                <c:pt idx="0">
                  <c:v>Compañías de Seguro/ARL</c:v>
                </c:pt>
              </c:strCache>
            </c:strRef>
          </c:tx>
          <c:spPr>
            <a:solidFill>
              <a:srgbClr val="00B050"/>
            </a:solidFill>
          </c:spPr>
          <c:invertIfNegative val="0"/>
          <c:dLbls>
            <c:dLbl>
              <c:idx val="0"/>
              <c:layout>
                <c:manualLayout>
                  <c:x val="-1.5434544366164756E-2"/>
                  <c:y val="5.99139601667438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E52-490B-BB4E-7088DCFFD55D}"/>
                </c:ext>
              </c:extLst>
            </c:dLbl>
            <c:dLbl>
              <c:idx val="1"/>
              <c:layout>
                <c:manualLayout>
                  <c:x val="-1.2676741723074227E-2"/>
                  <c:y val="6.61180176007410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E52-490B-BB4E-7088DCFFD55D}"/>
                </c:ext>
              </c:extLst>
            </c:dLbl>
            <c:dLbl>
              <c:idx val="2"/>
              <c:layout>
                <c:manualLayout>
                  <c:x val="-6.1586406962286918E-3"/>
                  <c:y val="7.8687095877721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E52-490B-BB4E-7088DCFFD55D}"/>
                </c:ext>
              </c:extLst>
            </c:dLbl>
            <c:dLbl>
              <c:idx val="3"/>
              <c:layout>
                <c:manualLayout>
                  <c:x val="-3.7423216834737761E-3"/>
                  <c:y val="0.1134446688281611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E52-490B-BB4E-7088DCFFD55D}"/>
                </c:ext>
              </c:extLst>
            </c:dLbl>
            <c:dLbl>
              <c:idx val="4"/>
              <c:layout>
                <c:manualLayout>
                  <c:x val="6.6717134042455217E-3"/>
                  <c:y val="0.111003538675312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E52-490B-BB4E-7088DCFFD55D}"/>
                </c:ext>
              </c:extLst>
            </c:dLbl>
            <c:dLbl>
              <c:idx val="5"/>
              <c:layout>
                <c:manualLayout>
                  <c:x val="3.9728305207483525E-3"/>
                  <c:y val="9.31066462926992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E52-490B-BB4E-7088DCFFD55D}"/>
                </c:ext>
              </c:extLst>
            </c:dLbl>
            <c:dLbl>
              <c:idx val="6"/>
              <c:layout>
                <c:manualLayout>
                  <c:x val="1.2185845190403831E-2"/>
                  <c:y val="5.7666549328392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E52-490B-BB4E-7088DCFFD55D}"/>
                </c:ext>
              </c:extLst>
            </c:dLbl>
            <c:dLbl>
              <c:idx val="7"/>
              <c:layout>
                <c:manualLayout>
                  <c:x val="9.3567251461988306E-3"/>
                  <c:y val="4.47688633092113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'VI.3.Apelaciones1'!$C$5:$C$13</c:f>
              <c:numCache>
                <c:formatCode>_(* #,##0_);_(* \(#,##0\);_(* "-"??_);_(@_)</c:formatCode>
                <c:ptCount val="9"/>
                <c:pt idx="0">
                  <c:v>13</c:v>
                </c:pt>
                <c:pt idx="1">
                  <c:v>25</c:v>
                </c:pt>
                <c:pt idx="2">
                  <c:v>45</c:v>
                </c:pt>
                <c:pt idx="3">
                  <c:v>186</c:v>
                </c:pt>
                <c:pt idx="4">
                  <c:v>218</c:v>
                </c:pt>
                <c:pt idx="5">
                  <c:v>100</c:v>
                </c:pt>
                <c:pt idx="6">
                  <c:v>68</c:v>
                </c:pt>
                <c:pt idx="7">
                  <c:v>74</c:v>
                </c:pt>
              </c:numCache>
            </c:numRef>
          </c:val>
          <c:extLst>
            <c:ext xmlns:c16="http://schemas.microsoft.com/office/drawing/2014/chart" uri="{C3380CC4-5D6E-409C-BE32-E72D297353CC}">
              <c16:uniqueId val="{00000012-8E52-490B-BB4E-7088DCFFD55D}"/>
            </c:ext>
          </c:extLst>
        </c:ser>
        <c:ser>
          <c:idx val="2"/>
          <c:order val="2"/>
          <c:tx>
            <c:strRef>
              <c:f>'VI.3.Apelaciones1'!$D$4</c:f>
              <c:strCache>
                <c:ptCount val="1"/>
                <c:pt idx="0">
                  <c:v>Origen no especificado</c:v>
                </c:pt>
              </c:strCache>
            </c:strRef>
          </c:tx>
          <c:invertIfNegative val="0"/>
          <c:dLbls>
            <c:dLbl>
              <c:idx val="0"/>
              <c:layout>
                <c:manualLayout>
                  <c:x val="-1.4587892049598833E-3"/>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52-490B-BB4E-7088DCFFD55D}"/>
                </c:ext>
              </c:extLst>
            </c:dLbl>
            <c:dLbl>
              <c:idx val="1"/>
              <c:layout>
                <c:manualLayout>
                  <c:x val="-1.4587892049598833E-3"/>
                  <c:y val="5.3270655394375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52-490B-BB4E-7088DCFFD55D}"/>
                </c:ext>
              </c:extLst>
            </c:dLbl>
            <c:dLbl>
              <c:idx val="2"/>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E52-490B-BB4E-7088DCFFD55D}"/>
                </c:ext>
              </c:extLst>
            </c:dLbl>
            <c:dLbl>
              <c:idx val="3"/>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E52-490B-BB4E-7088DCFFD55D}"/>
                </c:ext>
              </c:extLst>
            </c:dLbl>
            <c:dLbl>
              <c:idx val="4"/>
              <c:layout>
                <c:manualLayout>
                  <c:x val="1.4735000230234379E-7"/>
                  <c:y val="6.45647058823529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E52-490B-BB4E-7088DCFFD55D}"/>
                </c:ext>
              </c:extLst>
            </c:dLbl>
            <c:dLbl>
              <c:idx val="5"/>
              <c:layout>
                <c:manualLayout>
                  <c:x val="4.5581986462218541E-3"/>
                  <c:y val="5.229947197776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E52-490B-BB4E-7088DCFFD55D}"/>
                </c:ext>
              </c:extLst>
            </c:dLbl>
            <c:dLbl>
              <c:idx val="6"/>
              <c:layout>
                <c:manualLayout>
                  <c:x val="1.6007441175116269E-2"/>
                  <c:y val="5.60878925428439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E52-490B-BB4E-7088DCFFD55D}"/>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'VI.3.Apelaciones1'!$D$5:$D$13</c:f>
              <c:numCache>
                <c:formatCode>_(* #,##0_);_(* \(#,##0\);_(* "-"??_);_(@_)</c:formatCode>
                <c:ptCount val="9"/>
                <c:pt idx="3">
                  <c:v>60</c:v>
                </c:pt>
                <c:pt idx="4">
                  <c:v>21</c:v>
                </c:pt>
                <c:pt idx="6">
                  <c:v>2</c:v>
                </c:pt>
                <c:pt idx="7">
                  <c:v>0</c:v>
                </c:pt>
                <c:pt idx="8">
                  <c:v>2</c:v>
                </c:pt>
              </c:numCache>
            </c:numRef>
          </c:val>
          <c:extLst>
            <c:ext xmlns:c16="http://schemas.microsoft.com/office/drawing/2014/chart" uri="{C3380CC4-5D6E-409C-BE32-E72D297353CC}">
              <c16:uniqueId val="{0000001A-8E52-490B-BB4E-7088DCFFD55D}"/>
            </c:ext>
          </c:extLst>
        </c:ser>
        <c:dLbls>
          <c:showLegendKey val="0"/>
          <c:showVal val="0"/>
          <c:showCatName val="0"/>
          <c:showSerName val="0"/>
          <c:showPercent val="0"/>
          <c:showBubbleSize val="0"/>
        </c:dLbls>
        <c:gapWidth val="37"/>
        <c:gapDepth val="74"/>
        <c:shape val="box"/>
        <c:axId val="441299280"/>
        <c:axId val="441299672"/>
        <c:axId val="441744712"/>
      </c:bar3DChart>
      <c:catAx>
        <c:axId val="441299280"/>
        <c:scaling>
          <c:orientation val="minMax"/>
        </c:scaling>
        <c:delete val="0"/>
        <c:axPos val="b"/>
        <c:numFmt formatCode="General" sourceLinked="0"/>
        <c:majorTickMark val="none"/>
        <c:minorTickMark val="none"/>
        <c:tickLblPos val="nextTo"/>
        <c:txPr>
          <a:bodyPr/>
          <a:lstStyle/>
          <a:p>
            <a:pPr>
              <a:defRPr sz="1800" b="1"/>
            </a:pPr>
            <a:endParaRPr lang="en-US"/>
          </a:p>
        </c:txPr>
        <c:crossAx val="441299672"/>
        <c:crosses val="autoZero"/>
        <c:auto val="1"/>
        <c:lblAlgn val="ctr"/>
        <c:lblOffset val="100"/>
        <c:noMultiLvlLbl val="0"/>
      </c:catAx>
      <c:valAx>
        <c:axId val="441299672"/>
        <c:scaling>
          <c:orientation val="minMax"/>
        </c:scaling>
        <c:delete val="1"/>
        <c:axPos val="r"/>
        <c:numFmt formatCode="_(* #,##0_);_(* \(#,##0\);_(* &quot;-&quot;??_);_(@_)" sourceLinked="1"/>
        <c:majorTickMark val="none"/>
        <c:minorTickMark val="none"/>
        <c:tickLblPos val="nextTo"/>
        <c:crossAx val="441299280"/>
        <c:crosses val="autoZero"/>
        <c:crossBetween val="between"/>
      </c:valAx>
      <c:serAx>
        <c:axId val="441744712"/>
        <c:scaling>
          <c:orientation val="minMax"/>
        </c:scaling>
        <c:delete val="1"/>
        <c:axPos val="b"/>
        <c:majorTickMark val="out"/>
        <c:minorTickMark val="none"/>
        <c:tickLblPos val="nextTo"/>
        <c:crossAx val="441299672"/>
        <c:crosses val="autoZero"/>
      </c:serAx>
    </c:plotArea>
    <c:legend>
      <c:legendPos val="t"/>
      <c:layout>
        <c:manualLayout>
          <c:xMode val="edge"/>
          <c:yMode val="edge"/>
          <c:x val="0.14937975075950152"/>
          <c:y val="6.4004280535223182E-2"/>
          <c:w val="0.60191547635492937"/>
          <c:h val="4.1288169601192651E-2"/>
        </c:manualLayout>
      </c:layout>
      <c:overlay val="0"/>
      <c:txPr>
        <a:bodyPr/>
        <a:lstStyle/>
        <a:p>
          <a:pPr>
            <a:defRPr sz="20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Apelaciones Dictámenes CMRN por año y Origen </a:t>
            </a:r>
          </a:p>
        </c:rich>
      </c:tx>
      <c:layout>
        <c:manualLayout>
          <c:xMode val="edge"/>
          <c:yMode val="edge"/>
          <c:x val="0.30484255785612352"/>
          <c:y val="2.0969852946842248E-2"/>
        </c:manualLayout>
      </c:layout>
      <c:overlay val="0"/>
    </c:title>
    <c:autoTitleDeleted val="0"/>
    <c:plotArea>
      <c:layout>
        <c:manualLayout>
          <c:layoutTarget val="inner"/>
          <c:xMode val="edge"/>
          <c:yMode val="edge"/>
          <c:x val="0.28009262335829216"/>
          <c:y val="9.15179093737543E-2"/>
          <c:w val="0.68313610945834913"/>
          <c:h val="0.4440133149036844"/>
        </c:manualLayout>
      </c:layout>
      <c:barChart>
        <c:barDir val="col"/>
        <c:grouping val="clustered"/>
        <c:varyColors val="0"/>
        <c:ser>
          <c:idx val="0"/>
          <c:order val="0"/>
          <c:tx>
            <c:strRef>
              <c:f>'VI.4. Entidad Receptora Origen'!$A$4:$B$4</c:f>
              <c:strCache>
                <c:ptCount val="2"/>
                <c:pt idx="0">
                  <c:v>AFP y Otros Fondos</c:v>
                </c:pt>
                <c:pt idx="1">
                  <c:v>Solicitado por Afiliado</c:v>
                </c:pt>
              </c:strCache>
            </c:strRef>
          </c:tx>
          <c:spPr>
            <a:solidFill>
              <a:srgbClr val="002060"/>
            </a:solidFill>
          </c:spPr>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Origen'!$C$4:$K$4</c:f>
              <c:numCache>
                <c:formatCode>_(* #,##0_);_(* \(#,##0\);_(* "-"_);_(@_)</c:formatCode>
                <c:ptCount val="9"/>
                <c:pt idx="0">
                  <c:v>81</c:v>
                </c:pt>
                <c:pt idx="1">
                  <c:v>53</c:v>
                </c:pt>
                <c:pt idx="2">
                  <c:v>66</c:v>
                </c:pt>
                <c:pt idx="3">
                  <c:v>270</c:v>
                </c:pt>
                <c:pt idx="4">
                  <c:v>474</c:v>
                </c:pt>
                <c:pt idx="5">
                  <c:v>280</c:v>
                </c:pt>
                <c:pt idx="6">
                  <c:v>247</c:v>
                </c:pt>
                <c:pt idx="7">
                  <c:v>220</c:v>
                </c:pt>
                <c:pt idx="8">
                  <c:v>5</c:v>
                </c:pt>
              </c:numCache>
            </c:numRef>
          </c:val>
          <c:extLst>
            <c:ext xmlns:c16="http://schemas.microsoft.com/office/drawing/2014/chart" uri="{C3380CC4-5D6E-409C-BE32-E72D297353CC}">
              <c16:uniqueId val="{00000000-90E4-44E3-A280-1AD805E84D81}"/>
            </c:ext>
          </c:extLst>
        </c:ser>
        <c:ser>
          <c:idx val="1"/>
          <c:order val="1"/>
          <c:tx>
            <c:strRef>
              <c:f>'VI.4. Entidad Receptora Origen'!$A$5:$B$5</c:f>
              <c:strCache>
                <c:ptCount val="2"/>
                <c:pt idx="0">
                  <c:v>AFP y Otros Fondos</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Origen'!$C$5:$K$5</c:f>
              <c:numCache>
                <c:formatCode>_(* #,##0_);_(* \(#,##0\);_(* "-"_);_(@_)</c:formatCode>
                <c:ptCount val="9"/>
                <c:pt idx="0">
                  <c:v>13</c:v>
                </c:pt>
                <c:pt idx="1">
                  <c:v>25</c:v>
                </c:pt>
                <c:pt idx="2">
                  <c:v>45</c:v>
                </c:pt>
                <c:pt idx="3">
                  <c:v>181</c:v>
                </c:pt>
                <c:pt idx="4">
                  <c:v>217</c:v>
                </c:pt>
                <c:pt idx="5">
                  <c:v>100</c:v>
                </c:pt>
                <c:pt idx="6">
                  <c:v>68</c:v>
                </c:pt>
                <c:pt idx="7">
                  <c:v>44</c:v>
                </c:pt>
                <c:pt idx="8">
                  <c:v>0</c:v>
                </c:pt>
              </c:numCache>
            </c:numRef>
          </c:val>
          <c:extLst>
            <c:ext xmlns:c16="http://schemas.microsoft.com/office/drawing/2014/chart" uri="{C3380CC4-5D6E-409C-BE32-E72D297353CC}">
              <c16:uniqueId val="{00000001-90E4-44E3-A280-1AD805E84D81}"/>
            </c:ext>
          </c:extLst>
        </c:ser>
        <c:ser>
          <c:idx val="2"/>
          <c:order val="2"/>
          <c:tx>
            <c:strRef>
              <c:f>'VI.4. Entidad Receptora Origen'!$A$6:$B$6</c:f>
              <c:strCache>
                <c:ptCount val="2"/>
                <c:pt idx="0">
                  <c:v>AFP y Otros Fondos</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Origen'!$C$6:$K$6</c:f>
              <c:numCache>
                <c:formatCode>_(* #,##0_);_(* \(#,##0\);_(* "-"_);_(@_)</c:formatCode>
                <c:ptCount val="9"/>
                <c:pt idx="0">
                  <c:v>0</c:v>
                </c:pt>
                <c:pt idx="1">
                  <c:v>0</c:v>
                </c:pt>
                <c:pt idx="2">
                  <c:v>0</c:v>
                </c:pt>
                <c:pt idx="3">
                  <c:v>59</c:v>
                </c:pt>
                <c:pt idx="4">
                  <c:v>18</c:v>
                </c:pt>
                <c:pt idx="5">
                  <c:v>0</c:v>
                </c:pt>
                <c:pt idx="6">
                  <c:v>2</c:v>
                </c:pt>
                <c:pt idx="7">
                  <c:v>0</c:v>
                </c:pt>
                <c:pt idx="8">
                  <c:v>2</c:v>
                </c:pt>
              </c:numCache>
            </c:numRef>
          </c:val>
          <c:extLst>
            <c:ext xmlns:c16="http://schemas.microsoft.com/office/drawing/2014/chart" uri="{C3380CC4-5D6E-409C-BE32-E72D297353CC}">
              <c16:uniqueId val="{00000002-90E4-44E3-A280-1AD805E84D81}"/>
            </c:ext>
          </c:extLst>
        </c:ser>
        <c:ser>
          <c:idx val="3"/>
          <c:order val="3"/>
          <c:tx>
            <c:strRef>
              <c:f>'VI.4. Entidad Receptora Origen'!$A$7:$B$7</c:f>
              <c:strCache>
                <c:ptCount val="2"/>
                <c:pt idx="0">
                  <c:v>ARL</c:v>
                </c:pt>
                <c:pt idx="1">
                  <c:v>Solicitado por Afiliado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Origen'!$C$7:$K$7</c:f>
              <c:numCache>
                <c:formatCode>_(* #,##0_);_(* \(#,##0\);_(* "-"_);_(@_)</c:formatCode>
                <c:ptCount val="9"/>
                <c:pt idx="0">
                  <c:v>0</c:v>
                </c:pt>
                <c:pt idx="1">
                  <c:v>8</c:v>
                </c:pt>
                <c:pt idx="2">
                  <c:v>12</c:v>
                </c:pt>
                <c:pt idx="3">
                  <c:v>43</c:v>
                </c:pt>
                <c:pt idx="4">
                  <c:v>55</c:v>
                </c:pt>
                <c:pt idx="5">
                  <c:v>14</c:v>
                </c:pt>
                <c:pt idx="6">
                  <c:v>19</c:v>
                </c:pt>
                <c:pt idx="7">
                  <c:v>30</c:v>
                </c:pt>
                <c:pt idx="8">
                  <c:v>0</c:v>
                </c:pt>
              </c:numCache>
            </c:numRef>
          </c:val>
          <c:extLst>
            <c:ext xmlns:c16="http://schemas.microsoft.com/office/drawing/2014/chart" uri="{C3380CC4-5D6E-409C-BE32-E72D297353CC}">
              <c16:uniqueId val="{00000003-90E4-44E3-A280-1AD805E84D81}"/>
            </c:ext>
          </c:extLst>
        </c:ser>
        <c:ser>
          <c:idx val="4"/>
          <c:order val="4"/>
          <c:tx>
            <c:strRef>
              <c:f>'VI.4. Entidad Receptora Origen'!$A$8:$B$8</c:f>
              <c:strCache>
                <c:ptCount val="2"/>
                <c:pt idx="0">
                  <c:v>ARL</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Origen'!$C$8:$K$8</c:f>
              <c:numCache>
                <c:formatCode>_(* #,##0_);_(* \(#,##0\);_(* "-"_);_(@_)</c:formatCode>
                <c:ptCount val="9"/>
                <c:pt idx="0">
                  <c:v>0</c:v>
                </c:pt>
                <c:pt idx="1">
                  <c:v>0</c:v>
                </c:pt>
                <c:pt idx="2">
                  <c:v>0</c:v>
                </c:pt>
                <c:pt idx="3">
                  <c:v>5</c:v>
                </c:pt>
                <c:pt idx="4">
                  <c:v>1</c:v>
                </c:pt>
                <c:pt idx="5">
                  <c:v>0</c:v>
                </c:pt>
                <c:pt idx="6">
                  <c:v>0</c:v>
                </c:pt>
                <c:pt idx="7">
                  <c:v>0</c:v>
                </c:pt>
                <c:pt idx="8">
                  <c:v>0</c:v>
                </c:pt>
              </c:numCache>
            </c:numRef>
          </c:val>
          <c:extLst>
            <c:ext xmlns:c16="http://schemas.microsoft.com/office/drawing/2014/chart" uri="{C3380CC4-5D6E-409C-BE32-E72D297353CC}">
              <c16:uniqueId val="{00000004-90E4-44E3-A280-1AD805E84D81}"/>
            </c:ext>
          </c:extLst>
        </c:ser>
        <c:ser>
          <c:idx val="5"/>
          <c:order val="5"/>
          <c:tx>
            <c:strRef>
              <c:f>'VI.4. Entidad Receptora Origen'!$A$9:$B$9</c:f>
              <c:strCache>
                <c:ptCount val="2"/>
                <c:pt idx="0">
                  <c:v>ARL</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Origen'!$C$9:$K$9</c:f>
              <c:numCache>
                <c:formatCode>_(* #,##0_);_(* \(#,##0\);_(* "-"_);_(@_)</c:formatCode>
                <c:ptCount val="9"/>
                <c:pt idx="0">
                  <c:v>0</c:v>
                </c:pt>
                <c:pt idx="1">
                  <c:v>0</c:v>
                </c:pt>
                <c:pt idx="2">
                  <c:v>0</c:v>
                </c:pt>
                <c:pt idx="3">
                  <c:v>1</c:v>
                </c:pt>
                <c:pt idx="4">
                  <c:v>3</c:v>
                </c:pt>
                <c:pt idx="5">
                  <c:v>0</c:v>
                </c:pt>
                <c:pt idx="6">
                  <c:v>0</c:v>
                </c:pt>
                <c:pt idx="7">
                  <c:v>0</c:v>
                </c:pt>
                <c:pt idx="8">
                  <c:v>0</c:v>
                </c:pt>
              </c:numCache>
            </c:numRef>
          </c:val>
          <c:extLst>
            <c:ext xmlns:c16="http://schemas.microsoft.com/office/drawing/2014/chart" uri="{C3380CC4-5D6E-409C-BE32-E72D297353CC}">
              <c16:uniqueId val="{00000005-90E4-44E3-A280-1AD805E84D81}"/>
            </c:ext>
          </c:extLst>
        </c:ser>
        <c:dLbls>
          <c:showLegendKey val="0"/>
          <c:showVal val="0"/>
          <c:showCatName val="0"/>
          <c:showSerName val="0"/>
          <c:showPercent val="0"/>
          <c:showBubbleSize val="0"/>
        </c:dLbls>
        <c:gapWidth val="150"/>
        <c:axId val="441300456"/>
        <c:axId val="441300848"/>
      </c:barChart>
      <c:catAx>
        <c:axId val="441300456"/>
        <c:scaling>
          <c:orientation val="minMax"/>
        </c:scaling>
        <c:delete val="0"/>
        <c:axPos val="b"/>
        <c:numFmt formatCode="General" sourceLinked="1"/>
        <c:majorTickMark val="none"/>
        <c:minorTickMark val="none"/>
        <c:tickLblPos val="nextTo"/>
        <c:crossAx val="441300848"/>
        <c:crosses val="autoZero"/>
        <c:auto val="1"/>
        <c:lblAlgn val="ctr"/>
        <c:lblOffset val="100"/>
        <c:noMultiLvlLbl val="0"/>
      </c:catAx>
      <c:valAx>
        <c:axId val="441300848"/>
        <c:scaling>
          <c:orientation val="minMax"/>
        </c:scaling>
        <c:delete val="1"/>
        <c:axPos val="l"/>
        <c:numFmt formatCode="_(* #,##0_);_(* \(#,##0\);_(* &quot;-&quot;_);_(@_)" sourceLinked="1"/>
        <c:majorTickMark val="none"/>
        <c:minorTickMark val="none"/>
        <c:tickLblPos val="nextTo"/>
        <c:crossAx val="4413004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userShapes r:id="rId1"/>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192445651865745"/>
          <c:y val="0.26492324521112492"/>
          <c:w val="0.35330748943746776"/>
          <c:h val="0.62817308864517829"/>
        </c:manualLayout>
      </c:layout>
      <c:pieChart>
        <c:varyColors val="1"/>
        <c:ser>
          <c:idx val="0"/>
          <c:order val="0"/>
          <c:explosion val="9"/>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332-4DE9-A51F-8EEFFD0E7CBA}"/>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332-4DE9-A51F-8EEFFD0E7CBA}"/>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332-4DE9-A51F-8EEFFD0E7CBA}"/>
              </c:ext>
            </c:extLst>
          </c:dPt>
          <c:dLbls>
            <c:dLbl>
              <c:idx val="0"/>
              <c:layout>
                <c:manualLayout>
                  <c:x val="8.0191187151292358E-3"/>
                  <c:y val="3.3256729545158459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AE57930F-9B82-451D-9830-6C862AD9DE89}" type="CATEGORYNAME">
                      <a:rPr lang="en-US"/>
                      <a:pPr>
                        <a:defRPr sz="1800"/>
                      </a:pPr>
                      <a:t>[NOMBRE DE CATEGORÍA]</a:t>
                    </a:fld>
                    <a:endParaRPr lang="en-US" baseline="0"/>
                  </a:p>
                  <a:p>
                    <a:pPr>
                      <a:defRPr sz="1800"/>
                    </a:pPr>
                    <a:fld id="{5F7465DF-8EC0-469C-8DC2-B15F4E4CEF98}" type="VALUE">
                      <a:rPr lang="en-US" baseline="0"/>
                      <a:pPr>
                        <a:defRPr sz="1800"/>
                      </a:pPr>
                      <a:t>[VALOR]</a:t>
                    </a:fld>
                    <a:endParaRPr lang="en-US" baseline="0"/>
                  </a:p>
                  <a:p>
                    <a:pPr>
                      <a:defRPr sz="1800"/>
                    </a:pPr>
                    <a:fld id="{25C7629D-F590-4655-A852-35F2F83EC2C7}" type="PERCENTAGE">
                      <a:rPr lang="en-US" baseline="0"/>
                      <a:pPr>
                        <a:defRPr sz="1800"/>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B332-4DE9-A51F-8EEFFD0E7CBA}"/>
                </c:ext>
              </c:extLst>
            </c:dLbl>
            <c:dLbl>
              <c:idx val="1"/>
              <c:layout>
                <c:manualLayout>
                  <c:x val="-7.2527597478661155E-3"/>
                  <c:y val="7.6398516928543381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861A1F10-1805-4074-A6E8-57FD8D8473AA}" type="CATEGORYNAME">
                      <a:rPr lang="en-US"/>
                      <a:pPr>
                        <a:defRPr sz="1800">
                          <a:solidFill>
                            <a:schemeClr val="accent1"/>
                          </a:solidFill>
                        </a:defRPr>
                      </a:pPr>
                      <a:t>[NOMBRE DE CATEGORÍA]</a:t>
                    </a:fld>
                    <a:endParaRPr lang="en-US" baseline="0"/>
                  </a:p>
                  <a:p>
                    <a:pPr>
                      <a:defRPr sz="1800">
                        <a:solidFill>
                          <a:schemeClr val="accent1"/>
                        </a:solidFill>
                      </a:defRPr>
                    </a:pPr>
                    <a:fld id="{36479239-53EB-423B-B504-5C473FC9B39D}" type="VALUE">
                      <a:rPr lang="en-US" baseline="0"/>
                      <a:pPr>
                        <a:defRPr sz="1800">
                          <a:solidFill>
                            <a:schemeClr val="accent1"/>
                          </a:solidFill>
                        </a:defRPr>
                      </a:pPr>
                      <a:t>[VALOR]</a:t>
                    </a:fld>
                    <a:endParaRPr lang="en-US" baseline="0"/>
                  </a:p>
                  <a:p>
                    <a:pPr>
                      <a:defRPr sz="1800">
                        <a:solidFill>
                          <a:schemeClr val="accent1"/>
                        </a:solidFill>
                      </a:defRPr>
                    </a:pPr>
                    <a:fld id="{1B2F0A55-B015-471D-96A1-687DBD6BBDAD}" type="PERCENTAGE">
                      <a:rPr lang="en-US" baseline="0"/>
                      <a:pPr>
                        <a:defRPr sz="1800">
                          <a:solidFill>
                            <a:schemeClr val="accent1"/>
                          </a:solidFill>
                        </a:defRPr>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332-4DE9-A51F-8EEFFD0E7CBA}"/>
                </c:ext>
              </c:extLst>
            </c:dLbl>
            <c:dLbl>
              <c:idx val="2"/>
              <c:layout>
                <c:manualLayout>
                  <c:x val="9.8028013951465848E-2"/>
                  <c:y val="-4.7457688724479349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BF26A619-9297-437A-8EB0-8770C8879790}" type="CATEGORYNAME">
                      <a:rPr lang="en-US"/>
                      <a:pPr>
                        <a:defRPr sz="1800">
                          <a:solidFill>
                            <a:schemeClr val="accent1"/>
                          </a:solidFill>
                        </a:defRPr>
                      </a:pPr>
                      <a:t>[NOMBRE DE CATEGORÍA]</a:t>
                    </a:fld>
                    <a:r>
                      <a:rPr lang="en-US" baseline="0"/>
                      <a:t> </a:t>
                    </a:r>
                    <a:fld id="{E4F33BAA-CB94-4AAD-B04D-AA7194EB39CF}" type="VALUE">
                      <a:rPr lang="en-US" baseline="0"/>
                      <a:pPr>
                        <a:defRPr sz="1800">
                          <a:solidFill>
                            <a:schemeClr val="accent1"/>
                          </a:solidFill>
                        </a:defRPr>
                      </a:pPr>
                      <a:t>[VALOR]</a:t>
                    </a:fld>
                    <a:endParaRPr lang="en-US" baseline="0"/>
                  </a:p>
                  <a:p>
                    <a:pPr>
                      <a:defRPr sz="1800">
                        <a:solidFill>
                          <a:schemeClr val="accent1"/>
                        </a:solidFill>
                      </a:defRPr>
                    </a:pPr>
                    <a:r>
                      <a:rPr lang="en-US" baseline="0"/>
                      <a:t> </a:t>
                    </a:r>
                    <a:fld id="{3F6CF3BC-9A5C-4427-8E44-CA539D0F267E}" type="PERCENTAGE">
                      <a:rPr lang="en-US" baseline="0"/>
                      <a:pPr>
                        <a:defRPr sz="1800">
                          <a:solidFill>
                            <a:schemeClr val="accent1"/>
                          </a:solidFill>
                        </a:defRPr>
                      </a:pPr>
                      <a:t>[PORCENTAJE]</a:t>
                    </a:fld>
                    <a:endParaRPr lang="en-US" baseline="0"/>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B332-4DE9-A51F-8EEFFD0E7CBA}"/>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'VII.2.CBSS Tram.'!$A$3:$A$5</c:f>
              <c:strCache>
                <c:ptCount val="3"/>
                <c:pt idx="0">
                  <c:v>Introducción</c:v>
                </c:pt>
                <c:pt idx="1">
                  <c:v>Reintroducción</c:v>
                </c:pt>
                <c:pt idx="2">
                  <c:v>Cooperación Admistrativa</c:v>
                </c:pt>
              </c:strCache>
            </c:strRef>
          </c:cat>
          <c:val>
            <c:numRef>
              <c:f>'VII.2.CBSS Tram.'!$B$3:$B$5</c:f>
              <c:numCache>
                <c:formatCode>_(* #,##0_);_(* \(#,##0\);_(* "-"??_);_(@_)</c:formatCode>
                <c:ptCount val="3"/>
                <c:pt idx="0">
                  <c:v>184</c:v>
                </c:pt>
                <c:pt idx="1">
                  <c:v>1</c:v>
                </c:pt>
                <c:pt idx="2">
                  <c:v>52</c:v>
                </c:pt>
              </c:numCache>
            </c:numRef>
          </c:val>
          <c:extLst>
            <c:ext xmlns:c16="http://schemas.microsoft.com/office/drawing/2014/chart" uri="{C3380CC4-5D6E-409C-BE32-E72D297353CC}">
              <c16:uniqueId val="{00000000-B332-4DE9-A51F-8EEFFD0E7CBA}"/>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1565016495930565E-2"/>
          <c:y val="0.23360747486212807"/>
          <c:w val="0.72208615950249677"/>
          <c:h val="0.65353710657214936"/>
        </c:manualLayout>
      </c:layout>
      <c:pie3DChart>
        <c:varyColors val="1"/>
        <c:ser>
          <c:idx val="0"/>
          <c:order val="0"/>
          <c:tx>
            <c:strRef>
              <c:f>'VII.3.CBSS-Benef'!$B$3</c:f>
              <c:strCache>
                <c:ptCount val="1"/>
                <c:pt idx="0">
                  <c:v>Ene-May.2020</c:v>
                </c:pt>
              </c:strCache>
            </c:strRef>
          </c:tx>
          <c:explosion val="8"/>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4DD-47ED-937D-73090F67186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74DD-47ED-937D-73090F67186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4DD-47ED-937D-73090F67186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4DD-47ED-937D-73090F671868}"/>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74DD-47ED-937D-73090F671868}"/>
              </c:ext>
            </c:extLst>
          </c:dPt>
          <c:dLbls>
            <c:dLbl>
              <c:idx val="0"/>
              <c:layout>
                <c:manualLayout>
                  <c:x val="-2.5101895270742223E-2"/>
                  <c:y val="-8.7649516041241743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DEFCC842-7A5F-4C06-8D67-D6F01311A52B}" type="CATEGORYNAME">
                      <a:rPr lang="en-US" sz="1800"/>
                      <a:pPr>
                        <a:defRPr sz="1800"/>
                      </a:pPr>
                      <a:t>[NOMBRE DE CATEGORÍA]</a:t>
                    </a:fld>
                    <a:r>
                      <a:rPr lang="en-US" sz="1800" baseline="0"/>
                      <a:t> </a:t>
                    </a:r>
                  </a:p>
                  <a:p>
                    <a:pPr>
                      <a:defRPr sz="1800"/>
                    </a:pPr>
                    <a:fld id="{84714B49-815C-43FF-B370-689A4CE03B74}" type="VALUE">
                      <a:rPr lang="en-US" sz="1800" baseline="0"/>
                      <a:pPr>
                        <a:defRPr sz="1800"/>
                      </a:pPr>
                      <a:t>[VALOR]</a:t>
                    </a:fld>
                    <a:r>
                      <a:rPr lang="en-US" sz="1800" baseline="0"/>
                      <a:t> </a:t>
                    </a:r>
                  </a:p>
                  <a:p>
                    <a:pPr>
                      <a:defRPr sz="1800"/>
                    </a:pPr>
                    <a:fld id="{E8F21BAB-CAA5-449E-B85C-A45F67106CF9}" type="PERCENTAGE">
                      <a:rPr lang="en-US" sz="1800" baseline="0"/>
                      <a:pPr>
                        <a:defRPr sz="18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74DD-47ED-937D-73090F671868}"/>
                </c:ext>
              </c:extLst>
            </c:dLbl>
            <c:dLbl>
              <c:idx val="1"/>
              <c:layout>
                <c:manualLayout>
                  <c:x val="2.5101895270742216E-2"/>
                  <c:y val="-5.3562974372263746E-17"/>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3D051AC7-0660-4986-8A13-578825AFADC4}" type="CATEGORYNAME">
                      <a:rPr lang="en-US" sz="1800"/>
                      <a:pPr>
                        <a:defRPr sz="1800">
                          <a:solidFill>
                            <a:schemeClr val="accent1"/>
                          </a:solidFill>
                        </a:defRPr>
                      </a:pPr>
                      <a:t>[NOMBRE DE CATEGORÍA]</a:t>
                    </a:fld>
                    <a:r>
                      <a:rPr lang="en-US" sz="1800" baseline="0"/>
                      <a:t> </a:t>
                    </a:r>
                  </a:p>
                  <a:p>
                    <a:pPr>
                      <a:defRPr sz="1800">
                        <a:solidFill>
                          <a:schemeClr val="accent1"/>
                        </a:solidFill>
                      </a:defRPr>
                    </a:pPr>
                    <a:fld id="{FCBB7168-CC44-4334-9BBF-1BB45E4F6638}" type="VALUE">
                      <a:rPr lang="en-US" sz="1800" baseline="0"/>
                      <a:pPr>
                        <a:defRPr sz="1800">
                          <a:solidFill>
                            <a:schemeClr val="accent1"/>
                          </a:solidFill>
                        </a:defRPr>
                      </a:pPr>
                      <a:t>[VALOR]</a:t>
                    </a:fld>
                    <a:r>
                      <a:rPr lang="en-US" sz="1800" baseline="0"/>
                      <a:t> </a:t>
                    </a:r>
                  </a:p>
                  <a:p>
                    <a:pPr>
                      <a:defRPr sz="1800">
                        <a:solidFill>
                          <a:schemeClr val="accent1"/>
                        </a:solidFill>
                      </a:defRPr>
                    </a:pPr>
                    <a:fld id="{2F8BC63D-081F-496B-A076-7A9C05B8587B}"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4269946741769052"/>
                      <c:h val="0.14704667141185657"/>
                    </c:manualLayout>
                  </c15:layout>
                  <c15:dlblFieldTable/>
                  <c15:showDataLabelsRange val="0"/>
                </c:ext>
                <c:ext xmlns:c16="http://schemas.microsoft.com/office/drawing/2014/chart" uri="{C3380CC4-5D6E-409C-BE32-E72D297353CC}">
                  <c16:uniqueId val="{00000002-74DD-47ED-937D-73090F671868}"/>
                </c:ext>
              </c:extLst>
            </c:dLbl>
            <c:dLbl>
              <c:idx val="2"/>
              <c:layout>
                <c:manualLayout>
                  <c:x val="-3.5859850386774604E-3"/>
                  <c:y val="2.4834029545018493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1EEAB5AA-4011-4B6C-95EE-E98F9CEEA419}" type="CATEGORYNAME">
                      <a:rPr lang="en-US" sz="1800"/>
                      <a:pPr>
                        <a:defRPr sz="1800">
                          <a:solidFill>
                            <a:schemeClr val="accent1"/>
                          </a:solidFill>
                        </a:defRPr>
                      </a:pPr>
                      <a:t>[NOMBRE DE CATEGORÍA]</a:t>
                    </a:fld>
                    <a:endParaRPr lang="en-US" sz="1800"/>
                  </a:p>
                  <a:p>
                    <a:pPr>
                      <a:defRPr sz="1800">
                        <a:solidFill>
                          <a:schemeClr val="accent1"/>
                        </a:solidFill>
                      </a:defRPr>
                    </a:pPr>
                    <a:r>
                      <a:rPr lang="en-US" sz="1800" baseline="0"/>
                      <a:t> </a:t>
                    </a:r>
                    <a:fld id="{7D363D62-7CE6-4506-9499-E6242E2DD48C}" type="VALUE">
                      <a:rPr lang="en-US" sz="1800" baseline="0"/>
                      <a:pPr>
                        <a:defRPr sz="1800">
                          <a:solidFill>
                            <a:schemeClr val="accent1"/>
                          </a:solidFill>
                        </a:defRPr>
                      </a:pPr>
                      <a:t>[VALOR]</a:t>
                    </a:fld>
                    <a:r>
                      <a:rPr lang="en-US" sz="1800" baseline="0"/>
                      <a:t> </a:t>
                    </a:r>
                  </a:p>
                  <a:p>
                    <a:pPr>
                      <a:defRPr sz="1800">
                        <a:solidFill>
                          <a:schemeClr val="accent1"/>
                        </a:solidFill>
                      </a:defRPr>
                    </a:pPr>
                    <a:fld id="{38DE548D-14CD-4C39-AA12-F1F812F8AA7A}"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74DD-47ED-937D-73090F671868}"/>
                </c:ext>
              </c:extLst>
            </c:dLbl>
            <c:dLbl>
              <c:idx val="3"/>
              <c:layout>
                <c:manualLayout>
                  <c:x val="-3.5859850386774604E-2"/>
                  <c:y val="2.9216505347080582E-3"/>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E539DB82-B32E-4A67-8BD3-247A847A415F}" type="CATEGORYNAME">
                      <a:rPr lang="en-US" sz="1800"/>
                      <a:pPr>
                        <a:defRPr sz="1800">
                          <a:solidFill>
                            <a:schemeClr val="accent1"/>
                          </a:solidFill>
                        </a:defRPr>
                      </a:pPr>
                      <a:t>[NOMBRE DE CATEGORÍA]</a:t>
                    </a:fld>
                    <a:r>
                      <a:rPr lang="en-US" sz="1800" baseline="0"/>
                      <a:t> </a:t>
                    </a:r>
                  </a:p>
                  <a:p>
                    <a:pPr>
                      <a:defRPr sz="1800">
                        <a:solidFill>
                          <a:schemeClr val="accent1"/>
                        </a:solidFill>
                      </a:defRPr>
                    </a:pPr>
                    <a:fld id="{3D061935-0776-4F46-9501-FF15FE2F91EF}" type="VALUE">
                      <a:rPr lang="en-US" sz="1800" baseline="0"/>
                      <a:pPr>
                        <a:defRPr sz="1800">
                          <a:solidFill>
                            <a:schemeClr val="accent1"/>
                          </a:solidFill>
                        </a:defRPr>
                      </a:pPr>
                      <a:t>[VALOR]</a:t>
                    </a:fld>
                    <a:r>
                      <a:rPr lang="en-US" sz="1800" baseline="0"/>
                      <a:t> </a:t>
                    </a:r>
                  </a:p>
                  <a:p>
                    <a:pPr>
                      <a:defRPr sz="1800">
                        <a:solidFill>
                          <a:schemeClr val="accent1"/>
                        </a:solidFill>
                      </a:defRPr>
                    </a:pPr>
                    <a:fld id="{831A16C0-5403-4001-96AC-DA4901F1E5B2}"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74DD-47ED-937D-73090F671868}"/>
                </c:ext>
              </c:extLst>
            </c:dLbl>
            <c:dLbl>
              <c:idx val="4"/>
              <c:layout>
                <c:manualLayout>
                  <c:x val="-2.150695121486431E-2"/>
                  <c:y val="-5.8786455958917024E-3"/>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FBF2D518-67B4-4A11-9ECD-68F32BDFC48D}" type="CATEGORYNAME">
                      <a:rPr lang="en-US" sz="1800"/>
                      <a:pPr>
                        <a:defRPr sz="1800">
                          <a:solidFill>
                            <a:schemeClr val="accent1"/>
                          </a:solidFill>
                        </a:defRPr>
                      </a:pPr>
                      <a:t>[NOMBRE DE CATEGORÍA]</a:t>
                    </a:fld>
                    <a:r>
                      <a:rPr lang="en-US" sz="1800" baseline="0"/>
                      <a:t> </a:t>
                    </a:r>
                  </a:p>
                  <a:p>
                    <a:pPr>
                      <a:defRPr sz="1800">
                        <a:solidFill>
                          <a:schemeClr val="accent1"/>
                        </a:solidFill>
                      </a:defRPr>
                    </a:pPr>
                    <a:fld id="{0533069D-C135-44FB-9FB8-B72795DB3453}" type="VALUE">
                      <a:rPr lang="en-US" sz="1800" baseline="0"/>
                      <a:pPr>
                        <a:defRPr sz="1800">
                          <a:solidFill>
                            <a:schemeClr val="accent1"/>
                          </a:solidFill>
                        </a:defRPr>
                      </a:pPr>
                      <a:t>[VALOR]</a:t>
                    </a:fld>
                    <a:endParaRPr lang="en-US" sz="1800" baseline="0"/>
                  </a:p>
                  <a:p>
                    <a:pPr>
                      <a:defRPr sz="1800">
                        <a:solidFill>
                          <a:schemeClr val="accent1"/>
                        </a:solidFill>
                      </a:defRPr>
                    </a:pPr>
                    <a:r>
                      <a:rPr lang="en-US" sz="1800" baseline="0"/>
                      <a:t> </a:t>
                    </a:r>
                    <a:fld id="{C568295E-E7C0-442B-92DC-720E8262FBEB}" type="PERCENTAGE">
                      <a:rPr lang="en-US" sz="1800" baseline="0"/>
                      <a:pPr>
                        <a:defRPr sz="1800">
                          <a:solidFill>
                            <a:schemeClr val="accent1"/>
                          </a:solidFill>
                        </a:defRPr>
                      </a:pPr>
                      <a:t>[PORCENTAJE]</a:t>
                    </a:fld>
                    <a:endParaRPr lang="en-US" sz="1800" baseline="0"/>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74DD-47ED-937D-73090F671868}"/>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'VII.3.CBSS-Benef'!$A$4:$A$8</c:f>
              <c:strCache>
                <c:ptCount val="5"/>
                <c:pt idx="0">
                  <c:v>Jubilación/Vejez</c:v>
                </c:pt>
                <c:pt idx="1">
                  <c:v>Supervivencia/Sobrevivencia</c:v>
                </c:pt>
                <c:pt idx="2">
                  <c:v>Incapacidad/Discapacidad</c:v>
                </c:pt>
                <c:pt idx="3">
                  <c:v>Desplazados o Eximición de Cotización</c:v>
                </c:pt>
                <c:pt idx="4">
                  <c:v>Certificación/Período Cotizado/Cuantía</c:v>
                </c:pt>
              </c:strCache>
            </c:strRef>
          </c:cat>
          <c:val>
            <c:numRef>
              <c:f>'VII.3.CBSS-Benef'!$B$4:$B$8</c:f>
              <c:numCache>
                <c:formatCode>_(* #,##0_);_(* \(#,##0\);_(* "-"??_);_(@_)</c:formatCode>
                <c:ptCount val="5"/>
                <c:pt idx="0">
                  <c:v>47</c:v>
                </c:pt>
                <c:pt idx="1">
                  <c:v>15</c:v>
                </c:pt>
                <c:pt idx="2">
                  <c:v>21</c:v>
                </c:pt>
                <c:pt idx="3">
                  <c:v>71</c:v>
                </c:pt>
                <c:pt idx="4">
                  <c:v>81</c:v>
                </c:pt>
              </c:numCache>
            </c:numRef>
          </c:val>
          <c:extLst>
            <c:ext xmlns:c16="http://schemas.microsoft.com/office/drawing/2014/chart" uri="{C3380CC4-5D6E-409C-BE32-E72D297353CC}">
              <c16:uniqueId val="{00000000-74DD-47ED-937D-73090F671868}"/>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825329749924777"/>
          <c:y val="0.23550795293499793"/>
          <c:w val="0.36128419715755117"/>
          <c:h val="0.65031148512710424"/>
        </c:manualLayout>
      </c:layout>
      <c:pieChart>
        <c:varyColors val="1"/>
        <c:ser>
          <c:idx val="0"/>
          <c:order val="0"/>
          <c:tx>
            <c:strRef>
              <c:f>'VII.4.CBSS-Tramit.'!$B$3</c:f>
              <c:strCache>
                <c:ptCount val="1"/>
                <c:pt idx="0">
                  <c:v>May-20</c:v>
                </c:pt>
              </c:strCache>
            </c:strRef>
          </c:tx>
          <c:explosion val="5"/>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C08-44C9-A89A-C61B4907006B}"/>
              </c:ext>
            </c:extLst>
          </c:dPt>
          <c:dPt>
            <c:idx val="1"/>
            <c:bubble3D val="0"/>
            <c:spPr>
              <a:solidFill>
                <a:schemeClr val="accent3">
                  <a:lumMod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C08-44C9-A89A-C61B4907006B}"/>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DCA1-4C2B-AC0B-C1E2934F7DFC}"/>
              </c:ext>
            </c:extLst>
          </c:dPt>
          <c:dLbls>
            <c:dLbl>
              <c:idx val="0"/>
              <c:layout>
                <c:manualLayout>
                  <c:x val="1.1565467309926943E-2"/>
                  <c:y val="3.6781600318194572E-2"/>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fld id="{E1F8BE3D-7B4A-44A6-A58D-AED2FE9F7837}" type="CATEGORYNAME">
                      <a:rPr lang="en-US"/>
                      <a:pPr>
                        <a:defRPr sz="1200"/>
                      </a:pPr>
                      <a:t>[NOMBRE DE CATEGORÍA]</a:t>
                    </a:fld>
                    <a:r>
                      <a:rPr lang="en-US" baseline="0"/>
                      <a:t> </a:t>
                    </a:r>
                  </a:p>
                  <a:p>
                    <a:pPr>
                      <a:defRPr sz="1200"/>
                    </a:pPr>
                    <a:fld id="{82F16728-BAED-4278-911F-1BA3519E7838}" type="VALUE">
                      <a:rPr lang="en-US" baseline="0"/>
                      <a:pPr>
                        <a:defRPr sz="1200"/>
                      </a:pPr>
                      <a:t>[VALOR]</a:t>
                    </a:fld>
                    <a:r>
                      <a:rPr lang="en-US" baseline="0"/>
                      <a:t> </a:t>
                    </a:r>
                  </a:p>
                  <a:p>
                    <a:pPr>
                      <a:defRPr sz="1200"/>
                    </a:pPr>
                    <a:fld id="{7CA5C955-79F4-4ECF-820B-E44119D66405}" type="PERCENTAGE">
                      <a:rPr lang="en-US" baseline="0"/>
                      <a:pPr>
                        <a:defRPr sz="12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BC08-44C9-A89A-C61B4907006B}"/>
                </c:ext>
              </c:extLst>
            </c:dLbl>
            <c:dLbl>
              <c:idx val="1"/>
              <c:layout>
                <c:manualLayout>
                  <c:x val="0"/>
                  <c:y val="0"/>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fld id="{9E25CE0F-B0D0-44C9-A2AB-672929B9C8D4}" type="CATEGORYNAME">
                      <a:rPr lang="en-US"/>
                      <a:pPr>
                        <a:defRPr sz="1200">
                          <a:solidFill>
                            <a:schemeClr val="accent1"/>
                          </a:solidFill>
                        </a:defRPr>
                      </a:pPr>
                      <a:t>[NOMBRE DE CATEGORÍA]</a:t>
                    </a:fld>
                    <a:r>
                      <a:rPr lang="en-US" baseline="0"/>
                      <a:t> </a:t>
                    </a:r>
                  </a:p>
                  <a:p>
                    <a:pPr>
                      <a:defRPr sz="1200">
                        <a:solidFill>
                          <a:schemeClr val="accent1"/>
                        </a:solidFill>
                      </a:defRPr>
                    </a:pPr>
                    <a:fld id="{06DD0D3E-6A24-45CC-A89E-D971FBDAE281}" type="VALUE">
                      <a:rPr lang="en-US" baseline="0"/>
                      <a:pPr>
                        <a:defRPr sz="1200">
                          <a:solidFill>
                            <a:schemeClr val="accent1"/>
                          </a:solidFill>
                        </a:defRPr>
                      </a:pPr>
                      <a:t>[VALOR]</a:t>
                    </a:fld>
                    <a:r>
                      <a:rPr lang="en-US" baseline="0"/>
                      <a:t> </a:t>
                    </a:r>
                  </a:p>
                  <a:p>
                    <a:pPr>
                      <a:defRPr sz="1200">
                        <a:solidFill>
                          <a:schemeClr val="accent1"/>
                        </a:solidFill>
                      </a:defRPr>
                    </a:pPr>
                    <a:fld id="{B668E612-F751-4AFB-8774-D85BC6F73C30}" type="PERCENTAGE">
                      <a:rPr lang="en-US" baseline="0"/>
                      <a:pPr>
                        <a:defRPr sz="12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C08-44C9-A89A-C61B4907006B}"/>
                </c:ext>
              </c:extLst>
            </c:dLbl>
            <c:dLbl>
              <c:idx val="2"/>
              <c:layout>
                <c:manualLayout>
                  <c:x val="4.4609659624003928E-2"/>
                  <c:y val="-1.2260533439398211E-2"/>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fld id="{D97DCE39-0DBC-43DB-8C78-A4739A483890}" type="CATEGORYNAME">
                      <a:rPr lang="en-US"/>
                      <a:pPr>
                        <a:defRPr sz="1200">
                          <a:solidFill>
                            <a:schemeClr val="accent1"/>
                          </a:solidFill>
                        </a:defRPr>
                      </a:pPr>
                      <a:t>[NOMBRE DE CATEGORÍA]</a:t>
                    </a:fld>
                    <a:r>
                      <a:rPr lang="en-US" baseline="0"/>
                      <a:t> </a:t>
                    </a:r>
                  </a:p>
                  <a:p>
                    <a:pPr>
                      <a:defRPr sz="1200">
                        <a:solidFill>
                          <a:schemeClr val="accent1"/>
                        </a:solidFill>
                      </a:defRPr>
                    </a:pPr>
                    <a:fld id="{87F37EC4-35A3-43B4-A82C-CAFD505D05F6}" type="VALUE">
                      <a:rPr lang="en-US" baseline="0"/>
                      <a:pPr>
                        <a:defRPr sz="1200">
                          <a:solidFill>
                            <a:schemeClr val="accent1"/>
                          </a:solidFill>
                        </a:defRPr>
                      </a:pPr>
                      <a:t>[VALOR]</a:t>
                    </a:fld>
                    <a:endParaRPr lang="en-US" baseline="0"/>
                  </a:p>
                  <a:p>
                    <a:pPr>
                      <a:defRPr sz="1200">
                        <a:solidFill>
                          <a:schemeClr val="accent1"/>
                        </a:solidFill>
                      </a:defRPr>
                    </a:pPr>
                    <a:r>
                      <a:rPr lang="en-US" baseline="0"/>
                      <a:t> </a:t>
                    </a:r>
                    <a:fld id="{D5599892-4AB7-4E88-8C80-CB92FC1CCAD7}" type="PERCENTAGE">
                      <a:rPr lang="en-US" baseline="0"/>
                      <a:pPr>
                        <a:defRPr sz="12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DCA1-4C2B-AC0B-C1E2934F7DFC}"/>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'VII.4.CBSS-Tramit.'!$A$4:$A$6</c:f>
              <c:strCache>
                <c:ptCount val="3"/>
                <c:pt idx="0">
                  <c:v>Concluidos</c:v>
                </c:pt>
                <c:pt idx="1">
                  <c:v>En Proceso</c:v>
                </c:pt>
                <c:pt idx="2">
                  <c:v>Pendientes </c:v>
                </c:pt>
              </c:strCache>
            </c:strRef>
          </c:cat>
          <c:val>
            <c:numRef>
              <c:f>'VII.4.CBSS-Tramit.'!$B$4:$B$6</c:f>
              <c:numCache>
                <c:formatCode>_(* #,##0_);_(* \(#,##0\);_(* "-"_);_(@_)</c:formatCode>
                <c:ptCount val="3"/>
                <c:pt idx="0">
                  <c:v>85</c:v>
                </c:pt>
                <c:pt idx="1">
                  <c:v>128</c:v>
                </c:pt>
                <c:pt idx="2">
                  <c:v>25</c:v>
                </c:pt>
              </c:numCache>
            </c:numRef>
          </c:val>
          <c:extLst>
            <c:ext xmlns:c16="http://schemas.microsoft.com/office/drawing/2014/chart" uri="{C3380CC4-5D6E-409C-BE32-E72D297353CC}">
              <c16:uniqueId val="{00000000-BC08-44C9-A89A-C61B4907006B}"/>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Estadísticas De Mercado De Trabajo</a:t>
            </a:r>
          </a:p>
          <a:p>
            <a:pPr>
              <a:defRPr sz="1400"/>
            </a:pPr>
            <a:r>
              <a:rPr lang="es-DO" sz="1400"/>
              <a:t>Distribución de la Población Ocupada Formal por Rama de Actividad</a:t>
            </a:r>
          </a:p>
        </c:rich>
      </c:tx>
      <c:layout>
        <c:manualLayout>
          <c:xMode val="edge"/>
          <c:yMode val="edge"/>
          <c:x val="0.26714690775090671"/>
          <c:y val="1.6464372003281349E-2"/>
        </c:manualLayout>
      </c:layout>
      <c:overlay val="1"/>
    </c:title>
    <c:autoTitleDeleted val="0"/>
    <c:plotArea>
      <c:layout>
        <c:manualLayout>
          <c:layoutTarget val="inner"/>
          <c:xMode val="edge"/>
          <c:yMode val="edge"/>
          <c:x val="2.5734883086965407E-4"/>
          <c:y val="0.2328647552433081"/>
          <c:w val="0.97101770263867271"/>
          <c:h val="0.63105059968769728"/>
        </c:manualLayout>
      </c:layout>
      <c:lineChart>
        <c:grouping val="standard"/>
        <c:varyColors val="0"/>
        <c:ser>
          <c:idx val="0"/>
          <c:order val="0"/>
          <c:tx>
            <c:strRef>
              <c:f>'VIII.1 Ocup. formal'!$A$4</c:f>
              <c:strCache>
                <c:ptCount val="1"/>
                <c:pt idx="0">
                  <c:v>Agrícultura y Ganadería</c:v>
                </c:pt>
              </c:strCache>
            </c:strRef>
          </c:tx>
          <c:marker>
            <c:symbol val="none"/>
          </c:marker>
          <c:dLbls>
            <c:dLbl>
              <c:idx val="0"/>
              <c:layout>
                <c:manualLayout>
                  <c:x val="-3.0334800812390161E-2"/>
                  <c:y val="1.5768725361366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571-433E-B4AE-C1689361FF5D}"/>
                </c:ext>
              </c:extLst>
            </c:dLbl>
            <c:dLbl>
              <c:idx val="1"/>
              <c:layout>
                <c:manualLayout>
                  <c:x val="-2.3485007080560123E-2"/>
                  <c:y val="1.7520805957073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571-433E-B4AE-C1689361FF5D}"/>
                </c:ext>
              </c:extLst>
            </c:dLbl>
            <c:dLbl>
              <c:idx val="2"/>
              <c:layout>
                <c:manualLayout>
                  <c:x val="-6.8497937318300357E-3"/>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571-433E-B4AE-C1689361FF5D}"/>
                </c:ext>
              </c:extLst>
            </c:dLbl>
            <c:dLbl>
              <c:idx val="3"/>
              <c:layout>
                <c:manualLayout>
                  <c:x val="-1.1742503540280062E-2"/>
                  <c:y val="2.62812089356110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2571-433E-B4AE-C1689361FF5D}"/>
                </c:ext>
              </c:extLst>
            </c:dLbl>
            <c:dLbl>
              <c:idx val="4"/>
              <c:layout>
                <c:manualLayout>
                  <c:x val="-2.9356258850700154E-3"/>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2571-433E-B4AE-C1689361FF5D}"/>
                </c:ext>
              </c:extLst>
            </c:dLbl>
            <c:dLbl>
              <c:idx val="5"/>
              <c:layout>
                <c:manualLayout>
                  <c:x val="-1.1742503540280206E-2"/>
                  <c:y val="2.10249671484887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formal'!$B$3:$H$3</c:f>
              <c:strCache>
                <c:ptCount val="7"/>
                <c:pt idx="0">
                  <c:v>2014</c:v>
                </c:pt>
                <c:pt idx="1">
                  <c:v>2015</c:v>
                </c:pt>
                <c:pt idx="2">
                  <c:v>2016</c:v>
                </c:pt>
                <c:pt idx="3">
                  <c:v>2017</c:v>
                </c:pt>
                <c:pt idx="4">
                  <c:v>2018</c:v>
                </c:pt>
                <c:pt idx="5">
                  <c:v>2019</c:v>
                </c:pt>
                <c:pt idx="6">
                  <c:v>Ene-Mar. 2020</c:v>
                </c:pt>
              </c:strCache>
            </c:strRef>
          </c:cat>
          <c:val>
            <c:numRef>
              <c:f>'VIII.1 Ocup. formal'!$B$4:$H$4</c:f>
              <c:numCache>
                <c:formatCode>_(* #,##0_);_(* \(#,##0\);_(* "-"??_);_(@_)</c:formatCode>
                <c:ptCount val="7"/>
                <c:pt idx="0">
                  <c:v>60620.6528370136</c:v>
                </c:pt>
                <c:pt idx="1">
                  <c:v>49930.368070140597</c:v>
                </c:pt>
                <c:pt idx="2">
                  <c:v>55868.199383199702</c:v>
                </c:pt>
                <c:pt idx="3">
                  <c:v>57001.0827931026</c:v>
                </c:pt>
                <c:pt idx="4">
                  <c:v>56129.2446116254</c:v>
                </c:pt>
                <c:pt idx="5">
                  <c:v>51961.989821763404</c:v>
                </c:pt>
                <c:pt idx="6">
                  <c:v>45243.517769666199</c:v>
                </c:pt>
              </c:numCache>
            </c:numRef>
          </c:val>
          <c:smooth val="0"/>
          <c:extLst>
            <c:ext xmlns:c16="http://schemas.microsoft.com/office/drawing/2014/chart" uri="{C3380CC4-5D6E-409C-BE32-E72D297353CC}">
              <c16:uniqueId val="{00000000-7CCE-4168-A01F-4346F2835CD0}"/>
            </c:ext>
          </c:extLst>
        </c:ser>
        <c:ser>
          <c:idx val="2"/>
          <c:order val="2"/>
          <c:tx>
            <c:strRef>
              <c:f>'VIII.1 Ocup. formal'!$A$5</c:f>
              <c:strCache>
                <c:ptCount val="1"/>
                <c:pt idx="0">
                  <c:v>Industrias  </c:v>
                </c:pt>
              </c:strCache>
            </c:strRef>
          </c:tx>
          <c:marker>
            <c:symbol val="none"/>
          </c:marker>
          <c:dLbls>
            <c:dLbl>
              <c:idx val="9"/>
              <c:layout>
                <c:manualLayout>
                  <c:x val="-1.9558891643734845E-2"/>
                  <c:y val="-3.45781580814694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CCE-4168-A01F-4346F2835CD0}"/>
                </c:ext>
              </c:extLst>
            </c:dLbl>
            <c:dLbl>
              <c:idx val="11"/>
              <c:layout>
                <c:manualLayout>
                  <c:x val="-2.7163235134584966E-2"/>
                  <c:y val="-2.68169062136485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94-4648-A3F3-BAACCD07F9C3}"/>
                </c:ext>
              </c:extLst>
            </c:dLbl>
            <c:dLbl>
              <c:idx val="12"/>
              <c:layout>
                <c:manualLayout>
                  <c:x val="-2.8377183260695549E-2"/>
                  <c:y val="-3.76441955531620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ED-40EC-9802-A774666CE3EE}"/>
                </c:ext>
              </c:extLst>
            </c:dLbl>
            <c:dLbl>
              <c:idx val="13"/>
              <c:layout>
                <c:manualLayout>
                  <c:x val="-3.1127134126074638E-2"/>
                  <c:y val="-3.2534706306289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ED-40EC-9802-A774666CE3EE}"/>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formal'!$B$3:$H$3</c:f>
              <c:strCache>
                <c:ptCount val="7"/>
                <c:pt idx="0">
                  <c:v>2014</c:v>
                </c:pt>
                <c:pt idx="1">
                  <c:v>2015</c:v>
                </c:pt>
                <c:pt idx="2">
                  <c:v>2016</c:v>
                </c:pt>
                <c:pt idx="3">
                  <c:v>2017</c:v>
                </c:pt>
                <c:pt idx="4">
                  <c:v>2018</c:v>
                </c:pt>
                <c:pt idx="5">
                  <c:v>2019</c:v>
                </c:pt>
                <c:pt idx="6">
                  <c:v>Ene-Mar. 2020</c:v>
                </c:pt>
              </c:strCache>
            </c:strRef>
          </c:cat>
          <c:val>
            <c:numRef>
              <c:f>'VIII.1 Ocup. formal'!$B$5:$H$5</c:f>
              <c:numCache>
                <c:formatCode>_(* #,##0_);_(* \(#,##0\);_(* "-"??_);_(@_)</c:formatCode>
                <c:ptCount val="7"/>
                <c:pt idx="0">
                  <c:v>296466.01636255003</c:v>
                </c:pt>
                <c:pt idx="1">
                  <c:v>297718.53975867701</c:v>
                </c:pt>
                <c:pt idx="2">
                  <c:v>308434.12585556897</c:v>
                </c:pt>
                <c:pt idx="3">
                  <c:v>292680.09184768097</c:v>
                </c:pt>
                <c:pt idx="4">
                  <c:v>329231.89331202401</c:v>
                </c:pt>
                <c:pt idx="5">
                  <c:v>349900.28528869402</c:v>
                </c:pt>
                <c:pt idx="6">
                  <c:v>354233.10980792501</c:v>
                </c:pt>
              </c:numCache>
            </c:numRef>
          </c:val>
          <c:smooth val="0"/>
          <c:extLst>
            <c:ext xmlns:c16="http://schemas.microsoft.com/office/drawing/2014/chart" uri="{C3380CC4-5D6E-409C-BE32-E72D297353CC}">
              <c16:uniqueId val="{00000003-7CCE-4168-A01F-4346F2835CD0}"/>
            </c:ext>
          </c:extLst>
        </c:ser>
        <c:ser>
          <c:idx val="3"/>
          <c:order val="3"/>
          <c:tx>
            <c:strRef>
              <c:f>'VIII.1 Ocup. formal'!$A$10</c:f>
              <c:strCache>
                <c:ptCount val="1"/>
                <c:pt idx="0">
                  <c:v>Transporte y Comunicaciones</c:v>
                </c:pt>
              </c:strCache>
            </c:strRef>
          </c:tx>
          <c:marker>
            <c:symbol val="none"/>
          </c:marker>
          <c:dLbls>
            <c:dLbl>
              <c:idx val="0"/>
              <c:layout>
                <c:manualLayout>
                  <c:x val="-9.7854196169000433E-3"/>
                  <c:y val="-2.1024967148488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2571-433E-B4AE-C1689361FF5D}"/>
                </c:ext>
              </c:extLst>
            </c:dLbl>
            <c:dLbl>
              <c:idx val="1"/>
              <c:layout>
                <c:manualLayout>
                  <c:x val="-2.9356258850700154E-3"/>
                  <c:y val="-2.1024967148488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2571-433E-B4AE-C1689361FF5D}"/>
                </c:ext>
              </c:extLst>
            </c:dLbl>
            <c:dLbl>
              <c:idx val="2"/>
              <c:layout>
                <c:manualLayout>
                  <c:x val="0"/>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2571-433E-B4AE-C1689361FF5D}"/>
                </c:ext>
              </c:extLst>
            </c:dLbl>
            <c:dLbl>
              <c:idx val="3"/>
              <c:layout>
                <c:manualLayout>
                  <c:x val="-3.9141678467600922E-3"/>
                  <c:y val="-1.75208059570740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2571-433E-B4AE-C1689361FF5D}"/>
                </c:ext>
              </c:extLst>
            </c:dLbl>
            <c:dLbl>
              <c:idx val="4"/>
              <c:layout>
                <c:manualLayout>
                  <c:x val="-1.5656671387040081E-2"/>
                  <c:y val="1.75208059570740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2571-433E-B4AE-C1689361FF5D}"/>
                </c:ext>
              </c:extLst>
            </c:dLbl>
            <c:dLbl>
              <c:idx val="5"/>
              <c:layout>
                <c:manualLayout>
                  <c:x val="-2.346005385865679E-2"/>
                  <c:y val="3.853087855505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C05-4267-A55B-A4C47C9DD430}"/>
                </c:ext>
              </c:extLst>
            </c:dLbl>
            <c:dLbl>
              <c:idx val="6"/>
              <c:layout>
                <c:manualLayout>
                  <c:x val="-4.5115488189725666E-3"/>
                  <c:y val="2.10168428482124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C05-4267-A55B-A4C47C9DD43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formal'!$B$3:$H$3</c:f>
              <c:strCache>
                <c:ptCount val="7"/>
                <c:pt idx="0">
                  <c:v>2014</c:v>
                </c:pt>
                <c:pt idx="1">
                  <c:v>2015</c:v>
                </c:pt>
                <c:pt idx="2">
                  <c:v>2016</c:v>
                </c:pt>
                <c:pt idx="3">
                  <c:v>2017</c:v>
                </c:pt>
                <c:pt idx="4">
                  <c:v>2018</c:v>
                </c:pt>
                <c:pt idx="5">
                  <c:v>2019</c:v>
                </c:pt>
                <c:pt idx="6">
                  <c:v>Ene-Mar. 2020</c:v>
                </c:pt>
              </c:strCache>
            </c:strRef>
          </c:cat>
          <c:val>
            <c:numRef>
              <c:f>'VIII.1 Ocup. formal'!$B$10:$H$10</c:f>
              <c:numCache>
                <c:formatCode>_(* #,##0_);_(* \(#,##0\);_(* "-"??_);_(@_)</c:formatCode>
                <c:ptCount val="7"/>
                <c:pt idx="0">
                  <c:v>83528.751957262895</c:v>
                </c:pt>
                <c:pt idx="1">
                  <c:v>88560.160087951095</c:v>
                </c:pt>
                <c:pt idx="2">
                  <c:v>98247.656442459105</c:v>
                </c:pt>
                <c:pt idx="3">
                  <c:v>89857.175522048507</c:v>
                </c:pt>
                <c:pt idx="4">
                  <c:v>95489.934102994404</c:v>
                </c:pt>
                <c:pt idx="5">
                  <c:v>99669.7511590512</c:v>
                </c:pt>
                <c:pt idx="6">
                  <c:v>96522.720454560505</c:v>
                </c:pt>
              </c:numCache>
            </c:numRef>
          </c:val>
          <c:smooth val="0"/>
          <c:extLst>
            <c:ext xmlns:c16="http://schemas.microsoft.com/office/drawing/2014/chart" uri="{C3380CC4-5D6E-409C-BE32-E72D297353CC}">
              <c16:uniqueId val="{00000004-7CCE-4168-A01F-4346F2835CD0}"/>
            </c:ext>
          </c:extLst>
        </c:ser>
        <c:ser>
          <c:idx val="4"/>
          <c:order val="4"/>
          <c:tx>
            <c:strRef>
              <c:f>'VIII.1 Ocup. formal'!$A$11</c:f>
              <c:strCache>
                <c:ptCount val="1"/>
                <c:pt idx="0">
                  <c:v>Intermediación Financieras y Seguros</c:v>
                </c:pt>
              </c:strCache>
            </c:strRef>
          </c:tx>
          <c:marker>
            <c:symbol val="none"/>
          </c:marker>
          <c:dLbls>
            <c:dLbl>
              <c:idx val="0"/>
              <c:layout>
                <c:manualLayout>
                  <c:x val="-4.1098762390980217E-2"/>
                  <c:y val="-8.760402978537012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571-433E-B4AE-C1689361FF5D}"/>
                </c:ext>
              </c:extLst>
            </c:dLbl>
            <c:dLbl>
              <c:idx val="1"/>
              <c:layout>
                <c:manualLayout>
                  <c:x val="-3.5879457446079393E-17"/>
                  <c:y val="1.4016644765659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571-433E-B4AE-C1689361FF5D}"/>
                </c:ext>
              </c:extLst>
            </c:dLbl>
            <c:dLbl>
              <c:idx val="2"/>
              <c:layout>
                <c:manualLayout>
                  <c:x val="-1.9570839233800101E-3"/>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571-433E-B4AE-C1689361FF5D}"/>
                </c:ext>
              </c:extLst>
            </c:dLbl>
            <c:dLbl>
              <c:idx val="3"/>
              <c:layout>
                <c:manualLayout>
                  <c:x val="-7.1758914892158787E-17"/>
                  <c:y val="7.008322382829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571-433E-B4AE-C1689361FF5D}"/>
                </c:ext>
              </c:extLst>
            </c:dLbl>
            <c:dLbl>
              <c:idx val="4"/>
              <c:layout>
                <c:manualLayout>
                  <c:x val="-1.5656671387040081E-2"/>
                  <c:y val="-1.75208059570740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571-433E-B4AE-C1689361FF5D}"/>
                </c:ext>
              </c:extLst>
            </c:dLbl>
            <c:dLbl>
              <c:idx val="5"/>
              <c:layout>
                <c:manualLayout>
                  <c:x val="-3.5138784122673336E-2"/>
                  <c:y val="-3.15320216561741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571-433E-B4AE-C1689361FF5D}"/>
                </c:ext>
              </c:extLst>
            </c:dLbl>
            <c:dLbl>
              <c:idx val="6"/>
              <c:layout>
                <c:manualLayout>
                  <c:x val="-9.0230976379449997E-3"/>
                  <c:y val="-2.27682464188968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C05-4267-A55B-A4C47C9DD43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formal'!$B$3:$H$3</c:f>
              <c:strCache>
                <c:ptCount val="7"/>
                <c:pt idx="0">
                  <c:v>2014</c:v>
                </c:pt>
                <c:pt idx="1">
                  <c:v>2015</c:v>
                </c:pt>
                <c:pt idx="2">
                  <c:v>2016</c:v>
                </c:pt>
                <c:pt idx="3">
                  <c:v>2017</c:v>
                </c:pt>
                <c:pt idx="4">
                  <c:v>2018</c:v>
                </c:pt>
                <c:pt idx="5">
                  <c:v>2019</c:v>
                </c:pt>
                <c:pt idx="6">
                  <c:v>Ene-Mar. 2020</c:v>
                </c:pt>
              </c:strCache>
            </c:strRef>
          </c:cat>
          <c:val>
            <c:numRef>
              <c:f>'VIII.1 Ocup. formal'!$B$11:$H$11</c:f>
              <c:numCache>
                <c:formatCode>_(* #,##0_);_(* \(#,##0\);_(* "-"??_);_(@_)</c:formatCode>
                <c:ptCount val="7"/>
                <c:pt idx="0">
                  <c:v>62228.752616838501</c:v>
                </c:pt>
                <c:pt idx="1">
                  <c:v>78987.2559416843</c:v>
                </c:pt>
                <c:pt idx="2">
                  <c:v>79104.770145197806</c:v>
                </c:pt>
                <c:pt idx="3">
                  <c:v>72122.875363597195</c:v>
                </c:pt>
                <c:pt idx="4">
                  <c:v>99179.4057439553</c:v>
                </c:pt>
                <c:pt idx="5">
                  <c:v>88797.325134162893</c:v>
                </c:pt>
                <c:pt idx="6">
                  <c:v>92235.686416727694</c:v>
                </c:pt>
              </c:numCache>
            </c:numRef>
          </c:val>
          <c:smooth val="0"/>
          <c:extLst>
            <c:ext xmlns:c16="http://schemas.microsoft.com/office/drawing/2014/chart" uri="{C3380CC4-5D6E-409C-BE32-E72D297353CC}">
              <c16:uniqueId val="{00000005-7CCE-4168-A01F-4346F2835CD0}"/>
            </c:ext>
          </c:extLst>
        </c:ser>
        <c:ser>
          <c:idx val="5"/>
          <c:order val="5"/>
          <c:tx>
            <c:strRef>
              <c:f>'VIII.1 Ocup. formal'!$A$12</c:f>
              <c:strCache>
                <c:ptCount val="1"/>
                <c:pt idx="0">
                  <c:v>Administración Pública y Defensa</c:v>
                </c:pt>
              </c:strCache>
            </c:strRef>
          </c:tx>
          <c:marker>
            <c:symbol val="none"/>
          </c:marker>
          <c:dPt>
            <c:idx val="2"/>
            <c:bubble3D val="0"/>
            <c:extLst>
              <c:ext xmlns:c16="http://schemas.microsoft.com/office/drawing/2014/chart" uri="{C3380CC4-5D6E-409C-BE32-E72D297353CC}">
                <c16:uniqueId val="{00000006-7CCE-4168-A01F-4346F2835CD0}"/>
              </c:ext>
            </c:extLst>
          </c:dPt>
          <c:dLbls>
            <c:dLbl>
              <c:idx val="0"/>
              <c:layout>
                <c:manualLayout>
                  <c:x val="-4.8034159281821094E-2"/>
                  <c:y val="-6.8286996319940957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571-433E-B4AE-C1689361FF5D}"/>
                </c:ext>
              </c:extLst>
            </c:dLbl>
            <c:dLbl>
              <c:idx val="5"/>
              <c:layout>
                <c:manualLayout>
                  <c:x val="-1.4763706032026029E-2"/>
                  <c:y val="-2.43454749730635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571-433E-B4AE-C1689361FF5D}"/>
                </c:ext>
              </c:extLst>
            </c:dLbl>
            <c:dLbl>
              <c:idx val="7"/>
              <c:layout>
                <c:manualLayout>
                  <c:x val="-3.0089456810978295E-2"/>
                  <c:y val="1.62616605419374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CCE-4168-A01F-4346F2835CD0}"/>
                </c:ext>
              </c:extLst>
            </c:dLbl>
            <c:dLbl>
              <c:idx val="9"/>
              <c:layout>
                <c:manualLayout>
                  <c:x val="-1.104195493934856E-2"/>
                  <c:y val="1.4670537183000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CCE-4168-A01F-4346F2835CD0}"/>
                </c:ext>
              </c:extLst>
            </c:dLbl>
            <c:dLbl>
              <c:idx val="11"/>
              <c:layout>
                <c:manualLayout>
                  <c:x val="-3.7307955449063727E-2"/>
                  <c:y val="1.99481970208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94-4648-A3F3-BAACCD07F9C3}"/>
                </c:ext>
              </c:extLst>
            </c:dLbl>
            <c:dLbl>
              <c:idx val="12"/>
              <c:layout>
                <c:manualLayout>
                  <c:x val="-2.4710582106856584E-2"/>
                  <c:y val="3.25347063062898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ED-40EC-9802-A774666CE3EE}"/>
                </c:ext>
              </c:extLst>
            </c:dLbl>
            <c:dLbl>
              <c:idx val="13"/>
              <c:layout>
                <c:manualLayout>
                  <c:x val="-2.1960631241477228E-2"/>
                  <c:y val="3.25347063062898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ED-40EC-9802-A774666CE3EE}"/>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formal'!$B$3:$H$3</c:f>
              <c:strCache>
                <c:ptCount val="7"/>
                <c:pt idx="0">
                  <c:v>2014</c:v>
                </c:pt>
                <c:pt idx="1">
                  <c:v>2015</c:v>
                </c:pt>
                <c:pt idx="2">
                  <c:v>2016</c:v>
                </c:pt>
                <c:pt idx="3">
                  <c:v>2017</c:v>
                </c:pt>
                <c:pt idx="4">
                  <c:v>2018</c:v>
                </c:pt>
                <c:pt idx="5">
                  <c:v>2019</c:v>
                </c:pt>
                <c:pt idx="6">
                  <c:v>Ene-Mar. 2020</c:v>
                </c:pt>
              </c:strCache>
            </c:strRef>
          </c:cat>
          <c:val>
            <c:numRef>
              <c:f>'VIII.1 Ocup. formal'!$B$12:$H$12</c:f>
              <c:numCache>
                <c:formatCode>_(* #,##0_);_(* \(#,##0\);_(* "-"??_);_(@_)</c:formatCode>
                <c:ptCount val="7"/>
                <c:pt idx="0">
                  <c:v>245432.85083241499</c:v>
                </c:pt>
                <c:pt idx="1">
                  <c:v>220870.621319878</c:v>
                </c:pt>
                <c:pt idx="2">
                  <c:v>213039.50418334201</c:v>
                </c:pt>
                <c:pt idx="3">
                  <c:v>219982.78296591801</c:v>
                </c:pt>
                <c:pt idx="4">
                  <c:v>229906.116986262</c:v>
                </c:pt>
                <c:pt idx="5">
                  <c:v>257747.89866229999</c:v>
                </c:pt>
                <c:pt idx="6">
                  <c:v>260819.318705048</c:v>
                </c:pt>
              </c:numCache>
            </c:numRef>
          </c:val>
          <c:smooth val="0"/>
          <c:extLst>
            <c:ext xmlns:c16="http://schemas.microsoft.com/office/drawing/2014/chart" uri="{C3380CC4-5D6E-409C-BE32-E72D297353CC}">
              <c16:uniqueId val="{00000009-7CCE-4168-A01F-4346F2835CD0}"/>
            </c:ext>
          </c:extLst>
        </c:ser>
        <c:ser>
          <c:idx val="6"/>
          <c:order val="6"/>
          <c:tx>
            <c:strRef>
              <c:f>'VIII.1 Ocup. formal'!$A$13</c:f>
              <c:strCache>
                <c:ptCount val="1"/>
                <c:pt idx="0">
                  <c:v>Enseñanza</c:v>
                </c:pt>
              </c:strCache>
            </c:strRef>
          </c:tx>
          <c:marker>
            <c:symbol val="none"/>
          </c:marker>
          <c:dLbls>
            <c:dLbl>
              <c:idx val="1"/>
              <c:layout>
                <c:manualLayout>
                  <c:x val="9.7854196168996928E-4"/>
                  <c:y val="-1.5768725361366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571-433E-B4AE-C1689361FF5D}"/>
                </c:ext>
              </c:extLst>
            </c:dLbl>
            <c:dLbl>
              <c:idx val="2"/>
              <c:layout>
                <c:manualLayout>
                  <c:x val="-1.9570839233800101E-3"/>
                  <c:y val="-1.92728865527814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571-433E-B4AE-C1689361FF5D}"/>
                </c:ext>
              </c:extLst>
            </c:dLbl>
            <c:dLbl>
              <c:idx val="3"/>
              <c:layout>
                <c:manualLayout>
                  <c:x val="-6.6973409357549054E-3"/>
                  <c:y val="1.57565642812687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571-433E-B4AE-C1689361FF5D}"/>
                </c:ext>
              </c:extLst>
            </c:dLbl>
            <c:dLbl>
              <c:idx val="4"/>
              <c:layout>
                <c:manualLayout>
                  <c:x val="-2.0549381195490109E-2"/>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571-433E-B4AE-C1689361FF5D}"/>
                </c:ext>
              </c:extLst>
            </c:dLbl>
            <c:dLbl>
              <c:idx val="5"/>
              <c:layout>
                <c:manualLayout>
                  <c:x val="-1.1730026929328329E-2"/>
                  <c:y val="3.67794749843718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C05-4267-A55B-A4C47C9DD430}"/>
                </c:ext>
              </c:extLst>
            </c:dLbl>
            <c:dLbl>
              <c:idx val="6"/>
              <c:layout>
                <c:manualLayout>
                  <c:x val="-1.1730026929328329E-2"/>
                  <c:y val="-3.50280714136874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C05-4267-A55B-A4C47C9DD43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formal'!$B$3:$H$3</c:f>
              <c:strCache>
                <c:ptCount val="7"/>
                <c:pt idx="0">
                  <c:v>2014</c:v>
                </c:pt>
                <c:pt idx="1">
                  <c:v>2015</c:v>
                </c:pt>
                <c:pt idx="2">
                  <c:v>2016</c:v>
                </c:pt>
                <c:pt idx="3">
                  <c:v>2017</c:v>
                </c:pt>
                <c:pt idx="4">
                  <c:v>2018</c:v>
                </c:pt>
                <c:pt idx="5">
                  <c:v>2019</c:v>
                </c:pt>
                <c:pt idx="6">
                  <c:v>Ene-Mar. 2020</c:v>
                </c:pt>
              </c:strCache>
            </c:strRef>
          </c:cat>
          <c:val>
            <c:numRef>
              <c:f>'VIII.1 Ocup. formal'!$B$13:$H$13</c:f>
              <c:numCache>
                <c:formatCode>_(* #,##0_);_(* \(#,##0\);_(* "-"??_);_(@_)</c:formatCode>
                <c:ptCount val="7"/>
                <c:pt idx="0">
                  <c:v>211574.92317028</c:v>
                </c:pt>
                <c:pt idx="1">
                  <c:v>239844.23112838299</c:v>
                </c:pt>
                <c:pt idx="2">
                  <c:v>249184.02009305501</c:v>
                </c:pt>
                <c:pt idx="3">
                  <c:v>258595.65581546401</c:v>
                </c:pt>
                <c:pt idx="4">
                  <c:v>265482.401239486</c:v>
                </c:pt>
                <c:pt idx="5">
                  <c:v>268124.48354206397</c:v>
                </c:pt>
                <c:pt idx="6">
                  <c:v>252980.257900686</c:v>
                </c:pt>
              </c:numCache>
            </c:numRef>
          </c:val>
          <c:smooth val="0"/>
          <c:extLst>
            <c:ext xmlns:c16="http://schemas.microsoft.com/office/drawing/2014/chart" uri="{C3380CC4-5D6E-409C-BE32-E72D297353CC}">
              <c16:uniqueId val="{0000000A-7CCE-4168-A01F-4346F2835CD0}"/>
            </c:ext>
          </c:extLst>
        </c:ser>
        <c:ser>
          <c:idx val="7"/>
          <c:order val="7"/>
          <c:tx>
            <c:strRef>
              <c:f>'VIII.1 Ocup. formal'!$A$14</c:f>
              <c:strCache>
                <c:ptCount val="1"/>
                <c:pt idx="0">
                  <c:v>Salud y Asistencia Social</c:v>
                </c:pt>
              </c:strCache>
            </c:strRef>
          </c:tx>
          <c:marker>
            <c:symbol val="none"/>
          </c:marker>
          <c:dLbls>
            <c:dLbl>
              <c:idx val="0"/>
              <c:layout>
                <c:manualLayout>
                  <c:x val="-5.8712517701400308E-3"/>
                  <c:y val="1.22645641699518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571-433E-B4AE-C1689361FF5D}"/>
                </c:ext>
              </c:extLst>
            </c:dLbl>
            <c:dLbl>
              <c:idx val="1"/>
              <c:layout>
                <c:manualLayout>
                  <c:x val="-8.8068776552100818E-3"/>
                  <c:y val="2.27770477441962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571-433E-B4AE-C1689361FF5D}"/>
                </c:ext>
              </c:extLst>
            </c:dLbl>
            <c:dLbl>
              <c:idx val="2"/>
              <c:layout>
                <c:manualLayout>
                  <c:x val="0"/>
                  <c:y val="1.4016644765659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571-433E-B4AE-C1689361FF5D}"/>
                </c:ext>
              </c:extLst>
            </c:dLbl>
            <c:dLbl>
              <c:idx val="3"/>
              <c:layout>
                <c:manualLayout>
                  <c:x val="9.7854196168993329E-4"/>
                  <c:y val="1.40166447656591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571-433E-B4AE-C1689361FF5D}"/>
                </c:ext>
              </c:extLst>
            </c:dLbl>
            <c:dLbl>
              <c:idx val="4"/>
              <c:layout>
                <c:manualLayout>
                  <c:x val="-5.8712517701400308E-3"/>
                  <c:y val="1.57687253613665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571-433E-B4AE-C1689361FF5D}"/>
                </c:ext>
              </c:extLst>
            </c:dLbl>
            <c:dLbl>
              <c:idx val="5"/>
              <c:layout>
                <c:manualLayout>
                  <c:x val="-1.0154110955255454E-2"/>
                  <c:y val="-1.22591354658258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formal'!$B$3:$H$3</c:f>
              <c:strCache>
                <c:ptCount val="7"/>
                <c:pt idx="0">
                  <c:v>2014</c:v>
                </c:pt>
                <c:pt idx="1">
                  <c:v>2015</c:v>
                </c:pt>
                <c:pt idx="2">
                  <c:v>2016</c:v>
                </c:pt>
                <c:pt idx="3">
                  <c:v>2017</c:v>
                </c:pt>
                <c:pt idx="4">
                  <c:v>2018</c:v>
                </c:pt>
                <c:pt idx="5">
                  <c:v>2019</c:v>
                </c:pt>
                <c:pt idx="6">
                  <c:v>Ene-Mar. 2020</c:v>
                </c:pt>
              </c:strCache>
            </c:strRef>
          </c:cat>
          <c:val>
            <c:numRef>
              <c:f>'VIII.1 Ocup. formal'!$B$14:$H$14</c:f>
              <c:numCache>
                <c:formatCode>_(* #,##0_);_(* \(#,##0\);_(* "-"??_);_(@_)</c:formatCode>
                <c:ptCount val="7"/>
                <c:pt idx="0">
                  <c:v>127950.723433634</c:v>
                </c:pt>
                <c:pt idx="1">
                  <c:v>154557.33810606101</c:v>
                </c:pt>
                <c:pt idx="2">
                  <c:v>148075.498011583</c:v>
                </c:pt>
                <c:pt idx="3">
                  <c:v>171460.79344521399</c:v>
                </c:pt>
                <c:pt idx="4">
                  <c:v>178407.53711065499</c:v>
                </c:pt>
                <c:pt idx="5">
                  <c:v>182812.072511181</c:v>
                </c:pt>
                <c:pt idx="6">
                  <c:v>177019.135801909</c:v>
                </c:pt>
              </c:numCache>
            </c:numRef>
          </c:val>
          <c:smooth val="0"/>
          <c:extLst>
            <c:ext xmlns:c16="http://schemas.microsoft.com/office/drawing/2014/chart" uri="{C3380CC4-5D6E-409C-BE32-E72D297353CC}">
              <c16:uniqueId val="{0000000B-7CCE-4168-A01F-4346F2835CD0}"/>
            </c:ext>
          </c:extLst>
        </c:ser>
        <c:ser>
          <c:idx val="8"/>
          <c:order val="8"/>
          <c:tx>
            <c:strRef>
              <c:f>'VIII.1 Ocup. formal'!$A$15</c:f>
              <c:strCache>
                <c:ptCount val="1"/>
                <c:pt idx="0">
                  <c:v>Otros Servicios</c:v>
                </c:pt>
              </c:strCache>
            </c:strRef>
          </c:tx>
          <c:marker>
            <c:symbol val="none"/>
          </c:marker>
          <c:dLbls>
            <c:dLbl>
              <c:idx val="0"/>
              <c:layout>
                <c:manualLayout>
                  <c:x val="-4.1098762390980217E-2"/>
                  <c:y val="1.22645641699518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571-433E-B4AE-C1689361FF5D}"/>
                </c:ext>
              </c:extLst>
            </c:dLbl>
            <c:dLbl>
              <c:idx val="1"/>
              <c:layout>
                <c:manualLayout>
                  <c:x val="-9.7854196169004106E-4"/>
                  <c:y val="1.05124835742444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571-433E-B4AE-C1689361FF5D}"/>
                </c:ext>
              </c:extLst>
            </c:dLbl>
            <c:dLbl>
              <c:idx val="2"/>
              <c:layout>
                <c:manualLayout>
                  <c:x val="-1.4678129425350078E-2"/>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571-433E-B4AE-C1689361FF5D}"/>
                </c:ext>
              </c:extLst>
            </c:dLbl>
            <c:dLbl>
              <c:idx val="3"/>
              <c:layout>
                <c:manualLayout>
                  <c:x val="-5.8712517701400308E-3"/>
                  <c:y val="1.75208059570740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571-433E-B4AE-C1689361FF5D}"/>
                </c:ext>
              </c:extLst>
            </c:dLbl>
            <c:dLbl>
              <c:idx val="4"/>
              <c:layout>
                <c:manualLayout>
                  <c:x val="-1.5656671387040081E-2"/>
                  <c:y val="1.22645641699518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571-433E-B4AE-C1689361FF5D}"/>
                </c:ext>
              </c:extLst>
            </c:dLbl>
            <c:dLbl>
              <c:idx val="5"/>
              <c:layout>
                <c:manualLayout>
                  <c:x val="-2.2557744094862171E-2"/>
                  <c:y val="2.10168428482124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C05-4267-A55B-A4C47C9DD430}"/>
                </c:ext>
              </c:extLst>
            </c:dLbl>
            <c:dLbl>
              <c:idx val="6"/>
              <c:layout>
                <c:manualLayout>
                  <c:x val="0"/>
                  <c:y val="-3.15252642723187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C05-4267-A55B-A4C47C9DD43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formal'!$B$3:$H$3</c:f>
              <c:strCache>
                <c:ptCount val="7"/>
                <c:pt idx="0">
                  <c:v>2014</c:v>
                </c:pt>
                <c:pt idx="1">
                  <c:v>2015</c:v>
                </c:pt>
                <c:pt idx="2">
                  <c:v>2016</c:v>
                </c:pt>
                <c:pt idx="3">
                  <c:v>2017</c:v>
                </c:pt>
                <c:pt idx="4">
                  <c:v>2018</c:v>
                </c:pt>
                <c:pt idx="5">
                  <c:v>2019</c:v>
                </c:pt>
                <c:pt idx="6">
                  <c:v>Ene-Mar. 2020</c:v>
                </c:pt>
              </c:strCache>
            </c:strRef>
          </c:cat>
          <c:val>
            <c:numRef>
              <c:f>'VIII.1 Ocup. formal'!$B$15:$H$15</c:f>
              <c:numCache>
                <c:formatCode>_(* #,##0_);_(* \(#,##0\);_(* "-"??_);_(@_)</c:formatCode>
                <c:ptCount val="7"/>
                <c:pt idx="0">
                  <c:v>227244.14005935701</c:v>
                </c:pt>
                <c:pt idx="1">
                  <c:v>268984.27798919001</c:v>
                </c:pt>
                <c:pt idx="2">
                  <c:v>299395.029321793</c:v>
                </c:pt>
                <c:pt idx="3">
                  <c:v>291648.505315502</c:v>
                </c:pt>
                <c:pt idx="4">
                  <c:v>300742.10849550797</c:v>
                </c:pt>
                <c:pt idx="5">
                  <c:v>345191.63773886801</c:v>
                </c:pt>
                <c:pt idx="6">
                  <c:v>328787.82441539399</c:v>
                </c:pt>
              </c:numCache>
            </c:numRef>
          </c:val>
          <c:smooth val="0"/>
          <c:extLst>
            <c:ext xmlns:c16="http://schemas.microsoft.com/office/drawing/2014/chart" uri="{C3380CC4-5D6E-409C-BE32-E72D297353CC}">
              <c16:uniqueId val="{0000000C-7CCE-4168-A01F-4346F2835CD0}"/>
            </c:ext>
          </c:extLst>
        </c:ser>
        <c:dLbls>
          <c:showLegendKey val="0"/>
          <c:showVal val="0"/>
          <c:showCatName val="0"/>
          <c:showSerName val="0"/>
          <c:showPercent val="0"/>
          <c:showBubbleSize val="0"/>
        </c:dLbls>
        <c:smooth val="0"/>
        <c:axId val="437638648"/>
        <c:axId val="437639040"/>
        <c:extLst>
          <c:ext xmlns:c15="http://schemas.microsoft.com/office/drawing/2012/chart" uri="{02D57815-91ED-43cb-92C2-25804820EDAC}">
            <c15:filteredLineSeries>
              <c15:ser>
                <c:idx val="1"/>
                <c:order val="1"/>
                <c:tx>
                  <c:strRef>
                    <c:extLst>
                      <c:ext uri="{02D57815-91ED-43cb-92C2-25804820EDAC}">
                        <c15:formulaRef>
                          <c15:sqref>'VIII.1 Ocup. formal'!#REF!</c15:sqref>
                        </c15:formulaRef>
                      </c:ext>
                    </c:extLst>
                    <c:strCache>
                      <c:ptCount val="1"/>
                      <c:pt idx="0">
                        <c:v>#REF!</c:v>
                      </c:pt>
                    </c:strCache>
                  </c:strRef>
                </c:tx>
                <c:marker>
                  <c:symbol val="none"/>
                </c:marker>
                <c:cat>
                  <c:strRef>
                    <c:extLst>
                      <c:ext uri="{02D57815-91ED-43cb-92C2-25804820EDAC}">
                        <c15:formulaRef>
                          <c15:sqref>'VIII.1 Ocup. formal'!$B$3:$H$3</c15:sqref>
                        </c15:formulaRef>
                      </c:ext>
                    </c:extLst>
                    <c:strCache>
                      <c:ptCount val="7"/>
                      <c:pt idx="0">
                        <c:v>2014</c:v>
                      </c:pt>
                      <c:pt idx="1">
                        <c:v>2015</c:v>
                      </c:pt>
                      <c:pt idx="2">
                        <c:v>2016</c:v>
                      </c:pt>
                      <c:pt idx="3">
                        <c:v>2017</c:v>
                      </c:pt>
                      <c:pt idx="4">
                        <c:v>2018</c:v>
                      </c:pt>
                      <c:pt idx="5">
                        <c:v>2019</c:v>
                      </c:pt>
                      <c:pt idx="6">
                        <c:v>Ene-Mar. 2020</c:v>
                      </c:pt>
                    </c:strCache>
                  </c:strRef>
                </c:cat>
                <c:val>
                  <c:numRef>
                    <c:extLst>
                      <c:ext uri="{02D57815-91ED-43cb-92C2-25804820EDAC}">
                        <c15:formulaRef>
                          <c15:sqref>'VIII.1 Ocup. formal'!#REF!</c15:sqref>
                        </c15:formulaRef>
                      </c:ext>
                    </c:extLst>
                    <c:numCache>
                      <c:formatCode>General</c:formatCode>
                      <c:ptCount val="1"/>
                      <c:pt idx="0">
                        <c:v>1</c:v>
                      </c:pt>
                    </c:numCache>
                  </c:numRef>
                </c:val>
                <c:smooth val="0"/>
                <c:extLst>
                  <c:ext xmlns:c16="http://schemas.microsoft.com/office/drawing/2014/chart" uri="{C3380CC4-5D6E-409C-BE32-E72D297353CC}">
                    <c16:uniqueId val="{00000001-7CCE-4168-A01F-4346F2835CD0}"/>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'VIII.1 Ocup. formal'!#REF!</c15:sqref>
                        </c15:formulaRef>
                      </c:ext>
                    </c:extLst>
                    <c:strCache>
                      <c:ptCount val="1"/>
                      <c:pt idx="0">
                        <c:v>#REF!</c:v>
                      </c:pt>
                    </c:strCache>
                  </c:strRef>
                </c:tx>
                <c:marker>
                  <c:symbol val="none"/>
                </c:marker>
                <c:cat>
                  <c:strRef>
                    <c:extLst xmlns:c15="http://schemas.microsoft.com/office/drawing/2012/chart">
                      <c:ext xmlns:c15="http://schemas.microsoft.com/office/drawing/2012/chart" uri="{02D57815-91ED-43cb-92C2-25804820EDAC}">
                        <c15:formulaRef>
                          <c15:sqref>'VIII.1 Ocup. formal'!$B$3:$H$3</c15:sqref>
                        </c15:formulaRef>
                      </c:ext>
                    </c:extLst>
                    <c:strCache>
                      <c:ptCount val="7"/>
                      <c:pt idx="0">
                        <c:v>2014</c:v>
                      </c:pt>
                      <c:pt idx="1">
                        <c:v>2015</c:v>
                      </c:pt>
                      <c:pt idx="2">
                        <c:v>2016</c:v>
                      </c:pt>
                      <c:pt idx="3">
                        <c:v>2017</c:v>
                      </c:pt>
                      <c:pt idx="4">
                        <c:v>2018</c:v>
                      </c:pt>
                      <c:pt idx="5">
                        <c:v>2019</c:v>
                      </c:pt>
                      <c:pt idx="6">
                        <c:v>Ene-Mar. 2020</c:v>
                      </c:pt>
                    </c:strCache>
                  </c:strRef>
                </c:cat>
                <c:val>
                  <c:numRef>
                    <c:extLst xmlns:c15="http://schemas.microsoft.com/office/drawing/2012/chart">
                      <c:ext xmlns:c15="http://schemas.microsoft.com/office/drawing/2012/chart" uri="{02D57815-91ED-43cb-92C2-25804820EDAC}">
                        <c15:formulaRef>
                          <c15:sqref>'VIII.1 Ocup. formal'!#REF!</c15:sqref>
                        </c15:formulaRef>
                      </c:ext>
                    </c:extLst>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D-7CCE-4168-A01F-4346F2835CD0}"/>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'VIII.1 Ocup. formal'!#REF!</c15:sqref>
                        </c15:formulaRef>
                      </c:ext>
                    </c:extLst>
                    <c:strCache>
                      <c:ptCount val="1"/>
                      <c:pt idx="0">
                        <c:v>#REF!</c:v>
                      </c:pt>
                    </c:strCache>
                  </c:strRef>
                </c:tx>
                <c:spPr>
                  <a:effectLst>
                    <a:softEdge rad="0"/>
                  </a:effectLst>
                </c:spPr>
                <c:marker>
                  <c:symbol val="none"/>
                </c:marker>
                <c:dLbls>
                  <c:spPr>
                    <a:noFill/>
                    <a:ln>
                      <a:noFill/>
                    </a:ln>
                    <a:effectLst/>
                  </c:sp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'VIII.1 Ocup. formal'!$B$3:$H$3</c15:sqref>
                        </c15:formulaRef>
                      </c:ext>
                    </c:extLst>
                    <c:strCache>
                      <c:ptCount val="7"/>
                      <c:pt idx="0">
                        <c:v>2014</c:v>
                      </c:pt>
                      <c:pt idx="1">
                        <c:v>2015</c:v>
                      </c:pt>
                      <c:pt idx="2">
                        <c:v>2016</c:v>
                      </c:pt>
                      <c:pt idx="3">
                        <c:v>2017</c:v>
                      </c:pt>
                      <c:pt idx="4">
                        <c:v>2018</c:v>
                      </c:pt>
                      <c:pt idx="5">
                        <c:v>2019</c:v>
                      </c:pt>
                      <c:pt idx="6">
                        <c:v>Ene-Mar. 2020</c:v>
                      </c:pt>
                    </c:strCache>
                  </c:strRef>
                </c:cat>
                <c:val>
                  <c:numRef>
                    <c:extLst xmlns:c15="http://schemas.microsoft.com/office/drawing/2012/chart">
                      <c:ext xmlns:c15="http://schemas.microsoft.com/office/drawing/2012/chart" uri="{02D57815-91ED-43cb-92C2-25804820EDAC}">
                        <c15:formulaRef>
                          <c15:sqref>'VIII.1 Ocup. formal'!#REF!</c15:sqref>
                        </c15:formulaRef>
                      </c:ext>
                    </c:extLst>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E-7CCE-4168-A01F-4346F2835CD0}"/>
                  </c:ext>
                </c:extLst>
              </c15:ser>
            </c15:filteredLineSeries>
          </c:ext>
        </c:extLst>
      </c:lineChart>
      <c:catAx>
        <c:axId val="437638648"/>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7639040"/>
        <c:crosses val="autoZero"/>
        <c:auto val="1"/>
        <c:lblAlgn val="ctr"/>
        <c:lblOffset val="100"/>
        <c:noMultiLvlLbl val="0"/>
      </c:catAx>
      <c:valAx>
        <c:axId val="437639040"/>
        <c:scaling>
          <c:orientation val="minMax"/>
        </c:scaling>
        <c:delete val="1"/>
        <c:axPos val="l"/>
        <c:numFmt formatCode="_(* #,##0_);_(* \(#,##0\);_(* &quot;-&quot;??_);_(@_)" sourceLinked="1"/>
        <c:majorTickMark val="out"/>
        <c:minorTickMark val="none"/>
        <c:tickLblPos val="nextTo"/>
        <c:crossAx val="437638648"/>
        <c:crosses val="autoZero"/>
        <c:crossBetween val="between"/>
      </c:valAx>
      <c:spPr>
        <a:ln>
          <a:noFill/>
        </a:ln>
      </c:spPr>
    </c:plotArea>
    <c:legend>
      <c:legendPos val="b"/>
      <c:layout>
        <c:manualLayout>
          <c:xMode val="edge"/>
          <c:yMode val="edge"/>
          <c:x val="5.0442892232224153E-2"/>
          <c:y val="9.985897051580836E-2"/>
          <c:w val="0.84787038298413386"/>
          <c:h val="5.2368999210184147E-2"/>
        </c:manualLayout>
      </c:layout>
      <c:overlay val="0"/>
      <c:spPr>
        <a:ln>
          <a:solidFill>
            <a:schemeClr val="bg1"/>
          </a:solidFill>
        </a:ln>
      </c:spPr>
      <c:txPr>
        <a:bodyPr/>
        <a:lstStyle/>
        <a:p>
          <a:pPr>
            <a:defRPr lang="en-US" sz="11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584681277055176E-2"/>
          <c:y val="0.2346943232500692"/>
          <c:w val="0.94000921813029137"/>
          <c:h val="0.65435244764876754"/>
        </c:manualLayout>
      </c:layout>
      <c:barChart>
        <c:barDir val="col"/>
        <c:grouping val="clustered"/>
        <c:varyColors val="0"/>
        <c:ser>
          <c:idx val="0"/>
          <c:order val="0"/>
          <c:tx>
            <c:strRef>
              <c:f>'VIII.2 Pob. econ.'!$B$3</c:f>
              <c:strCache>
                <c:ptCount val="1"/>
                <c:pt idx="0">
                  <c:v>Población Total</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econ.'!$A$4:$A$10</c:f>
              <c:strCache>
                <c:ptCount val="7"/>
                <c:pt idx="0">
                  <c:v>2014</c:v>
                </c:pt>
                <c:pt idx="1">
                  <c:v>2015</c:v>
                </c:pt>
                <c:pt idx="2">
                  <c:v>2016</c:v>
                </c:pt>
                <c:pt idx="3">
                  <c:v>2017</c:v>
                </c:pt>
                <c:pt idx="4">
                  <c:v>2018</c:v>
                </c:pt>
                <c:pt idx="5">
                  <c:v>2019</c:v>
                </c:pt>
                <c:pt idx="6">
                  <c:v>Ene-Mar.2020</c:v>
                </c:pt>
              </c:strCache>
            </c:strRef>
          </c:cat>
          <c:val>
            <c:numRef>
              <c:f>'VIII.2 Pob. econ.'!$B$4:$B$10</c:f>
              <c:numCache>
                <c:formatCode>#,##0</c:formatCode>
                <c:ptCount val="7"/>
                <c:pt idx="0">
                  <c:v>9919560</c:v>
                </c:pt>
                <c:pt idx="1">
                  <c:v>10015591</c:v>
                </c:pt>
                <c:pt idx="2">
                  <c:v>10110143</c:v>
                </c:pt>
                <c:pt idx="3">
                  <c:v>10205331</c:v>
                </c:pt>
                <c:pt idx="4">
                  <c:v>10300522</c:v>
                </c:pt>
                <c:pt idx="5">
                  <c:v>10391953</c:v>
                </c:pt>
                <c:pt idx="6">
                  <c:v>10414683</c:v>
                </c:pt>
              </c:numCache>
            </c:numRef>
          </c:val>
          <c:extLst>
            <c:ext xmlns:c16="http://schemas.microsoft.com/office/drawing/2014/chart" uri="{C3380CC4-5D6E-409C-BE32-E72D297353CC}">
              <c16:uniqueId val="{00000000-8C9C-4E24-BCA5-E306A556484F}"/>
            </c:ext>
          </c:extLst>
        </c:ser>
        <c:ser>
          <c:idx val="1"/>
          <c:order val="1"/>
          <c:tx>
            <c:strRef>
              <c:f>'VIII.2 Pob. econ.'!$C$3</c:f>
              <c:strCache>
                <c:ptCount val="1"/>
                <c:pt idx="0">
                  <c:v>Población en Edad de Trabajar (PET)</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econ.'!$A$4:$A$10</c:f>
              <c:strCache>
                <c:ptCount val="7"/>
                <c:pt idx="0">
                  <c:v>2014</c:v>
                </c:pt>
                <c:pt idx="1">
                  <c:v>2015</c:v>
                </c:pt>
                <c:pt idx="2">
                  <c:v>2016</c:v>
                </c:pt>
                <c:pt idx="3">
                  <c:v>2017</c:v>
                </c:pt>
                <c:pt idx="4">
                  <c:v>2018</c:v>
                </c:pt>
                <c:pt idx="5">
                  <c:v>2019</c:v>
                </c:pt>
                <c:pt idx="6">
                  <c:v>Ene-Mar.2020</c:v>
                </c:pt>
              </c:strCache>
            </c:strRef>
          </c:cat>
          <c:val>
            <c:numRef>
              <c:f>'VIII.2 Pob. econ.'!$C$4:$C$10</c:f>
              <c:numCache>
                <c:formatCode>#,##0</c:formatCode>
                <c:ptCount val="7"/>
                <c:pt idx="0">
                  <c:v>7066992.71940553</c:v>
                </c:pt>
                <c:pt idx="1">
                  <c:v>7263637.9357190998</c:v>
                </c:pt>
                <c:pt idx="2">
                  <c:v>7379608.3909109002</c:v>
                </c:pt>
                <c:pt idx="3">
                  <c:v>7525557.4403596604</c:v>
                </c:pt>
                <c:pt idx="4">
                  <c:v>7563658.3882531598</c:v>
                </c:pt>
                <c:pt idx="5">
                  <c:v>7665213</c:v>
                </c:pt>
                <c:pt idx="6">
                  <c:v>7701551</c:v>
                </c:pt>
              </c:numCache>
            </c:numRef>
          </c:val>
          <c:extLst>
            <c:ext xmlns:c16="http://schemas.microsoft.com/office/drawing/2014/chart" uri="{C3380CC4-5D6E-409C-BE32-E72D297353CC}">
              <c16:uniqueId val="{00000001-8C9C-4E24-BCA5-E306A556484F}"/>
            </c:ext>
          </c:extLst>
        </c:ser>
        <c:ser>
          <c:idx val="2"/>
          <c:order val="2"/>
          <c:tx>
            <c:strRef>
              <c:f>'VIII.2 Pob. econ.'!$D$3</c:f>
              <c:strCache>
                <c:ptCount val="1"/>
                <c:pt idx="0">
                  <c:v>Fuerza de Trabajo (PEA)</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econ.'!$A$4:$A$10</c:f>
              <c:strCache>
                <c:ptCount val="7"/>
                <c:pt idx="0">
                  <c:v>2014</c:v>
                </c:pt>
                <c:pt idx="1">
                  <c:v>2015</c:v>
                </c:pt>
                <c:pt idx="2">
                  <c:v>2016</c:v>
                </c:pt>
                <c:pt idx="3">
                  <c:v>2017</c:v>
                </c:pt>
                <c:pt idx="4">
                  <c:v>2018</c:v>
                </c:pt>
                <c:pt idx="5">
                  <c:v>2019</c:v>
                </c:pt>
                <c:pt idx="6">
                  <c:v>Ene-Mar.2020</c:v>
                </c:pt>
              </c:strCache>
            </c:strRef>
          </c:cat>
          <c:val>
            <c:numRef>
              <c:f>'VIII.2 Pob. econ.'!$D$4:$D$10</c:f>
              <c:numCache>
                <c:formatCode>#,##0</c:formatCode>
                <c:ptCount val="7"/>
                <c:pt idx="0">
                  <c:v>4390333.0856888099</c:v>
                </c:pt>
                <c:pt idx="1">
                  <c:v>4480940.7961979499</c:v>
                </c:pt>
                <c:pt idx="2">
                  <c:v>4603292.5755375102</c:v>
                </c:pt>
                <c:pt idx="3">
                  <c:v>4670314.0713482201</c:v>
                </c:pt>
                <c:pt idx="4">
                  <c:v>4866821.57323018</c:v>
                </c:pt>
                <c:pt idx="5">
                  <c:v>5009247</c:v>
                </c:pt>
                <c:pt idx="6">
                  <c:v>4883284</c:v>
                </c:pt>
              </c:numCache>
            </c:numRef>
          </c:val>
          <c:extLst>
            <c:ext xmlns:c16="http://schemas.microsoft.com/office/drawing/2014/chart" uri="{C3380CC4-5D6E-409C-BE32-E72D297353CC}">
              <c16:uniqueId val="{00000002-8C9C-4E24-BCA5-E306A556484F}"/>
            </c:ext>
          </c:extLst>
        </c:ser>
        <c:ser>
          <c:idx val="3"/>
          <c:order val="3"/>
          <c:tx>
            <c:strRef>
              <c:f>'VIII.2 Pob. econ.'!$E$3</c:f>
              <c:strCache>
                <c:ptCount val="1"/>
                <c:pt idx="0">
                  <c:v>Ocupados</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econ.'!$A$4:$A$10</c:f>
              <c:strCache>
                <c:ptCount val="7"/>
                <c:pt idx="0">
                  <c:v>2014</c:v>
                </c:pt>
                <c:pt idx="1">
                  <c:v>2015</c:v>
                </c:pt>
                <c:pt idx="2">
                  <c:v>2016</c:v>
                </c:pt>
                <c:pt idx="3">
                  <c:v>2017</c:v>
                </c:pt>
                <c:pt idx="4">
                  <c:v>2018</c:v>
                </c:pt>
                <c:pt idx="5">
                  <c:v>2019</c:v>
                </c:pt>
                <c:pt idx="6">
                  <c:v>Ene-Mar.2020</c:v>
                </c:pt>
              </c:strCache>
            </c:strRef>
          </c:cat>
          <c:val>
            <c:numRef>
              <c:f>'VIII.2 Pob. econ.'!$E$4:$E$10</c:f>
              <c:numCache>
                <c:formatCode>#,##0</c:formatCode>
                <c:ptCount val="7"/>
                <c:pt idx="0">
                  <c:v>4051304.0542508801</c:v>
                </c:pt>
                <c:pt idx="1">
                  <c:v>4195010.7209762596</c:v>
                </c:pt>
                <c:pt idx="2">
                  <c:v>4310845.3237678502</c:v>
                </c:pt>
                <c:pt idx="3">
                  <c:v>4431911.7358859302</c:v>
                </c:pt>
                <c:pt idx="4">
                  <c:v>4582165.9420532603</c:v>
                </c:pt>
                <c:pt idx="5">
                  <c:v>4716189</c:v>
                </c:pt>
                <c:pt idx="6">
                  <c:v>4605874</c:v>
                </c:pt>
              </c:numCache>
            </c:numRef>
          </c:val>
          <c:extLst>
            <c:ext xmlns:c16="http://schemas.microsoft.com/office/drawing/2014/chart" uri="{C3380CC4-5D6E-409C-BE32-E72D297353CC}">
              <c16:uniqueId val="{00000003-8C9C-4E24-BCA5-E306A556484F}"/>
            </c:ext>
          </c:extLst>
        </c:ser>
        <c:ser>
          <c:idx val="4"/>
          <c:order val="4"/>
          <c:tx>
            <c:strRef>
              <c:f>'VIII.2 Pob. econ.'!$F$3</c:f>
              <c:strCache>
                <c:ptCount val="1"/>
                <c:pt idx="0">
                  <c:v>Sector Formal</c:v>
                </c:pt>
              </c:strCache>
            </c:strRef>
          </c:tx>
          <c:spPr>
            <a:solidFill>
              <a:schemeClr val="accent5"/>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econ.'!$A$4:$A$10</c:f>
              <c:strCache>
                <c:ptCount val="7"/>
                <c:pt idx="0">
                  <c:v>2014</c:v>
                </c:pt>
                <c:pt idx="1">
                  <c:v>2015</c:v>
                </c:pt>
                <c:pt idx="2">
                  <c:v>2016</c:v>
                </c:pt>
                <c:pt idx="3">
                  <c:v>2017</c:v>
                </c:pt>
                <c:pt idx="4">
                  <c:v>2018</c:v>
                </c:pt>
                <c:pt idx="5">
                  <c:v>2019</c:v>
                </c:pt>
                <c:pt idx="6">
                  <c:v>Ene-Mar.2020</c:v>
                </c:pt>
              </c:strCache>
            </c:strRef>
          </c:cat>
          <c:val>
            <c:numRef>
              <c:f>'VIII.2 Pob. econ.'!$F$4:$F$10</c:f>
              <c:numCache>
                <c:formatCode>#,##0</c:formatCode>
                <c:ptCount val="7"/>
                <c:pt idx="0">
                  <c:v>1853784.4208326</c:v>
                </c:pt>
                <c:pt idx="1">
                  <c:v>1939410.7036625701</c:v>
                </c:pt>
                <c:pt idx="2">
                  <c:v>2012995.43601726</c:v>
                </c:pt>
                <c:pt idx="3">
                  <c:v>2050906.62490762</c:v>
                </c:pt>
                <c:pt idx="4">
                  <c:v>2202518.1965998798</c:v>
                </c:pt>
                <c:pt idx="5">
                  <c:v>2299463</c:v>
                </c:pt>
                <c:pt idx="6">
                  <c:v>225587</c:v>
                </c:pt>
              </c:numCache>
            </c:numRef>
          </c:val>
          <c:extLst>
            <c:ext xmlns:c16="http://schemas.microsoft.com/office/drawing/2014/chart" uri="{C3380CC4-5D6E-409C-BE32-E72D297353CC}">
              <c16:uniqueId val="{00000004-8C9C-4E24-BCA5-E306A556484F}"/>
            </c:ext>
          </c:extLst>
        </c:ser>
        <c:ser>
          <c:idx val="5"/>
          <c:order val="5"/>
          <c:tx>
            <c:strRef>
              <c:f>'VIII.2 Pob. econ.'!$G$3</c:f>
              <c:strCache>
                <c:ptCount val="1"/>
                <c:pt idx="0">
                  <c:v>Sector Informal</c:v>
                </c:pt>
              </c:strCache>
            </c:strRef>
          </c:tx>
          <c:spPr>
            <a:solidFill>
              <a:schemeClr val="accent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econ.'!$A$4:$A$10</c:f>
              <c:strCache>
                <c:ptCount val="7"/>
                <c:pt idx="0">
                  <c:v>2014</c:v>
                </c:pt>
                <c:pt idx="1">
                  <c:v>2015</c:v>
                </c:pt>
                <c:pt idx="2">
                  <c:v>2016</c:v>
                </c:pt>
                <c:pt idx="3">
                  <c:v>2017</c:v>
                </c:pt>
                <c:pt idx="4">
                  <c:v>2018</c:v>
                </c:pt>
                <c:pt idx="5">
                  <c:v>2019</c:v>
                </c:pt>
                <c:pt idx="6">
                  <c:v>Ene-Mar.2020</c:v>
                </c:pt>
              </c:strCache>
            </c:strRef>
          </c:cat>
          <c:val>
            <c:numRef>
              <c:f>'VIII.2 Pob. econ.'!$G$4:$G$10</c:f>
              <c:numCache>
                <c:formatCode>#,##0</c:formatCode>
                <c:ptCount val="7"/>
                <c:pt idx="0">
                  <c:v>1966715.08288868</c:v>
                </c:pt>
                <c:pt idx="1">
                  <c:v>2008728.28522861</c:v>
                </c:pt>
                <c:pt idx="2">
                  <c:v>2034385.7096901301</c:v>
                </c:pt>
                <c:pt idx="3">
                  <c:v>2128383.3337115799</c:v>
                </c:pt>
                <c:pt idx="4">
                  <c:v>2107358.8892997499</c:v>
                </c:pt>
                <c:pt idx="5">
                  <c:v>2156106</c:v>
                </c:pt>
                <c:pt idx="6">
                  <c:v>2090183</c:v>
                </c:pt>
              </c:numCache>
            </c:numRef>
          </c:val>
          <c:extLst>
            <c:ext xmlns:c16="http://schemas.microsoft.com/office/drawing/2014/chart" uri="{C3380CC4-5D6E-409C-BE32-E72D297353CC}">
              <c16:uniqueId val="{00000005-8C9C-4E24-BCA5-E306A556484F}"/>
            </c:ext>
          </c:extLst>
        </c:ser>
        <c:ser>
          <c:idx val="6"/>
          <c:order val="6"/>
          <c:tx>
            <c:strRef>
              <c:f>'VIII.2 Pob. econ.'!$H$3</c:f>
              <c:strCache>
                <c:ptCount val="1"/>
                <c:pt idx="0">
                  <c:v>Servicio Doméstico</c:v>
                </c:pt>
              </c:strCache>
            </c:strRef>
          </c:tx>
          <c:spPr>
            <a:solidFill>
              <a:schemeClr val="accent1">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econ.'!$A$4:$A$10</c:f>
              <c:strCache>
                <c:ptCount val="7"/>
                <c:pt idx="0">
                  <c:v>2014</c:v>
                </c:pt>
                <c:pt idx="1">
                  <c:v>2015</c:v>
                </c:pt>
                <c:pt idx="2">
                  <c:v>2016</c:v>
                </c:pt>
                <c:pt idx="3">
                  <c:v>2017</c:v>
                </c:pt>
                <c:pt idx="4">
                  <c:v>2018</c:v>
                </c:pt>
                <c:pt idx="5">
                  <c:v>2019</c:v>
                </c:pt>
                <c:pt idx="6">
                  <c:v>Ene-Mar.2020</c:v>
                </c:pt>
              </c:strCache>
            </c:strRef>
          </c:cat>
          <c:val>
            <c:numRef>
              <c:f>'VIII.2 Pob. econ.'!$H$4:$H$10</c:f>
              <c:numCache>
                <c:formatCode>#,##0</c:formatCode>
                <c:ptCount val="7"/>
                <c:pt idx="0">
                  <c:v>230804.55052960201</c:v>
                </c:pt>
                <c:pt idx="1">
                  <c:v>246871.73208508099</c:v>
                </c:pt>
                <c:pt idx="2">
                  <c:v>263464.17806046701</c:v>
                </c:pt>
                <c:pt idx="3">
                  <c:v>252621.777266733</c:v>
                </c:pt>
                <c:pt idx="4">
                  <c:v>272288.85615363298</c:v>
                </c:pt>
                <c:pt idx="5">
                  <c:v>260620</c:v>
                </c:pt>
                <c:pt idx="6">
                  <c:v>259804</c:v>
                </c:pt>
              </c:numCache>
            </c:numRef>
          </c:val>
          <c:extLst>
            <c:ext xmlns:c16="http://schemas.microsoft.com/office/drawing/2014/chart" uri="{C3380CC4-5D6E-409C-BE32-E72D297353CC}">
              <c16:uniqueId val="{00000006-8C9C-4E24-BCA5-E306A556484F}"/>
            </c:ext>
          </c:extLst>
        </c:ser>
        <c:ser>
          <c:idx val="7"/>
          <c:order val="7"/>
          <c:tx>
            <c:strRef>
              <c:f>'VIII.2 Pob. econ.'!$I$3</c:f>
              <c:strCache>
                <c:ptCount val="1"/>
                <c:pt idx="0">
                  <c:v>Informalidad Total</c:v>
                </c:pt>
              </c:strCache>
            </c:strRef>
          </c:tx>
          <c:spPr>
            <a:solidFill>
              <a:schemeClr val="accent2">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econ.'!$A$4:$A$10</c:f>
              <c:strCache>
                <c:ptCount val="7"/>
                <c:pt idx="0">
                  <c:v>2014</c:v>
                </c:pt>
                <c:pt idx="1">
                  <c:v>2015</c:v>
                </c:pt>
                <c:pt idx="2">
                  <c:v>2016</c:v>
                </c:pt>
                <c:pt idx="3">
                  <c:v>2017</c:v>
                </c:pt>
                <c:pt idx="4">
                  <c:v>2018</c:v>
                </c:pt>
                <c:pt idx="5">
                  <c:v>2019</c:v>
                </c:pt>
                <c:pt idx="6">
                  <c:v>Ene-Mar.2020</c:v>
                </c:pt>
              </c:strCache>
            </c:strRef>
          </c:cat>
          <c:val>
            <c:numRef>
              <c:f>'VIII.2 Pob. econ.'!$I$4:$I$10</c:f>
              <c:numCache>
                <c:formatCode>#,##0</c:formatCode>
                <c:ptCount val="7"/>
                <c:pt idx="0">
                  <c:v>2345840.2957721902</c:v>
                </c:pt>
                <c:pt idx="1">
                  <c:v>2426605.5488804998</c:v>
                </c:pt>
                <c:pt idx="2">
                  <c:v>2497912.6507267398</c:v>
                </c:pt>
                <c:pt idx="3">
                  <c:v>2600850.5943549401</c:v>
                </c:pt>
                <c:pt idx="4">
                  <c:v>2587502.3902580701</c:v>
                </c:pt>
                <c:pt idx="5">
                  <c:v>2582790</c:v>
                </c:pt>
                <c:pt idx="6">
                  <c:v>2532144</c:v>
                </c:pt>
              </c:numCache>
            </c:numRef>
          </c:val>
          <c:extLst>
            <c:ext xmlns:c16="http://schemas.microsoft.com/office/drawing/2014/chart" uri="{C3380CC4-5D6E-409C-BE32-E72D297353CC}">
              <c16:uniqueId val="{00000007-8C9C-4E24-BCA5-E306A556484F}"/>
            </c:ext>
          </c:extLst>
        </c:ser>
        <c:ser>
          <c:idx val="8"/>
          <c:order val="8"/>
          <c:tx>
            <c:strRef>
              <c:f>'VIII.2 Pob. econ.'!$J$3</c:f>
              <c:strCache>
                <c:ptCount val="1"/>
                <c:pt idx="0">
                  <c:v>Desocupados Abiertos</c:v>
                </c:pt>
              </c:strCache>
            </c:strRef>
          </c:tx>
          <c:spPr>
            <a:solidFill>
              <a:schemeClr val="accent3">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econ.'!$A$4:$A$10</c:f>
              <c:strCache>
                <c:ptCount val="7"/>
                <c:pt idx="0">
                  <c:v>2014</c:v>
                </c:pt>
                <c:pt idx="1">
                  <c:v>2015</c:v>
                </c:pt>
                <c:pt idx="2">
                  <c:v>2016</c:v>
                </c:pt>
                <c:pt idx="3">
                  <c:v>2017</c:v>
                </c:pt>
                <c:pt idx="4">
                  <c:v>2018</c:v>
                </c:pt>
                <c:pt idx="5">
                  <c:v>2019</c:v>
                </c:pt>
                <c:pt idx="6">
                  <c:v>Ene-Mar.2020</c:v>
                </c:pt>
              </c:strCache>
            </c:strRef>
          </c:cat>
          <c:val>
            <c:numRef>
              <c:f>'VIII.2 Pob. econ.'!$J$4:$J$10</c:f>
              <c:numCache>
                <c:formatCode>#,##0</c:formatCode>
                <c:ptCount val="7"/>
                <c:pt idx="0">
                  <c:v>339029.031437925</c:v>
                </c:pt>
                <c:pt idx="1">
                  <c:v>285930.07522168302</c:v>
                </c:pt>
                <c:pt idx="2">
                  <c:v>292447.25176966097</c:v>
                </c:pt>
                <c:pt idx="3">
                  <c:v>238402.335462288</c:v>
                </c:pt>
                <c:pt idx="4">
                  <c:v>284655.63117692497</c:v>
                </c:pt>
                <c:pt idx="5">
                  <c:v>293058</c:v>
                </c:pt>
                <c:pt idx="6">
                  <c:v>277410</c:v>
                </c:pt>
              </c:numCache>
            </c:numRef>
          </c:val>
          <c:extLst>
            <c:ext xmlns:c16="http://schemas.microsoft.com/office/drawing/2014/chart" uri="{C3380CC4-5D6E-409C-BE32-E72D297353CC}">
              <c16:uniqueId val="{00000008-8C9C-4E24-BCA5-E306A556484F}"/>
            </c:ext>
          </c:extLst>
        </c:ser>
        <c:ser>
          <c:idx val="9"/>
          <c:order val="9"/>
          <c:tx>
            <c:strRef>
              <c:f>'VIII.2 Pob. econ.'!$K$3</c:f>
              <c:strCache>
                <c:ptCount val="1"/>
                <c:pt idx="0">
                  <c:v>Fuerza de Trabajo Potencial</c:v>
                </c:pt>
              </c:strCache>
            </c:strRef>
          </c:tx>
          <c:spPr>
            <a:solidFill>
              <a:schemeClr val="accent4">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econ.'!$A$4:$A$10</c:f>
              <c:strCache>
                <c:ptCount val="7"/>
                <c:pt idx="0">
                  <c:v>2014</c:v>
                </c:pt>
                <c:pt idx="1">
                  <c:v>2015</c:v>
                </c:pt>
                <c:pt idx="2">
                  <c:v>2016</c:v>
                </c:pt>
                <c:pt idx="3">
                  <c:v>2017</c:v>
                </c:pt>
                <c:pt idx="4">
                  <c:v>2018</c:v>
                </c:pt>
                <c:pt idx="5">
                  <c:v>2019</c:v>
                </c:pt>
                <c:pt idx="6">
                  <c:v>Ene-Mar.2020</c:v>
                </c:pt>
              </c:strCache>
            </c:strRef>
          </c:cat>
          <c:val>
            <c:numRef>
              <c:f>'VIII.2 Pob. econ.'!$K$4:$K$10</c:f>
              <c:numCache>
                <c:formatCode>#,##0</c:formatCode>
                <c:ptCount val="7"/>
                <c:pt idx="0">
                  <c:v>419006.25931816502</c:v>
                </c:pt>
                <c:pt idx="1">
                  <c:v>445269.61890969099</c:v>
                </c:pt>
                <c:pt idx="2">
                  <c:v>368344.33547475602</c:v>
                </c:pt>
                <c:pt idx="3">
                  <c:v>363620.51955730299</c:v>
                </c:pt>
                <c:pt idx="4">
                  <c:v>282445.72107512801</c:v>
                </c:pt>
                <c:pt idx="5">
                  <c:v>293058</c:v>
                </c:pt>
                <c:pt idx="6">
                  <c:v>277410</c:v>
                </c:pt>
              </c:numCache>
            </c:numRef>
          </c:val>
          <c:extLst>
            <c:ext xmlns:c16="http://schemas.microsoft.com/office/drawing/2014/chart" uri="{C3380CC4-5D6E-409C-BE32-E72D297353CC}">
              <c16:uniqueId val="{00000009-8C9C-4E24-BCA5-E306A556484F}"/>
            </c:ext>
          </c:extLst>
        </c:ser>
        <c:ser>
          <c:idx val="10"/>
          <c:order val="10"/>
          <c:tx>
            <c:strRef>
              <c:f>'VIII.2 Pob. econ.'!$L$3</c:f>
              <c:strCache>
                <c:ptCount val="1"/>
                <c:pt idx="0">
                  <c:v>Población fuera de la Fuerza de Trabajo (Inactivos)</c:v>
                </c:pt>
              </c:strCache>
            </c:strRef>
          </c:tx>
          <c:spPr>
            <a:solidFill>
              <a:schemeClr val="accent5">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econ.'!$A$4:$A$10</c:f>
              <c:strCache>
                <c:ptCount val="7"/>
                <c:pt idx="0">
                  <c:v>2014</c:v>
                </c:pt>
                <c:pt idx="1">
                  <c:v>2015</c:v>
                </c:pt>
                <c:pt idx="2">
                  <c:v>2016</c:v>
                </c:pt>
                <c:pt idx="3">
                  <c:v>2017</c:v>
                </c:pt>
                <c:pt idx="4">
                  <c:v>2018</c:v>
                </c:pt>
                <c:pt idx="5">
                  <c:v>2019</c:v>
                </c:pt>
                <c:pt idx="6">
                  <c:v>Ene-Mar.2020</c:v>
                </c:pt>
              </c:strCache>
            </c:strRef>
          </c:cat>
          <c:val>
            <c:numRef>
              <c:f>'VIII.2 Pob. econ.'!$L$4:$L$10</c:f>
              <c:numCache>
                <c:formatCode>#,##0</c:formatCode>
                <c:ptCount val="7"/>
                <c:pt idx="0">
                  <c:v>2676659.6337167202</c:v>
                </c:pt>
                <c:pt idx="1">
                  <c:v>2782697.1395211499</c:v>
                </c:pt>
                <c:pt idx="2">
                  <c:v>2776315.81537339</c:v>
                </c:pt>
                <c:pt idx="3">
                  <c:v>2855243.3690114398</c:v>
                </c:pt>
                <c:pt idx="4">
                  <c:v>2696836.8150229799</c:v>
                </c:pt>
                <c:pt idx="5">
                  <c:v>2655832</c:v>
                </c:pt>
                <c:pt idx="6">
                  <c:v>2813133</c:v>
                </c:pt>
              </c:numCache>
            </c:numRef>
          </c:val>
          <c:extLst>
            <c:ext xmlns:c16="http://schemas.microsoft.com/office/drawing/2014/chart" uri="{C3380CC4-5D6E-409C-BE32-E72D297353CC}">
              <c16:uniqueId val="{0000000A-8C9C-4E24-BCA5-E306A556484F}"/>
            </c:ext>
          </c:extLst>
        </c:ser>
        <c:ser>
          <c:idx val="11"/>
          <c:order val="11"/>
          <c:tx>
            <c:strRef>
              <c:f>'VIII.2 Pob. econ.'!$M$3</c:f>
              <c:strCache>
                <c:ptCount val="1"/>
                <c:pt idx="0">
                  <c:v>Desocupados (Abiertos con iniciadores)</c:v>
                </c:pt>
              </c:strCache>
            </c:strRef>
          </c:tx>
          <c:spPr>
            <a:solidFill>
              <a:schemeClr val="accent6">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econ.'!$A$4:$A$10</c:f>
              <c:strCache>
                <c:ptCount val="7"/>
                <c:pt idx="0">
                  <c:v>2014</c:v>
                </c:pt>
                <c:pt idx="1">
                  <c:v>2015</c:v>
                </c:pt>
                <c:pt idx="2">
                  <c:v>2016</c:v>
                </c:pt>
                <c:pt idx="3">
                  <c:v>2017</c:v>
                </c:pt>
                <c:pt idx="4">
                  <c:v>2018</c:v>
                </c:pt>
                <c:pt idx="5">
                  <c:v>2019</c:v>
                </c:pt>
                <c:pt idx="6">
                  <c:v>Ene-Mar.2020</c:v>
                </c:pt>
              </c:strCache>
            </c:strRef>
          </c:cat>
          <c:val>
            <c:numRef>
              <c:f>'VIII.2 Pob. econ.'!$M$4:$M$10</c:f>
              <c:numCache>
                <c:formatCode>#,##0</c:formatCode>
                <c:ptCount val="7"/>
                <c:pt idx="0">
                  <c:v>339029.031437925</c:v>
                </c:pt>
                <c:pt idx="1">
                  <c:v>302301.825862906</c:v>
                </c:pt>
                <c:pt idx="2">
                  <c:v>301798.31134524598</c:v>
                </c:pt>
                <c:pt idx="3">
                  <c:v>252383.32973161899</c:v>
                </c:pt>
                <c:pt idx="4">
                  <c:v>295863.58639013901</c:v>
                </c:pt>
                <c:pt idx="5">
                  <c:v>301483</c:v>
                </c:pt>
                <c:pt idx="6">
                  <c:v>294074</c:v>
                </c:pt>
              </c:numCache>
            </c:numRef>
          </c:val>
          <c:extLst>
            <c:ext xmlns:c16="http://schemas.microsoft.com/office/drawing/2014/chart" uri="{C3380CC4-5D6E-409C-BE32-E72D297353CC}">
              <c16:uniqueId val="{0000000B-8C9C-4E24-BCA5-E306A556484F}"/>
            </c:ext>
          </c:extLst>
        </c:ser>
        <c:dLbls>
          <c:showLegendKey val="0"/>
          <c:showVal val="0"/>
          <c:showCatName val="0"/>
          <c:showSerName val="0"/>
          <c:showPercent val="0"/>
          <c:showBubbleSize val="0"/>
        </c:dLbls>
        <c:gapWidth val="219"/>
        <c:overlap val="-27"/>
        <c:axId val="1054247504"/>
        <c:axId val="1054237104"/>
      </c:barChart>
      <c:catAx>
        <c:axId val="1054247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1054237104"/>
        <c:crosses val="autoZero"/>
        <c:auto val="1"/>
        <c:lblAlgn val="ctr"/>
        <c:lblOffset val="100"/>
        <c:noMultiLvlLbl val="0"/>
      </c:catAx>
      <c:valAx>
        <c:axId val="105423710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247504"/>
        <c:crosses val="autoZero"/>
        <c:crossBetween val="between"/>
      </c:valAx>
      <c:spPr>
        <a:noFill/>
        <a:ln>
          <a:noFill/>
        </a:ln>
        <a:effectLst/>
      </c:spPr>
    </c:plotArea>
    <c:legend>
      <c:legendPos val="b"/>
      <c:layout>
        <c:manualLayout>
          <c:xMode val="edge"/>
          <c:yMode val="edge"/>
          <c:x val="0.1704917170710667"/>
          <c:y val="2.1238038386705464E-2"/>
          <c:w val="0.65029017873757422"/>
          <c:h val="0.10933492886989839"/>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xml"/></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Relationships>
</file>

<file path=xl/drawings/_rels/drawing2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9.xml"/></Relationships>
</file>

<file path=xl/drawings/_rels/drawing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0.xml"/></Relationships>
</file>

<file path=xl/drawings/_rels/drawing3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11.xml"/></Relationships>
</file>

<file path=xl/drawings/_rels/drawing3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6"/><Relationship Id="rId1" Type="http://schemas.openxmlformats.org/officeDocument/2006/relationships/chart" Target="../charts/chart12.xml"/></Relationships>
</file>

<file path=xl/drawings/_rels/drawing3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4.png"/><Relationship Id="rId1" Type="http://schemas.openxmlformats.org/officeDocument/2006/relationships/hyperlink" Target="#Contenido!A26"/></Relationships>
</file>

<file path=xl/drawings/_rels/drawing3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4.xml"/></Relationships>
</file>

<file path=xl/drawings/_rels/drawing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5.xml"/></Relationships>
</file>

<file path=xl/drawings/_rels/drawing4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6.xml"/></Relationships>
</file>

<file path=xl/drawings/_rels/drawing4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7.xml"/></Relationships>
</file>

<file path=xl/drawings/_rels/drawing4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image" Target="../media/image4.png"/><Relationship Id="rId1" Type="http://schemas.openxmlformats.org/officeDocument/2006/relationships/hyperlink" Target="#Contenido!A26"/></Relationships>
</file>

<file path=xl/drawings/_rels/drawing4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8.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4.png"/><Relationship Id="rId1" Type="http://schemas.openxmlformats.org/officeDocument/2006/relationships/hyperlink" Target="#Contenido!A60"/></Relationships>
</file>

<file path=xl/drawings/_rels/drawing4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5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2.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54.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21.xml"/><Relationship Id="rId1" Type="http://schemas.openxmlformats.org/officeDocument/2006/relationships/image" Target="../media/image8.gif"/><Relationship Id="rId4" Type="http://schemas.openxmlformats.org/officeDocument/2006/relationships/image" Target="../media/image9.png"/></Relationships>
</file>

<file path=xl/drawings/_rels/drawing5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22.xml"/></Relationships>
</file>

<file path=xl/drawings/_rels/drawing5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3.xml"/></Relationships>
</file>

<file path=xl/drawings/_rels/drawing6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24.xml"/></Relationships>
</file>

<file path=xl/drawings/_rels/drawing6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25.xml"/></Relationships>
</file>

<file path=xl/drawings/_rels/drawing6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Contenido!A1"/><Relationship Id="rId1" Type="http://schemas.openxmlformats.org/officeDocument/2006/relationships/chart" Target="../charts/chart26.xml"/></Relationships>
</file>

<file path=xl/drawings/_rels/drawing6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7.xml"/></Relationships>
</file>

<file path=xl/drawings/_rels/drawing6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28.xml"/><Relationship Id="rId5" Type="http://schemas.openxmlformats.org/officeDocument/2006/relationships/image" Target="../media/image9.png"/><Relationship Id="rId4" Type="http://schemas.openxmlformats.org/officeDocument/2006/relationships/hyperlink" Target="#Contenido!A1"/></Relationships>
</file>

<file path=xl/drawings/_rels/drawing69.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30.xml"/><Relationship Id="rId1" Type="http://schemas.openxmlformats.org/officeDocument/2006/relationships/chart" Target="../charts/chart29.xml"/><Relationship Id="rId4" Type="http://schemas.openxmlformats.org/officeDocument/2006/relationships/image" Target="../media/image4.png"/></Relationships>
</file>

<file path=xl/drawings/_rels/drawing70.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32.xml"/><Relationship Id="rId1" Type="http://schemas.openxmlformats.org/officeDocument/2006/relationships/chart" Target="../charts/chart31.xml"/><Relationship Id="rId4" Type="http://schemas.openxmlformats.org/officeDocument/2006/relationships/image" Target="../media/image10.png"/></Relationships>
</file>

<file path=xl/drawings/_rels/drawing73.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image" Target="../media/image4.png"/></Relationships>
</file>

<file path=xl/drawings/_rels/drawing7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6"/><Relationship Id="rId1" Type="http://schemas.openxmlformats.org/officeDocument/2006/relationships/image" Target="../media/image8.gif"/></Relationships>
</file>

<file path=xl/drawings/_rels/drawing7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7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7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7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35.xml"/></Relationships>
</file>

<file path=xl/drawings/_rels/drawing81.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0"/><Relationship Id="rId1" Type="http://schemas.openxmlformats.org/officeDocument/2006/relationships/chart" Target="../charts/chart37.xml"/></Relationships>
</file>

<file path=xl/drawings/_rels/drawing84.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38.xml"/></Relationships>
</file>

<file path=xl/drawings/_rels/drawing8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0.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9.xml"/></Relationships>
</file>

<file path=xl/drawings/_rels/drawing9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0.xml"/></Relationships>
</file>

<file path=xl/drawings/_rels/drawing9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1.xml"/></Relationships>
</file>

<file path=xl/drawings/_rels/drawing9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2.xml"/></Relationships>
</file>

<file path=xl/drawings/_rels/drawing97.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8.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image" Target="../media/image4.png"/><Relationship Id="rId1" Type="http://schemas.openxmlformats.org/officeDocument/2006/relationships/hyperlink" Target="#Contenido!A58"/></Relationships>
</file>

<file path=xl/drawings/_rels/drawing9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2"/><Relationship Id="rId1" Type="http://schemas.openxmlformats.org/officeDocument/2006/relationships/chart" Target="../charts/chart44.xml"/></Relationships>
</file>

<file path=xl/drawings/_rels/drawing10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45.xml"/></Relationships>
</file>

<file path=xl/drawings/_rels/drawing102.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0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4"/><Relationship Id="rId1" Type="http://schemas.openxmlformats.org/officeDocument/2006/relationships/chart" Target="../charts/chart46.xml"/></Relationships>
</file>

<file path=xl/drawings/_rels/drawing105.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image" Target="../media/image4.png"/><Relationship Id="rId1" Type="http://schemas.openxmlformats.org/officeDocument/2006/relationships/hyperlink" Target="#Contenido!A47"/></Relationships>
</file>

<file path=xl/drawings/_rels/drawing10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48.xml"/></Relationships>
</file>

<file path=xl/drawings/_rels/drawing10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9.xml"/></Relationships>
</file>

<file path=xl/drawings/_rels/drawing10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09.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1.xml"/></Relationships>
</file>

<file path=xl/drawings/_rels/drawing113.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image" Target="../media/image4.png"/><Relationship Id="rId1" Type="http://schemas.openxmlformats.org/officeDocument/2006/relationships/hyperlink" Target="#Contenido!A58"/></Relationships>
</file>

<file path=xl/drawings/_rels/drawing11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53.xml"/></Relationships>
</file>

<file path=xl/drawings/_rels/drawing11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54.xml"/></Relationships>
</file>

<file path=xl/drawings/_rels/drawing11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5.xml"/></Relationships>
</file>

<file path=xl/drawings/_rels/drawing120.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22.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hyperlink" Target="#Contenido!A58"/><Relationship Id="rId1" Type="http://schemas.openxmlformats.org/officeDocument/2006/relationships/image" Target="../media/image4.png"/></Relationships>
</file>

<file path=xl/drawings/_rels/drawing1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58.xml"/></Relationships>
</file>

<file path=xl/drawings/_rels/drawing12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59.xml"/></Relationships>
</file>

<file path=xl/drawings/_rels/drawing12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2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60.xml"/></Relationships>
</file>

<file path=xl/drawings/_rels/drawing130.xml.rels><?xml version="1.0" encoding="UTF-8" standalone="yes"?>
<Relationships xmlns="http://schemas.openxmlformats.org/package/2006/relationships"><Relationship Id="rId3" Type="http://schemas.openxmlformats.org/officeDocument/2006/relationships/chart" Target="../charts/chart61.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3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17.jpeg"/></Relationships>
</file>

<file path=xl/drawings/_rels/drawing13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35.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hyperlink" Target="#Contenido!A58"/></Relationships>
</file>

<file path=xl/drawings/_rels/drawing136.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chart" Target="../charts/chart62.xml"/></Relationships>
</file>

<file path=xl/drawings/_rels/drawing137.xml.rels><?xml version="1.0" encoding="UTF-8" standalone="yes"?>
<Relationships xmlns="http://schemas.openxmlformats.org/package/2006/relationships"><Relationship Id="rId3" Type="http://schemas.openxmlformats.org/officeDocument/2006/relationships/chart" Target="../charts/chart63.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66"/></Relationships>
</file>

<file path=xl/drawings/_rels/drawing13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9.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4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41.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9.png"/><Relationship Id="rId1" Type="http://schemas.openxmlformats.org/officeDocument/2006/relationships/chart" Target="../charts/chart64.xml"/><Relationship Id="rId4" Type="http://schemas.openxmlformats.org/officeDocument/2006/relationships/image" Target="../media/image4.png"/></Relationships>
</file>

<file path=xl/drawings/_rels/drawing14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65.xml"/><Relationship Id="rId4" Type="http://schemas.openxmlformats.org/officeDocument/2006/relationships/hyperlink" Target="#Contenido!A58"/></Relationships>
</file>

<file path=xl/drawings/_rels/drawing14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4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66.xml"/></Relationships>
</file>

<file path=xl/drawings/_rels/drawing147.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chart" Target="../charts/chart67.xml"/></Relationships>
</file>

<file path=xl/drawings/_rels/drawing14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9.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50.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hyperlink" Target="#Contenido!A106"/><Relationship Id="rId1" Type="http://schemas.openxmlformats.org/officeDocument/2006/relationships/chart" Target="../charts/chart68.xml"/></Relationships>
</file>

<file path=xl/drawings/_rels/drawing1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69.xml"/></Relationships>
</file>

<file path=xl/drawings/_rels/drawing15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70.xml"/></Relationships>
</file>

<file path=xl/drawings/_rels/drawing15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71.xml"/></Relationships>
</file>

<file path=xl/drawings/_rels/drawing157.xml.rels><?xml version="1.0" encoding="UTF-8" standalone="yes"?>
<Relationships xmlns="http://schemas.openxmlformats.org/package/2006/relationships"><Relationship Id="rId3" Type="http://schemas.openxmlformats.org/officeDocument/2006/relationships/chart" Target="../charts/chart72.xml"/><Relationship Id="rId2" Type="http://schemas.openxmlformats.org/officeDocument/2006/relationships/image" Target="../media/image20.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59.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73.xml"/></Relationships>
</file>

<file path=xl/drawings/_rels/drawing16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74.xml"/></Relationships>
</file>

<file path=xl/drawings/_rels/drawing163.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0.png"/><Relationship Id="rId1" Type="http://schemas.openxmlformats.org/officeDocument/2006/relationships/chart" Target="../charts/chart75.xml"/><Relationship Id="rId4" Type="http://schemas.openxmlformats.org/officeDocument/2006/relationships/image" Target="../media/image4.png"/></Relationships>
</file>

<file path=xl/drawings/_rels/drawing16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4"/><Relationship Id="rId1" Type="http://schemas.openxmlformats.org/officeDocument/2006/relationships/chart" Target="../charts/chart76.xml"/></Relationships>
</file>

<file path=xl/drawings/_rels/drawing16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6"/><Relationship Id="rId1" Type="http://schemas.openxmlformats.org/officeDocument/2006/relationships/chart" Target="../charts/chart77.xml"/></Relationships>
</file>

<file path=xl/drawings/_rels/drawing16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8"/><Relationship Id="rId1" Type="http://schemas.openxmlformats.org/officeDocument/2006/relationships/chart" Target="../charts/chart78.xml"/></Relationships>
</file>

<file path=xl/drawings/_rels/drawing17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3"/><Relationship Id="rId1" Type="http://schemas.openxmlformats.org/officeDocument/2006/relationships/chart" Target="../charts/chart79.xml"/></Relationships>
</file>

<file path=xl/drawings/_rels/drawing17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0"/><Relationship Id="rId1" Type="http://schemas.openxmlformats.org/officeDocument/2006/relationships/chart" Target="../charts/chart80.xml"/></Relationships>
</file>

<file path=xl/drawings/_rels/drawing17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2"/><Relationship Id="rId1" Type="http://schemas.openxmlformats.org/officeDocument/2006/relationships/chart" Target="../charts/chart81.xml"/></Relationships>
</file>

<file path=xl/drawings/_rels/drawing17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3"/><Relationship Id="rId1" Type="http://schemas.openxmlformats.org/officeDocument/2006/relationships/chart" Target="../charts/chart82.xml"/></Relationships>
</file>

<file path=xl/drawings/_rels/drawing17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4"/><Relationship Id="rId1" Type="http://schemas.openxmlformats.org/officeDocument/2006/relationships/chart" Target="../charts/chart83.xml"/></Relationships>
</file>

<file path=xl/drawings/_rels/drawing18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6"/><Relationship Id="rId1" Type="http://schemas.openxmlformats.org/officeDocument/2006/relationships/chart" Target="../charts/chart84.xml"/></Relationships>
</file>

<file path=xl/drawings/_rels/drawing1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5.xml"/></Relationships>
</file>

<file path=xl/drawings/_rels/drawing18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6.xml"/></Relationships>
</file>

<file path=xl/drawings/_rels/drawing187.xml.rels><?xml version="1.0" encoding="UTF-8" standalone="yes"?>
<Relationships xmlns="http://schemas.openxmlformats.org/package/2006/relationships"><Relationship Id="rId3" Type="http://schemas.openxmlformats.org/officeDocument/2006/relationships/chart" Target="../charts/chart87.xml"/><Relationship Id="rId2" Type="http://schemas.openxmlformats.org/officeDocument/2006/relationships/image" Target="../media/image20.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0"/></Relationships>
</file>

<file path=xl/drawings/_rels/drawing188.xml.rels><?xml version="1.0" encoding="UTF-8" standalone="yes"?>
<Relationships xmlns="http://schemas.openxmlformats.org/package/2006/relationships"><Relationship Id="rId3" Type="http://schemas.openxmlformats.org/officeDocument/2006/relationships/chart" Target="../charts/chart88.xml"/><Relationship Id="rId2" Type="http://schemas.openxmlformats.org/officeDocument/2006/relationships/image" Target="../media/image20.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1"/></Relationships>
</file>

<file path=xl/drawings/_rels/drawing19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2"/><Relationship Id="rId1" Type="http://schemas.openxmlformats.org/officeDocument/2006/relationships/chart" Target="../charts/chart89.xml"/></Relationships>
</file>

<file path=xl/drawings/_rels/drawing1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3"/><Relationship Id="rId1" Type="http://schemas.openxmlformats.org/officeDocument/2006/relationships/chart" Target="../charts/chart90.xml"/></Relationships>
</file>

<file path=xl/drawings/_rels/drawing19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1.xml"/></Relationships>
</file>

<file path=xl/drawings/_rels/drawing193.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9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2.xml"/></Relationships>
</file>

<file path=xl/drawings/_rels/drawing19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3.xml"/></Relationships>
</file>

<file path=xl/drawings/_rels/drawing197.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1.png"/><Relationship Id="rId1" Type="http://schemas.openxmlformats.org/officeDocument/2006/relationships/chart" Target="../charts/chart94.xml"/><Relationship Id="rId4" Type="http://schemas.openxmlformats.org/officeDocument/2006/relationships/image" Target="../media/image4.png"/></Relationships>
</file>

<file path=xl/drawings/_rels/drawing19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00.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1.xml.rels><?xml version="1.0" encoding="UTF-8" standalone="yes"?>
<Relationships xmlns="http://schemas.openxmlformats.org/package/2006/relationships"><Relationship Id="rId3" Type="http://schemas.openxmlformats.org/officeDocument/2006/relationships/chart" Target="../charts/chart95.xml"/><Relationship Id="rId2" Type="http://schemas.openxmlformats.org/officeDocument/2006/relationships/image" Target="../media/image4.png"/><Relationship Id="rId1" Type="http://schemas.openxmlformats.org/officeDocument/2006/relationships/hyperlink" Target="#Contenido!A148"/></Relationships>
</file>

<file path=xl/drawings/_rels/drawing202.xml.rels><?xml version="1.0" encoding="UTF-8" standalone="yes"?>
<Relationships xmlns="http://schemas.openxmlformats.org/package/2006/relationships"><Relationship Id="rId3" Type="http://schemas.openxmlformats.org/officeDocument/2006/relationships/chart" Target="../charts/chart96.xml"/><Relationship Id="rId2" Type="http://schemas.openxmlformats.org/officeDocument/2006/relationships/image" Target="../media/image4.png"/><Relationship Id="rId1" Type="http://schemas.openxmlformats.org/officeDocument/2006/relationships/hyperlink" Target="#Contenido!A148"/></Relationships>
</file>

<file path=xl/drawings/_rels/drawing203.xml.rels><?xml version="1.0" encoding="UTF-8" standalone="yes"?>
<Relationships xmlns="http://schemas.openxmlformats.org/package/2006/relationships"><Relationship Id="rId3" Type="http://schemas.openxmlformats.org/officeDocument/2006/relationships/chart" Target="../charts/chart97.xml"/><Relationship Id="rId2" Type="http://schemas.openxmlformats.org/officeDocument/2006/relationships/image" Target="../media/image4.png"/><Relationship Id="rId1" Type="http://schemas.openxmlformats.org/officeDocument/2006/relationships/hyperlink" Target="#Contenido!A148"/></Relationships>
</file>

<file path=xl/drawings/_rels/drawing20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0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8.xml"/></Relationships>
</file>

<file path=xl/drawings/_rels/drawing207.xml.rels><?xml version="1.0" encoding="UTF-8" standalone="yes"?>
<Relationships xmlns="http://schemas.openxmlformats.org/package/2006/relationships"><Relationship Id="rId3" Type="http://schemas.openxmlformats.org/officeDocument/2006/relationships/chart" Target="../charts/chart99.xml"/><Relationship Id="rId2" Type="http://schemas.openxmlformats.org/officeDocument/2006/relationships/image" Target="../media/image4.png"/><Relationship Id="rId1" Type="http://schemas.openxmlformats.org/officeDocument/2006/relationships/hyperlink" Target="#Contenido!A17"/></Relationships>
</file>

<file path=xl/drawings/_rels/drawing20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0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1785937</xdr:colOff>
      <xdr:row>96</xdr:row>
      <xdr:rowOff>166687</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0"/>
          <a:ext cx="16525875" cy="18788062"/>
        </a:xfrm>
        <a:prstGeom prst="rect">
          <a:avLst/>
        </a:prstGeom>
      </xdr:spPr>
    </xdr:pic>
    <xdr:clientData/>
  </xdr:twoCellAnchor>
  <xdr:twoCellAnchor editAs="oneCell">
    <xdr:from>
      <xdr:col>6</xdr:col>
      <xdr:colOff>95249</xdr:colOff>
      <xdr:row>20</xdr:row>
      <xdr:rowOff>142877</xdr:rowOff>
    </xdr:from>
    <xdr:to>
      <xdr:col>12</xdr:col>
      <xdr:colOff>1119187</xdr:colOff>
      <xdr:row>70</xdr:row>
      <xdr:rowOff>47625</xdr:rowOff>
    </xdr:to>
    <xdr:pic>
      <xdr:nvPicPr>
        <xdr:cNvPr id="3" name="2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715124" y="4286252"/>
          <a:ext cx="9144001" cy="9429748"/>
        </a:xfrm>
        <a:prstGeom prst="rect">
          <a:avLst/>
        </a:prstGeom>
        <a:noFill/>
        <a:ln>
          <a:noFill/>
        </a:ln>
      </xdr:spPr>
    </xdr:pic>
    <xdr:clientData/>
  </xdr:twoCellAnchor>
  <xdr:twoCellAnchor>
    <xdr:from>
      <xdr:col>6</xdr:col>
      <xdr:colOff>357187</xdr:colOff>
      <xdr:row>52</xdr:row>
      <xdr:rowOff>95248</xdr:rowOff>
    </xdr:from>
    <xdr:to>
      <xdr:col>12</xdr:col>
      <xdr:colOff>1047749</xdr:colOff>
      <xdr:row>68</xdr:row>
      <xdr:rowOff>0</xdr:rowOff>
    </xdr:to>
    <xdr:sp macro="" textlink="">
      <xdr:nvSpPr>
        <xdr:cNvPr id="4" name="3 Rectángulo">
          <a:extLst>
            <a:ext uri="{FF2B5EF4-FFF2-40B4-BE49-F238E27FC236}">
              <a16:creationId xmlns:a16="http://schemas.microsoft.com/office/drawing/2014/main" id="{00000000-0008-0000-0000-000004000000}"/>
            </a:ext>
          </a:extLst>
        </xdr:cNvPr>
        <xdr:cNvSpPr/>
      </xdr:nvSpPr>
      <xdr:spPr>
        <a:xfrm>
          <a:off x="6977062" y="10334623"/>
          <a:ext cx="8810625" cy="29527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s-DO" sz="8000" b="1" i="0">
              <a:solidFill>
                <a:schemeClr val="accent3">
                  <a:lumMod val="50000"/>
                </a:schemeClr>
              </a:solidFill>
              <a:latin typeface="Baskerville Old Face" pitchFamily="18" charset="0"/>
            </a:rPr>
            <a:t>B</a:t>
          </a:r>
          <a:r>
            <a:rPr lang="es-DO" sz="6600" b="1" i="0">
              <a:solidFill>
                <a:schemeClr val="accent5">
                  <a:lumMod val="50000"/>
                </a:schemeClr>
              </a:solidFill>
              <a:latin typeface="Baskerville Old Face" pitchFamily="18" charset="0"/>
            </a:rPr>
            <a:t>oletín</a:t>
          </a:r>
          <a:r>
            <a:rPr lang="es-DO" sz="6600" b="1" i="0" baseline="0">
              <a:solidFill>
                <a:schemeClr val="accent5">
                  <a:lumMod val="50000"/>
                </a:schemeClr>
              </a:solidFill>
              <a:latin typeface="Baskerville Old Face" pitchFamily="18" charset="0"/>
            </a:rPr>
            <a:t> </a:t>
          </a:r>
          <a:r>
            <a:rPr lang="es-DO" sz="8000" b="1" i="0" baseline="0">
              <a:solidFill>
                <a:schemeClr val="accent3">
                  <a:lumMod val="50000"/>
                </a:schemeClr>
              </a:solidFill>
              <a:latin typeface="Baskerville Old Face" pitchFamily="18" charset="0"/>
              <a:ea typeface="+mn-ea"/>
              <a:cs typeface="+mn-cs"/>
            </a:rPr>
            <a:t>E</a:t>
          </a:r>
          <a:r>
            <a:rPr lang="es-DO" sz="6600" b="1" i="0">
              <a:solidFill>
                <a:schemeClr val="accent5">
                  <a:lumMod val="50000"/>
                </a:schemeClr>
              </a:solidFill>
              <a:latin typeface="Baskerville Old Face" pitchFamily="18" charset="0"/>
            </a:rPr>
            <a:t>stadístico</a:t>
          </a:r>
        </a:p>
        <a:p>
          <a:pPr lvl="1" algn="r"/>
          <a:r>
            <a:rPr lang="es-DO" sz="6600" b="1" i="0" baseline="0">
              <a:solidFill>
                <a:schemeClr val="accent3">
                  <a:lumMod val="50000"/>
                </a:schemeClr>
              </a:solidFill>
              <a:latin typeface="Baskerville Old Face" pitchFamily="18" charset="0"/>
              <a:ea typeface="+mn-ea"/>
              <a:cs typeface="+mn-cs"/>
            </a:rPr>
            <a:t>M</a:t>
          </a:r>
          <a:r>
            <a:rPr lang="es-DO" sz="6600" b="1" i="0" baseline="0">
              <a:solidFill>
                <a:schemeClr val="accent5">
                  <a:lumMod val="50000"/>
                </a:schemeClr>
              </a:solidFill>
              <a:latin typeface="Baskerville Old Face" pitchFamily="18" charset="0"/>
              <a:ea typeface="+mn-ea"/>
              <a:cs typeface="+mn-cs"/>
            </a:rPr>
            <a:t>ayo </a:t>
          </a:r>
          <a:r>
            <a:rPr lang="es-DO" sz="6600" b="1" i="0">
              <a:solidFill>
                <a:schemeClr val="accent3">
                  <a:lumMod val="50000"/>
                </a:schemeClr>
              </a:solidFill>
              <a:latin typeface="Baskerville Old Face" pitchFamily="18" charset="0"/>
              <a:ea typeface="+mn-ea"/>
              <a:cs typeface="+mn-cs"/>
            </a:rPr>
            <a:t>2</a:t>
          </a:r>
          <a:r>
            <a:rPr lang="es-DO" sz="6600" b="1" i="0">
              <a:solidFill>
                <a:schemeClr val="accent5">
                  <a:lumMod val="50000"/>
                </a:schemeClr>
              </a:solidFill>
              <a:latin typeface="Baskerville Old Face" pitchFamily="18" charset="0"/>
              <a:ea typeface="+mn-ea"/>
              <a:cs typeface="+mn-cs"/>
            </a:rPr>
            <a:t>020</a:t>
          </a:r>
          <a:endParaRPr lang="es-DO" sz="6600" b="1" i="0">
            <a:solidFill>
              <a:schemeClr val="accent3">
                <a:lumMod val="50000"/>
              </a:schemeClr>
            </a:solidFill>
            <a:effectLst/>
            <a:latin typeface="Baskerville Old Face" panose="02020602080505020303" pitchFamily="18" charset="0"/>
            <a:ea typeface="+mn-ea"/>
            <a:cs typeface="+mn-cs"/>
          </a:endParaRPr>
        </a:p>
        <a:p>
          <a:pPr algn="r"/>
          <a:endParaRPr lang="es-DO" sz="1600" b="1" i="0">
            <a:solidFill>
              <a:sysClr val="windowText" lastClr="000000"/>
            </a:solidFill>
            <a:effectLst/>
            <a:latin typeface="+mn-lt"/>
            <a:ea typeface="+mn-ea"/>
            <a:cs typeface="+mn-cs"/>
          </a:endParaRPr>
        </a:p>
      </xdr:txBody>
    </xdr:sp>
    <xdr:clientData/>
  </xdr:twoCellAnchor>
  <xdr:twoCellAnchor>
    <xdr:from>
      <xdr:col>5</xdr:col>
      <xdr:colOff>1166811</xdr:colOff>
      <xdr:row>23</xdr:row>
      <xdr:rowOff>119062</xdr:rowOff>
    </xdr:from>
    <xdr:to>
      <xdr:col>12</xdr:col>
      <xdr:colOff>1262063</xdr:colOff>
      <xdr:row>43</xdr:row>
      <xdr:rowOff>166686</xdr:rowOff>
    </xdr:to>
    <xdr:sp macro="" textlink="">
      <xdr:nvSpPr>
        <xdr:cNvPr id="5" name="3 Rectángulo">
          <a:extLst>
            <a:ext uri="{FF2B5EF4-FFF2-40B4-BE49-F238E27FC236}">
              <a16:creationId xmlns:a16="http://schemas.microsoft.com/office/drawing/2014/main" id="{00000000-0008-0000-0000-000005000000}"/>
            </a:ext>
          </a:extLst>
        </xdr:cNvPr>
        <xdr:cNvSpPr/>
      </xdr:nvSpPr>
      <xdr:spPr>
        <a:xfrm>
          <a:off x="6310311" y="4833937"/>
          <a:ext cx="9691690" cy="38576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7200" b="1" i="0">
              <a:solidFill>
                <a:schemeClr val="accent3">
                  <a:lumMod val="50000"/>
                </a:schemeClr>
              </a:solidFill>
              <a:latin typeface="Baskerville Old Face" pitchFamily="18" charset="0"/>
              <a:ea typeface="+mn-ea"/>
              <a:cs typeface="+mn-cs"/>
            </a:rPr>
            <a:t>S</a:t>
          </a:r>
          <a:r>
            <a:rPr lang="es-DO" sz="7200" b="1" i="0">
              <a:solidFill>
                <a:schemeClr val="accent5">
                  <a:lumMod val="50000"/>
                </a:schemeClr>
              </a:solidFill>
              <a:latin typeface="Baskerville Old Face" pitchFamily="18" charset="0"/>
              <a:ea typeface="+mn-ea"/>
              <a:cs typeface="+mn-cs"/>
            </a:rPr>
            <a:t>istema</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ominicano</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e</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eguridad</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ocial </a:t>
          </a:r>
        </a:p>
        <a:p>
          <a:pPr algn="r"/>
          <a:r>
            <a:rPr lang="es-DO" sz="6000" b="1" i="0" baseline="0">
              <a:solidFill>
                <a:sysClr val="windowText" lastClr="000000"/>
              </a:solidFill>
              <a:latin typeface="Baskerville Old Face" pitchFamily="18" charset="0"/>
            </a:rPr>
            <a:t>(</a:t>
          </a:r>
          <a:r>
            <a:rPr lang="es-DO" sz="5400" b="1" i="0">
              <a:solidFill>
                <a:schemeClr val="accent5">
                  <a:lumMod val="50000"/>
                </a:schemeClr>
              </a:solidFill>
              <a:latin typeface="Baskerville Old Face" pitchFamily="18" charset="0"/>
              <a:ea typeface="+mn-ea"/>
              <a:cs typeface="+mn-cs"/>
            </a:rPr>
            <a:t>SDSS</a:t>
          </a:r>
          <a:r>
            <a:rPr lang="es-DO" sz="6000" b="1" i="0" baseline="0">
              <a:solidFill>
                <a:sysClr val="windowText" lastClr="000000"/>
              </a:solidFill>
              <a:latin typeface="Baskerville Old Face" pitchFamily="18" charset="0"/>
            </a:rPr>
            <a:t>)</a:t>
          </a:r>
        </a:p>
        <a:p>
          <a:pPr algn="r"/>
          <a:r>
            <a:rPr lang="es-DO" sz="4000" b="1" i="0" baseline="0">
              <a:solidFill>
                <a:sysClr val="windowText" lastClr="000000"/>
              </a:solidFill>
              <a:effectLst/>
              <a:latin typeface="Baskerville Old Face" pitchFamily="18" charset="0"/>
              <a:ea typeface="+mn-ea"/>
              <a:cs typeface="+mn-cs"/>
            </a:rPr>
            <a:t>Ley 87-01</a:t>
          </a:r>
          <a:endParaRPr lang="es-DO" sz="8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100-000002000000}"/>
            </a:ext>
          </a:extLst>
        </xdr:cNvPr>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38100</xdr:rowOff>
    </xdr:to>
    <xdr:pic>
      <xdr:nvPicPr>
        <xdr:cNvPr id="3" name="1 Imagen" descr="Logo_2x4.bmp">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13606</xdr:colOff>
      <xdr:row>5</xdr:row>
      <xdr:rowOff>136072</xdr:rowOff>
    </xdr:from>
    <xdr:to>
      <xdr:col>10</xdr:col>
      <xdr:colOff>789213</xdr:colOff>
      <xdr:row>45</xdr:row>
      <xdr:rowOff>186789</xdr:rowOff>
    </xdr:to>
    <xdr:pic>
      <xdr:nvPicPr>
        <xdr:cNvPr id="40" name="39 Imagen">
          <a:extLst>
            <a:ext uri="{FF2B5EF4-FFF2-40B4-BE49-F238E27FC236}">
              <a16:creationId xmlns:a16="http://schemas.microsoft.com/office/drawing/2014/main" id="{00000000-0008-0000-0200-000028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537606" y="108857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a:extLst>
            <a:ext uri="{FF2B5EF4-FFF2-40B4-BE49-F238E27FC236}">
              <a16:creationId xmlns:a16="http://schemas.microsoft.com/office/drawing/2014/main" id="{00000000-0008-0000-0200-00008F000000}"/>
            </a:ext>
          </a:extLst>
        </xdr:cNvPr>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a:extLst>
            <a:ext uri="{FF2B5EF4-FFF2-40B4-BE49-F238E27FC236}">
              <a16:creationId xmlns:a16="http://schemas.microsoft.com/office/drawing/2014/main" id="{00000000-0008-0000-0200-00007B010000}"/>
            </a:ext>
          </a:extLst>
        </xdr:cNvPr>
        <xdr:cNvGrpSpPr/>
      </xdr:nvGrpSpPr>
      <xdr:grpSpPr>
        <a:xfrm>
          <a:off x="0" y="1079078"/>
          <a:ext cx="12993256" cy="7944437"/>
          <a:chOff x="-1" y="1115787"/>
          <a:chExt cx="12360532" cy="5687645"/>
        </a:xfrm>
      </xdr:grpSpPr>
      <xdr:sp macro="" textlink="">
        <xdr:nvSpPr>
          <xdr:cNvPr id="115" name="114 Rectángulo redondeado">
            <a:extLst>
              <a:ext uri="{FF2B5EF4-FFF2-40B4-BE49-F238E27FC236}">
                <a16:creationId xmlns:a16="http://schemas.microsoft.com/office/drawing/2014/main" id="{00000000-0008-0000-0200-000073000000}"/>
              </a:ext>
            </a:extLst>
          </xdr:cNvPr>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a:extLst>
              <a:ext uri="{FF2B5EF4-FFF2-40B4-BE49-F238E27FC236}">
                <a16:creationId xmlns:a16="http://schemas.microsoft.com/office/drawing/2014/main" id="{00000000-0008-0000-0200-000075000000}"/>
              </a:ext>
            </a:extLst>
          </xdr:cNvPr>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a:extLst>
              <a:ext uri="{FF2B5EF4-FFF2-40B4-BE49-F238E27FC236}">
                <a16:creationId xmlns:a16="http://schemas.microsoft.com/office/drawing/2014/main" id="{00000000-0008-0000-0200-000079000000}"/>
              </a:ext>
            </a:extLst>
          </xdr:cNvPr>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a:extLst>
              <a:ext uri="{FF2B5EF4-FFF2-40B4-BE49-F238E27FC236}">
                <a16:creationId xmlns:a16="http://schemas.microsoft.com/office/drawing/2014/main" id="{00000000-0008-0000-0200-000097000000}"/>
              </a:ext>
            </a:extLst>
          </xdr:cNvPr>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a:extLst>
              <a:ext uri="{FF2B5EF4-FFF2-40B4-BE49-F238E27FC236}">
                <a16:creationId xmlns:a16="http://schemas.microsoft.com/office/drawing/2014/main" id="{00000000-0008-0000-0200-00004D010000}"/>
              </a:ext>
            </a:extLst>
          </xdr:cNvPr>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a:extLst>
              <a:ext uri="{FF2B5EF4-FFF2-40B4-BE49-F238E27FC236}">
                <a16:creationId xmlns:a16="http://schemas.microsoft.com/office/drawing/2014/main" id="{00000000-0008-0000-0200-000052010000}"/>
              </a:ext>
            </a:extLst>
          </xdr:cNvPr>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a:extLst>
              <a:ext uri="{FF2B5EF4-FFF2-40B4-BE49-F238E27FC236}">
                <a16:creationId xmlns:a16="http://schemas.microsoft.com/office/drawing/2014/main" id="{00000000-0008-0000-0200-000053010000}"/>
              </a:ext>
            </a:extLst>
          </xdr:cNvPr>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a:extLst>
              <a:ext uri="{FF2B5EF4-FFF2-40B4-BE49-F238E27FC236}">
                <a16:creationId xmlns:a16="http://schemas.microsoft.com/office/drawing/2014/main" id="{00000000-0008-0000-0200-00005F010000}"/>
              </a:ext>
            </a:extLst>
          </xdr:cNvPr>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a:extLst>
              <a:ext uri="{FF2B5EF4-FFF2-40B4-BE49-F238E27FC236}">
                <a16:creationId xmlns:a16="http://schemas.microsoft.com/office/drawing/2014/main" id="{00000000-0008-0000-0200-000060010000}"/>
              </a:ext>
            </a:extLst>
          </xdr:cNvPr>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a:extLst>
              <a:ext uri="{FF2B5EF4-FFF2-40B4-BE49-F238E27FC236}">
                <a16:creationId xmlns:a16="http://schemas.microsoft.com/office/drawing/2014/main" id="{00000000-0008-0000-0200-000061010000}"/>
              </a:ext>
            </a:extLst>
          </xdr:cNvPr>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a:extLst>
              <a:ext uri="{FF2B5EF4-FFF2-40B4-BE49-F238E27FC236}">
                <a16:creationId xmlns:a16="http://schemas.microsoft.com/office/drawing/2014/main" id="{00000000-0008-0000-0200-000062010000}"/>
              </a:ext>
            </a:extLst>
          </xdr:cNvPr>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a:extLst>
              <a:ext uri="{FF2B5EF4-FFF2-40B4-BE49-F238E27FC236}">
                <a16:creationId xmlns:a16="http://schemas.microsoft.com/office/drawing/2014/main" id="{00000000-0008-0000-0200-000063010000}"/>
              </a:ext>
            </a:extLst>
          </xdr:cNvPr>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a:extLst>
              <a:ext uri="{FF2B5EF4-FFF2-40B4-BE49-F238E27FC236}">
                <a16:creationId xmlns:a16="http://schemas.microsoft.com/office/drawing/2014/main" id="{00000000-0008-0000-0200-000064010000}"/>
              </a:ext>
            </a:extLst>
          </xdr:cNvPr>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a:extLst>
              <a:ext uri="{FF2B5EF4-FFF2-40B4-BE49-F238E27FC236}">
                <a16:creationId xmlns:a16="http://schemas.microsoft.com/office/drawing/2014/main" id="{00000000-0008-0000-0200-000065010000}"/>
              </a:ext>
            </a:extLst>
          </xdr:cNvPr>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a:extLst>
              <a:ext uri="{FF2B5EF4-FFF2-40B4-BE49-F238E27FC236}">
                <a16:creationId xmlns:a16="http://schemas.microsoft.com/office/drawing/2014/main" id="{00000000-0008-0000-0200-000066010000}"/>
              </a:ext>
            </a:extLst>
          </xdr:cNvPr>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a:extLst>
              <a:ext uri="{FF2B5EF4-FFF2-40B4-BE49-F238E27FC236}">
                <a16:creationId xmlns:a16="http://schemas.microsoft.com/office/drawing/2014/main" id="{00000000-0008-0000-0200-000067010000}"/>
              </a:ext>
            </a:extLst>
          </xdr:cNvPr>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a:extLst>
              <a:ext uri="{FF2B5EF4-FFF2-40B4-BE49-F238E27FC236}">
                <a16:creationId xmlns:a16="http://schemas.microsoft.com/office/drawing/2014/main" id="{00000000-0008-0000-0200-000068010000}"/>
              </a:ext>
            </a:extLst>
          </xdr:cNvPr>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a:extLst>
              <a:ext uri="{FF2B5EF4-FFF2-40B4-BE49-F238E27FC236}">
                <a16:creationId xmlns:a16="http://schemas.microsoft.com/office/drawing/2014/main" id="{00000000-0008-0000-0200-000069010000}"/>
              </a:ext>
            </a:extLst>
          </xdr:cNvPr>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a:extLst>
              <a:ext uri="{FF2B5EF4-FFF2-40B4-BE49-F238E27FC236}">
                <a16:creationId xmlns:a16="http://schemas.microsoft.com/office/drawing/2014/main" id="{00000000-0008-0000-0200-00006A010000}"/>
              </a:ext>
            </a:extLst>
          </xdr:cNvPr>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a:extLst>
              <a:ext uri="{FF2B5EF4-FFF2-40B4-BE49-F238E27FC236}">
                <a16:creationId xmlns:a16="http://schemas.microsoft.com/office/drawing/2014/main" id="{00000000-0008-0000-0200-00006B010000}"/>
              </a:ext>
            </a:extLst>
          </xdr:cNvPr>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a:extLst>
              <a:ext uri="{FF2B5EF4-FFF2-40B4-BE49-F238E27FC236}">
                <a16:creationId xmlns:a16="http://schemas.microsoft.com/office/drawing/2014/main" id="{00000000-0008-0000-0200-00006C010000}"/>
              </a:ext>
            </a:extLst>
          </xdr:cNvPr>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a:extLst>
              <a:ext uri="{FF2B5EF4-FFF2-40B4-BE49-F238E27FC236}">
                <a16:creationId xmlns:a16="http://schemas.microsoft.com/office/drawing/2014/main" id="{00000000-0008-0000-0200-00006D010000}"/>
              </a:ext>
            </a:extLst>
          </xdr:cNvPr>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a:extLst>
              <a:ext uri="{FF2B5EF4-FFF2-40B4-BE49-F238E27FC236}">
                <a16:creationId xmlns:a16="http://schemas.microsoft.com/office/drawing/2014/main" id="{00000000-0008-0000-0200-00006E010000}"/>
              </a:ext>
            </a:extLst>
          </xdr:cNvPr>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a:extLst>
              <a:ext uri="{FF2B5EF4-FFF2-40B4-BE49-F238E27FC236}">
                <a16:creationId xmlns:a16="http://schemas.microsoft.com/office/drawing/2014/main" id="{00000000-0008-0000-0200-00006F010000}"/>
              </a:ext>
            </a:extLst>
          </xdr:cNvPr>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a:extLst>
              <a:ext uri="{FF2B5EF4-FFF2-40B4-BE49-F238E27FC236}">
                <a16:creationId xmlns:a16="http://schemas.microsoft.com/office/drawing/2014/main" id="{00000000-0008-0000-0200-000070010000}"/>
              </a:ext>
            </a:extLst>
          </xdr:cNvPr>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a:extLst>
              <a:ext uri="{FF2B5EF4-FFF2-40B4-BE49-F238E27FC236}">
                <a16:creationId xmlns:a16="http://schemas.microsoft.com/office/drawing/2014/main" id="{00000000-0008-0000-0200-000071010000}"/>
              </a:ext>
            </a:extLst>
          </xdr:cNvPr>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200-000072010000}"/>
              </a:ext>
            </a:extLst>
          </xdr:cNvPr>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200-000073010000}"/>
              </a:ext>
            </a:extLst>
          </xdr:cNvPr>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200-000074010000}"/>
              </a:ext>
            </a:extLst>
          </xdr:cNvPr>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200-000075010000}"/>
              </a:ext>
            </a:extLst>
          </xdr:cNvPr>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a:extLst>
              <a:ext uri="{FF2B5EF4-FFF2-40B4-BE49-F238E27FC236}">
                <a16:creationId xmlns:a16="http://schemas.microsoft.com/office/drawing/2014/main" id="{00000000-0008-0000-0200-000076010000}"/>
              </a:ext>
            </a:extLst>
          </xdr:cNvPr>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a:extLst>
              <a:ext uri="{FF2B5EF4-FFF2-40B4-BE49-F238E27FC236}">
                <a16:creationId xmlns:a16="http://schemas.microsoft.com/office/drawing/2014/main" id="{00000000-0008-0000-0200-000077010000}"/>
              </a:ext>
            </a:extLst>
          </xdr:cNvPr>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a:extLst>
              <a:ext uri="{FF2B5EF4-FFF2-40B4-BE49-F238E27FC236}">
                <a16:creationId xmlns:a16="http://schemas.microsoft.com/office/drawing/2014/main" id="{00000000-0008-0000-0200-000078010000}"/>
              </a:ext>
            </a:extLst>
          </xdr:cNvPr>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a:extLst>
              <a:ext uri="{FF2B5EF4-FFF2-40B4-BE49-F238E27FC236}">
                <a16:creationId xmlns:a16="http://schemas.microsoft.com/office/drawing/2014/main" id="{00000000-0008-0000-0200-000079010000}"/>
              </a:ext>
            </a:extLst>
          </xdr:cNvPr>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a:extLst>
              <a:ext uri="{FF2B5EF4-FFF2-40B4-BE49-F238E27FC236}">
                <a16:creationId xmlns:a16="http://schemas.microsoft.com/office/drawing/2014/main" id="{00000000-0008-0000-0200-00007A010000}"/>
              </a:ext>
            </a:extLst>
          </xdr:cNvPr>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a:extLst>
            <a:ext uri="{FF2B5EF4-FFF2-40B4-BE49-F238E27FC236}">
              <a16:creationId xmlns:a16="http://schemas.microsoft.com/office/drawing/2014/main" id="{00000000-0008-0000-0200-000029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3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a:extLst>
            <a:ext uri="{FF2B5EF4-FFF2-40B4-BE49-F238E27FC236}">
              <a16:creationId xmlns:a16="http://schemas.microsoft.com/office/drawing/2014/main" id="{00000000-0008-0000-0300-000007000000}"/>
            </a:ext>
          </a:extLst>
        </xdr:cNvPr>
        <xdr:cNvGrpSpPr/>
      </xdr:nvGrpSpPr>
      <xdr:grpSpPr>
        <a:xfrm>
          <a:off x="0" y="18025"/>
          <a:ext cx="15846553" cy="11359490"/>
          <a:chOff x="1" y="27215"/>
          <a:chExt cx="11430000" cy="11797640"/>
        </a:xfrm>
      </xdr:grpSpPr>
      <xdr:sp macro="" textlink="">
        <xdr:nvSpPr>
          <xdr:cNvPr id="8" name="7 Rectángulo redondeado">
            <a:extLst>
              <a:ext uri="{FF2B5EF4-FFF2-40B4-BE49-F238E27FC236}">
                <a16:creationId xmlns:a16="http://schemas.microsoft.com/office/drawing/2014/main" id="{00000000-0008-0000-0300-000008000000}"/>
              </a:ext>
            </a:extLst>
          </xdr:cNvPr>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a:extLst>
              <a:ext uri="{FF2B5EF4-FFF2-40B4-BE49-F238E27FC236}">
                <a16:creationId xmlns:a16="http://schemas.microsoft.com/office/drawing/2014/main" id="{00000000-0008-0000-03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300-00000A000000}"/>
              </a:ext>
            </a:extLst>
          </xdr:cNvPr>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a:extLst>
              <a:ext uri="{FF2B5EF4-FFF2-40B4-BE49-F238E27FC236}">
                <a16:creationId xmlns:a16="http://schemas.microsoft.com/office/drawing/2014/main" id="{00000000-0008-0000-0300-00000B000000}"/>
              </a:ext>
            </a:extLst>
          </xdr:cNvPr>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a:extLst>
              <a:ext uri="{FF2B5EF4-FFF2-40B4-BE49-F238E27FC236}">
                <a16:creationId xmlns:a16="http://schemas.microsoft.com/office/drawing/2014/main" id="{00000000-0008-0000-0300-00000C000000}"/>
              </a:ext>
            </a:extLst>
          </xdr:cNvPr>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300-00000D000000}"/>
              </a:ext>
            </a:extLst>
          </xdr:cNvPr>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a:extLst>
              <a:ext uri="{FF2B5EF4-FFF2-40B4-BE49-F238E27FC236}">
                <a16:creationId xmlns:a16="http://schemas.microsoft.com/office/drawing/2014/main" id="{00000000-0008-0000-0300-00000E000000}"/>
              </a:ext>
            </a:extLst>
          </xdr:cNvPr>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300-00000F000000}"/>
              </a:ext>
            </a:extLst>
          </xdr:cNvPr>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300-000010000000}"/>
              </a:ext>
            </a:extLst>
          </xdr:cNvPr>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300-000011000000}"/>
              </a:ext>
            </a:extLst>
          </xdr:cNvPr>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a:extLst>
              <a:ext uri="{FF2B5EF4-FFF2-40B4-BE49-F238E27FC236}">
                <a16:creationId xmlns:a16="http://schemas.microsoft.com/office/drawing/2014/main" id="{00000000-0008-0000-0300-000012000000}"/>
              </a:ext>
            </a:extLst>
          </xdr:cNvPr>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a:extLst>
              <a:ext uri="{FF2B5EF4-FFF2-40B4-BE49-F238E27FC236}">
                <a16:creationId xmlns:a16="http://schemas.microsoft.com/office/drawing/2014/main" id="{00000000-0008-0000-0300-000013000000}"/>
              </a:ext>
            </a:extLst>
          </xdr:cNvPr>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a:extLst>
              <a:ext uri="{FF2B5EF4-FFF2-40B4-BE49-F238E27FC236}">
                <a16:creationId xmlns:a16="http://schemas.microsoft.com/office/drawing/2014/main" id="{00000000-0008-0000-0300-000014000000}"/>
              </a:ext>
            </a:extLst>
          </xdr:cNvPr>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a:extLst>
              <a:ext uri="{FF2B5EF4-FFF2-40B4-BE49-F238E27FC236}">
                <a16:creationId xmlns:a16="http://schemas.microsoft.com/office/drawing/2014/main" id="{00000000-0008-0000-0300-000015000000}"/>
              </a:ext>
            </a:extLst>
          </xdr:cNvPr>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a:extLst>
              <a:ext uri="{FF2B5EF4-FFF2-40B4-BE49-F238E27FC236}">
                <a16:creationId xmlns:a16="http://schemas.microsoft.com/office/drawing/2014/main" id="{00000000-0008-0000-0300-000016000000}"/>
              </a:ext>
            </a:extLst>
          </xdr:cNvPr>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a:extLst>
              <a:ext uri="{FF2B5EF4-FFF2-40B4-BE49-F238E27FC236}">
                <a16:creationId xmlns:a16="http://schemas.microsoft.com/office/drawing/2014/main" id="{00000000-0008-0000-0300-000017000000}"/>
              </a:ext>
            </a:extLst>
          </xdr:cNvPr>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a:extLst>
              <a:ext uri="{FF2B5EF4-FFF2-40B4-BE49-F238E27FC236}">
                <a16:creationId xmlns:a16="http://schemas.microsoft.com/office/drawing/2014/main" id="{00000000-0008-0000-0300-000018000000}"/>
              </a:ext>
            </a:extLst>
          </xdr:cNvPr>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a:extLst>
              <a:ext uri="{FF2B5EF4-FFF2-40B4-BE49-F238E27FC236}">
                <a16:creationId xmlns:a16="http://schemas.microsoft.com/office/drawing/2014/main" id="{00000000-0008-0000-0300-000019000000}"/>
              </a:ext>
            </a:extLst>
          </xdr:cNvPr>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a:extLst>
              <a:ext uri="{FF2B5EF4-FFF2-40B4-BE49-F238E27FC236}">
                <a16:creationId xmlns:a16="http://schemas.microsoft.com/office/drawing/2014/main" id="{00000000-0008-0000-0300-00001A000000}"/>
              </a:ext>
            </a:extLst>
          </xdr:cNvPr>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a:extLst>
              <a:ext uri="{FF2B5EF4-FFF2-40B4-BE49-F238E27FC236}">
                <a16:creationId xmlns:a16="http://schemas.microsoft.com/office/drawing/2014/main" id="{00000000-0008-0000-0300-00001B000000}"/>
              </a:ext>
            </a:extLst>
          </xdr:cNvPr>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300-00001C000000}"/>
              </a:ext>
            </a:extLst>
          </xdr:cNvPr>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300-00001D000000}"/>
              </a:ext>
            </a:extLst>
          </xdr:cNvPr>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a:extLst>
              <a:ext uri="{FF2B5EF4-FFF2-40B4-BE49-F238E27FC236}">
                <a16:creationId xmlns:a16="http://schemas.microsoft.com/office/drawing/2014/main" id="{00000000-0008-0000-0300-00001E000000}"/>
              </a:ext>
            </a:extLst>
          </xdr:cNvPr>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a:extLst>
              <a:ext uri="{FF2B5EF4-FFF2-40B4-BE49-F238E27FC236}">
                <a16:creationId xmlns:a16="http://schemas.microsoft.com/office/drawing/2014/main" id="{00000000-0008-0000-0300-00001F000000}"/>
              </a:ext>
            </a:extLst>
          </xdr:cNvPr>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a:extLst>
              <a:ext uri="{FF2B5EF4-FFF2-40B4-BE49-F238E27FC236}">
                <a16:creationId xmlns:a16="http://schemas.microsoft.com/office/drawing/2014/main" id="{00000000-0008-0000-0300-000020000000}"/>
              </a:ext>
            </a:extLst>
          </xdr:cNvPr>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a:extLst>
              <a:ext uri="{FF2B5EF4-FFF2-40B4-BE49-F238E27FC236}">
                <a16:creationId xmlns:a16="http://schemas.microsoft.com/office/drawing/2014/main" id="{00000000-0008-0000-0300-000021000000}"/>
              </a:ext>
            </a:extLst>
          </xdr:cNvPr>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a:extLst>
              <a:ext uri="{FF2B5EF4-FFF2-40B4-BE49-F238E27FC236}">
                <a16:creationId xmlns:a16="http://schemas.microsoft.com/office/drawing/2014/main" id="{00000000-0008-0000-0300-000022000000}"/>
              </a:ext>
            </a:extLst>
          </xdr:cNvPr>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a:extLst>
              <a:ext uri="{FF2B5EF4-FFF2-40B4-BE49-F238E27FC236}">
                <a16:creationId xmlns:a16="http://schemas.microsoft.com/office/drawing/2014/main" id="{00000000-0008-0000-0300-000023000000}"/>
              </a:ext>
            </a:extLst>
          </xdr:cNvPr>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a:extLst>
              <a:ext uri="{FF2B5EF4-FFF2-40B4-BE49-F238E27FC236}">
                <a16:creationId xmlns:a16="http://schemas.microsoft.com/office/drawing/2014/main" id="{00000000-0008-0000-0300-000025000000}"/>
              </a:ext>
            </a:extLst>
          </xdr:cNvPr>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300-000027000000}"/>
              </a:ext>
            </a:extLst>
          </xdr:cNvPr>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300-000028000000}"/>
              </a:ext>
            </a:extLst>
          </xdr:cNvPr>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3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a:extLst>
              <a:ext uri="{FF2B5EF4-FFF2-40B4-BE49-F238E27FC236}">
                <a16:creationId xmlns:a16="http://schemas.microsoft.com/office/drawing/2014/main" id="{00000000-0008-0000-0300-00002A000000}"/>
              </a:ext>
            </a:extLst>
          </xdr:cNvPr>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a:extLst>
              <a:ext uri="{FF2B5EF4-FFF2-40B4-BE49-F238E27FC236}">
                <a16:creationId xmlns:a16="http://schemas.microsoft.com/office/drawing/2014/main" id="{00000000-0008-0000-0300-00002B000000}"/>
              </a:ext>
            </a:extLst>
          </xdr:cNvPr>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300-00002C000000}"/>
              </a:ext>
            </a:extLst>
          </xdr:cNvPr>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a:extLst>
              <a:ext uri="{FF2B5EF4-FFF2-40B4-BE49-F238E27FC236}">
                <a16:creationId xmlns:a16="http://schemas.microsoft.com/office/drawing/2014/main" id="{00000000-0008-0000-0300-00002D000000}"/>
              </a:ext>
            </a:extLst>
          </xdr:cNvPr>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a:extLst>
              <a:ext uri="{FF2B5EF4-FFF2-40B4-BE49-F238E27FC236}">
                <a16:creationId xmlns:a16="http://schemas.microsoft.com/office/drawing/2014/main" id="{00000000-0008-0000-0300-00002E000000}"/>
              </a:ext>
            </a:extLst>
          </xdr:cNvPr>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a:extLst>
            <a:ext uri="{FF2B5EF4-FFF2-40B4-BE49-F238E27FC236}">
              <a16:creationId xmlns:a16="http://schemas.microsoft.com/office/drawing/2014/main" id="{00000000-0008-0000-0300-00002F000000}"/>
            </a:ext>
          </a:extLst>
        </xdr:cNvPr>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a:extLst>
            <a:ext uri="{FF2B5EF4-FFF2-40B4-BE49-F238E27FC236}">
              <a16:creationId xmlns:a16="http://schemas.microsoft.com/office/drawing/2014/main" id="{00000000-0008-0000-0300-000030000000}"/>
            </a:ext>
          </a:extLst>
        </xdr:cNvPr>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3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277091</xdr:colOff>
      <xdr:row>54</xdr:row>
      <xdr:rowOff>34636</xdr:rowOff>
    </xdr:to>
    <xdr:pic>
      <xdr:nvPicPr>
        <xdr:cNvPr id="14" name="13 Imagen">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16</xdr:col>
      <xdr:colOff>623455</xdr:colOff>
      <xdr:row>55</xdr:row>
      <xdr:rowOff>173182</xdr:rowOff>
    </xdr:to>
    <xdr:grpSp>
      <xdr:nvGrpSpPr>
        <xdr:cNvPr id="4" name="3 Grupo">
          <a:extLst>
            <a:ext uri="{FF2B5EF4-FFF2-40B4-BE49-F238E27FC236}">
              <a16:creationId xmlns:a16="http://schemas.microsoft.com/office/drawing/2014/main" id="{00000000-0008-0000-0400-000004000000}"/>
            </a:ext>
          </a:extLst>
        </xdr:cNvPr>
        <xdr:cNvGrpSpPr/>
      </xdr:nvGrpSpPr>
      <xdr:grpSpPr>
        <a:xfrm>
          <a:off x="343247" y="1255690"/>
          <a:ext cx="14360999" cy="8908716"/>
          <a:chOff x="100854" y="2543735"/>
          <a:chExt cx="9653948" cy="4769224"/>
        </a:xfrm>
      </xdr:grpSpPr>
      <xdr:sp macro="" textlink="">
        <xdr:nvSpPr>
          <xdr:cNvPr id="38" name="37 Rectángulo redondeado">
            <a:extLst>
              <a:ext uri="{FF2B5EF4-FFF2-40B4-BE49-F238E27FC236}">
                <a16:creationId xmlns:a16="http://schemas.microsoft.com/office/drawing/2014/main" id="{00000000-0008-0000-04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4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4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400-000029000000}"/>
              </a:ext>
            </a:extLst>
          </xdr:cNvPr>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4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400-000037000000}"/>
              </a:ext>
            </a:extLst>
          </xdr:cNvPr>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400-000038000000}"/>
              </a:ext>
            </a:extLst>
          </xdr:cNvPr>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400-000039000000}"/>
              </a:ext>
            </a:extLst>
          </xdr:cNvPr>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4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4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4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400-00004F000000}"/>
              </a:ext>
            </a:extLst>
          </xdr:cNvPr>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400-000058000000}"/>
              </a:ext>
            </a:extLst>
          </xdr:cNvPr>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4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4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4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4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4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4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4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4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400-00001A000000}"/>
            </a:ext>
          </a:extLst>
        </xdr:cNvPr>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a:extLst>
            <a:ext uri="{FF2B5EF4-FFF2-40B4-BE49-F238E27FC236}">
              <a16:creationId xmlns:a16="http://schemas.microsoft.com/office/drawing/2014/main" id="{00000000-0008-0000-0400-00001C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a:extLst>
            <a:ext uri="{FF2B5EF4-FFF2-40B4-BE49-F238E27FC236}">
              <a16:creationId xmlns:a16="http://schemas.microsoft.com/office/drawing/2014/main" id="{00000000-0008-0000-0500-000002000000}"/>
            </a:ext>
          </a:extLst>
        </xdr:cNvPr>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5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6</xdr:row>
      <xdr:rowOff>179207</xdr:rowOff>
    </xdr:from>
    <xdr:to>
      <xdr:col>12</xdr:col>
      <xdr:colOff>534601</xdr:colOff>
      <xdr:row>42</xdr:row>
      <xdr:rowOff>148880</xdr:rowOff>
    </xdr:to>
    <xdr:grpSp>
      <xdr:nvGrpSpPr>
        <xdr:cNvPr id="4" name="3 Grupo">
          <a:extLst>
            <a:ext uri="{FF2B5EF4-FFF2-40B4-BE49-F238E27FC236}">
              <a16:creationId xmlns:a16="http://schemas.microsoft.com/office/drawing/2014/main" id="{00000000-0008-0000-0500-000004000000}"/>
            </a:ext>
          </a:extLst>
        </xdr:cNvPr>
        <xdr:cNvGrpSpPr/>
      </xdr:nvGrpSpPr>
      <xdr:grpSpPr>
        <a:xfrm>
          <a:off x="0" y="1276808"/>
          <a:ext cx="10475238" cy="6596970"/>
          <a:chOff x="281828" y="1621563"/>
          <a:chExt cx="9725355" cy="6827673"/>
        </a:xfrm>
      </xdr:grpSpPr>
      <xdr:sp macro="" textlink="">
        <xdr:nvSpPr>
          <xdr:cNvPr id="27" name="26 Hexágono">
            <a:extLst>
              <a:ext uri="{FF2B5EF4-FFF2-40B4-BE49-F238E27FC236}">
                <a16:creationId xmlns:a16="http://schemas.microsoft.com/office/drawing/2014/main" id="{00000000-0008-0000-0500-00001B000000}"/>
              </a:ext>
            </a:extLst>
          </xdr:cNvPr>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a:extLst>
              <a:ext uri="{FF2B5EF4-FFF2-40B4-BE49-F238E27FC236}">
                <a16:creationId xmlns:a16="http://schemas.microsoft.com/office/drawing/2014/main" id="{00000000-0008-0000-0500-00001C000000}"/>
              </a:ext>
            </a:extLst>
          </xdr:cNvPr>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a:extLst>
              <a:ext uri="{FF2B5EF4-FFF2-40B4-BE49-F238E27FC236}">
                <a16:creationId xmlns:a16="http://schemas.microsoft.com/office/drawing/2014/main" id="{00000000-0008-0000-0500-00001D000000}"/>
              </a:ext>
            </a:extLst>
          </xdr:cNvPr>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a:extLst>
              <a:ext uri="{FF2B5EF4-FFF2-40B4-BE49-F238E27FC236}">
                <a16:creationId xmlns:a16="http://schemas.microsoft.com/office/drawing/2014/main" id="{00000000-0008-0000-0500-000021000000}"/>
              </a:ext>
            </a:extLst>
          </xdr:cNvPr>
          <xdr:cNvSpPr/>
        </xdr:nvSpPr>
        <xdr:spPr>
          <a:xfrm rot="1481753">
            <a:off x="6008244" y="1621563"/>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a:extLst>
              <a:ext uri="{FF2B5EF4-FFF2-40B4-BE49-F238E27FC236}">
                <a16:creationId xmlns:a16="http://schemas.microsoft.com/office/drawing/2014/main" id="{00000000-0008-0000-0500-000022000000}"/>
              </a:ext>
            </a:extLst>
          </xdr:cNvPr>
          <xdr:cNvSpPr/>
        </xdr:nvSpPr>
        <xdr:spPr>
          <a:xfrm rot="1546850">
            <a:off x="5754965" y="2081277"/>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a:extLst>
              <a:ext uri="{FF2B5EF4-FFF2-40B4-BE49-F238E27FC236}">
                <a16:creationId xmlns:a16="http://schemas.microsoft.com/office/drawing/2014/main" id="{00000000-0008-0000-0500-000023000000}"/>
              </a:ext>
            </a:extLst>
          </xdr:cNvPr>
          <xdr:cNvSpPr/>
        </xdr:nvSpPr>
        <xdr:spPr>
          <a:xfrm rot="1481753">
            <a:off x="5472331" y="2598248"/>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a:extLst>
              <a:ext uri="{FF2B5EF4-FFF2-40B4-BE49-F238E27FC236}">
                <a16:creationId xmlns:a16="http://schemas.microsoft.com/office/drawing/2014/main" id="{00000000-0008-0000-0500-000024000000}"/>
              </a:ext>
            </a:extLst>
          </xdr:cNvPr>
          <xdr:cNvSpPr/>
        </xdr:nvSpPr>
        <xdr:spPr>
          <a:xfrm rot="1481753">
            <a:off x="5146959" y="3138593"/>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a:extLst>
              <a:ext uri="{FF2B5EF4-FFF2-40B4-BE49-F238E27FC236}">
                <a16:creationId xmlns:a16="http://schemas.microsoft.com/office/drawing/2014/main" id="{00000000-0008-0000-0500-000025000000}"/>
              </a:ext>
            </a:extLst>
          </xdr:cNvPr>
          <xdr:cNvSpPr/>
        </xdr:nvSpPr>
        <xdr:spPr>
          <a:xfrm rot="1481753">
            <a:off x="7921287" y="3760737"/>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a:extLst>
              <a:ext uri="{FF2B5EF4-FFF2-40B4-BE49-F238E27FC236}">
                <a16:creationId xmlns:a16="http://schemas.microsoft.com/office/drawing/2014/main" id="{00000000-0008-0000-0500-000026000000}"/>
              </a:ext>
            </a:extLst>
          </xdr:cNvPr>
          <xdr:cNvSpPr/>
        </xdr:nvSpPr>
        <xdr:spPr>
          <a:xfrm rot="1481753">
            <a:off x="7592204" y="432127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a:extLst>
              <a:ext uri="{FF2B5EF4-FFF2-40B4-BE49-F238E27FC236}">
                <a16:creationId xmlns:a16="http://schemas.microsoft.com/office/drawing/2014/main" id="{00000000-0008-0000-0500-000027000000}"/>
              </a:ext>
            </a:extLst>
          </xdr:cNvPr>
          <xdr:cNvSpPr/>
        </xdr:nvSpPr>
        <xdr:spPr>
          <a:xfrm rot="1481753">
            <a:off x="7179958" y="4972313"/>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a:extLst>
              <a:ext uri="{FF2B5EF4-FFF2-40B4-BE49-F238E27FC236}">
                <a16:creationId xmlns:a16="http://schemas.microsoft.com/office/drawing/2014/main" id="{00000000-0008-0000-0500-000028000000}"/>
              </a:ext>
            </a:extLst>
          </xdr:cNvPr>
          <xdr:cNvSpPr/>
        </xdr:nvSpPr>
        <xdr:spPr>
          <a:xfrm rot="1481753">
            <a:off x="6793797" y="5579204"/>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a:extLst>
              <a:ext uri="{FF2B5EF4-FFF2-40B4-BE49-F238E27FC236}">
                <a16:creationId xmlns:a16="http://schemas.microsoft.com/office/drawing/2014/main" id="{00000000-0008-0000-0500-000029000000}"/>
              </a:ext>
            </a:extLst>
          </xdr:cNvPr>
          <xdr:cNvSpPr/>
        </xdr:nvSpPr>
        <xdr:spPr>
          <a:xfrm rot="1481753">
            <a:off x="6500765" y="6220401"/>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a:extLst>
              <a:ext uri="{FF2B5EF4-FFF2-40B4-BE49-F238E27FC236}">
                <a16:creationId xmlns:a16="http://schemas.microsoft.com/office/drawing/2014/main" id="{00000000-0008-0000-0500-00002A000000}"/>
              </a:ext>
            </a:extLst>
          </xdr:cNvPr>
          <xdr:cNvSpPr/>
        </xdr:nvSpPr>
        <xdr:spPr>
          <a:xfrm rot="19638303">
            <a:off x="281828" y="4668313"/>
            <a:ext cx="238214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Cuidado de la Salud de las Personas</a:t>
            </a:r>
          </a:p>
        </xdr:txBody>
      </xdr:sp>
      <xdr:sp macro="" textlink="">
        <xdr:nvSpPr>
          <xdr:cNvPr id="43" name="42 Elipse">
            <a:extLst>
              <a:ext uri="{FF2B5EF4-FFF2-40B4-BE49-F238E27FC236}">
                <a16:creationId xmlns:a16="http://schemas.microsoft.com/office/drawing/2014/main" id="{00000000-0008-0000-0500-00002B000000}"/>
              </a:ext>
            </a:extLst>
          </xdr:cNvPr>
          <xdr:cNvSpPr/>
        </xdr:nvSpPr>
        <xdr:spPr>
          <a:xfrm rot="19638303">
            <a:off x="674825" y="5243337"/>
            <a:ext cx="2381186" cy="105987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Subsidios por Maternidad</a:t>
            </a:r>
            <a:r>
              <a:rPr lang="en-US" sz="1200" b="1" baseline="0">
                <a:solidFill>
                  <a:sysClr val="windowText" lastClr="000000"/>
                </a:solidFill>
              </a:rPr>
              <a:t>, Lactancia y Enfermedad común</a:t>
            </a:r>
            <a:endParaRPr lang="en-US" sz="1200" b="1">
              <a:solidFill>
                <a:sysClr val="windowText" lastClr="000000"/>
              </a:solidFill>
            </a:endParaRPr>
          </a:p>
        </xdr:txBody>
      </xdr:sp>
      <xdr:sp macro="" textlink="">
        <xdr:nvSpPr>
          <xdr:cNvPr id="44" name="43 Elipse">
            <a:extLst>
              <a:ext uri="{FF2B5EF4-FFF2-40B4-BE49-F238E27FC236}">
                <a16:creationId xmlns:a16="http://schemas.microsoft.com/office/drawing/2014/main" id="{00000000-0008-0000-0500-00002C000000}"/>
              </a:ext>
            </a:extLst>
          </xdr:cNvPr>
          <xdr:cNvSpPr/>
        </xdr:nvSpPr>
        <xdr:spPr>
          <a:xfrm rot="19638303">
            <a:off x="1127498" y="5942635"/>
            <a:ext cx="2336146" cy="973816"/>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ysClr val="windowText" lastClr="000000"/>
                </a:solidFill>
              </a:rPr>
              <a:t>Servicios de Estancias Infantiles</a:t>
            </a: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a:extLst>
            <a:ext uri="{FF2B5EF4-FFF2-40B4-BE49-F238E27FC236}">
              <a16:creationId xmlns:a16="http://schemas.microsoft.com/office/drawing/2014/main" id="{00000000-0008-0000-0500-000016000000}"/>
            </a:ext>
          </a:extLst>
        </xdr:cNvPr>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a:extLst>
            <a:ext uri="{FF2B5EF4-FFF2-40B4-BE49-F238E27FC236}">
              <a16:creationId xmlns:a16="http://schemas.microsoft.com/office/drawing/2014/main" id="{00000000-0008-0000-0500-00001A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1</xdr:col>
      <xdr:colOff>308159</xdr:colOff>
      <xdr:row>9</xdr:row>
      <xdr:rowOff>164888</xdr:rowOff>
    </xdr:from>
    <xdr:to>
      <xdr:col>11</xdr:col>
      <xdr:colOff>67235</xdr:colOff>
      <xdr:row>33</xdr:row>
      <xdr:rowOff>33618</xdr:rowOff>
    </xdr:to>
    <xdr:sp macro="" textlink="">
      <xdr:nvSpPr>
        <xdr:cNvPr id="3" name="2 CuadroTexto">
          <a:extLst>
            <a:ext uri="{FF2B5EF4-FFF2-40B4-BE49-F238E27FC236}">
              <a16:creationId xmlns:a16="http://schemas.microsoft.com/office/drawing/2014/main" id="{00000000-0008-0000-0600-000003000000}"/>
            </a:ext>
          </a:extLst>
        </xdr:cNvPr>
        <xdr:cNvSpPr txBox="1"/>
      </xdr:nvSpPr>
      <xdr:spPr>
        <a:xfrm>
          <a:off x="1070159" y="1879388"/>
          <a:ext cx="75135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401732</xdr:colOff>
      <xdr:row>2</xdr:row>
      <xdr:rowOff>145118</xdr:rowOff>
    </xdr:from>
    <xdr:to>
      <xdr:col>2</xdr:col>
      <xdr:colOff>340299</xdr:colOff>
      <xdr:row>6</xdr:row>
      <xdr:rowOff>67236</xdr:rowOff>
    </xdr:to>
    <xdr:pic>
      <xdr:nvPicPr>
        <xdr:cNvPr id="4" name="1 Imagen" descr="Logo_2x4.bmp">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401732" y="526118"/>
          <a:ext cx="1462567" cy="68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27214</xdr:colOff>
      <xdr:row>4</xdr:row>
      <xdr:rowOff>108857</xdr:rowOff>
    </xdr:from>
    <xdr:to>
      <xdr:col>13</xdr:col>
      <xdr:colOff>693964</xdr:colOff>
      <xdr:row>52</xdr:row>
      <xdr:rowOff>136070</xdr:rowOff>
    </xdr:to>
    <xdr:sp macro="" textlink="">
      <xdr:nvSpPr>
        <xdr:cNvPr id="2" name="1 CuadroTexto">
          <a:extLst>
            <a:ext uri="{FF2B5EF4-FFF2-40B4-BE49-F238E27FC236}">
              <a16:creationId xmlns:a16="http://schemas.microsoft.com/office/drawing/2014/main" id="{00000000-0008-0000-0700-000002000000}"/>
            </a:ext>
          </a:extLst>
        </xdr:cNvPr>
        <xdr:cNvSpPr txBox="1"/>
      </xdr:nvSpPr>
      <xdr:spPr>
        <a:xfrm>
          <a:off x="27214" y="870857"/>
          <a:ext cx="11361964" cy="9334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La Ley 87-01: </a:t>
          </a:r>
          <a:r>
            <a:rPr lang="es-DO" sz="15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0" i="0" u="none" strike="noStrike" baseline="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500" b="1" i="0" u="none" strike="noStrike" baseline="0">
              <a:solidFill>
                <a:schemeClr val="dk1"/>
              </a:solidFill>
              <a:latin typeface="+mn-lt"/>
              <a:ea typeface="+mn-ea"/>
              <a:cs typeface="+mn-cs"/>
            </a:rPr>
            <a:t>:</a:t>
          </a:r>
        </a:p>
        <a:p>
          <a:endParaRPr lang="es-DO" sz="1500" b="1">
            <a:solidFill>
              <a:sysClr val="windowText" lastClr="000000"/>
            </a:solidFill>
            <a:latin typeface="+mn-lt"/>
          </a:endParaRPr>
        </a:p>
        <a:p>
          <a:r>
            <a:rPr lang="es-DO" sz="1500" b="1">
              <a:solidFill>
                <a:sysClr val="windowText" lastClr="000000"/>
              </a:solidFill>
              <a:latin typeface="+mn-lt"/>
            </a:rPr>
            <a:t>Régimen</a:t>
          </a:r>
          <a:r>
            <a:rPr lang="es-DO" sz="1500" b="1" baseline="0">
              <a:solidFill>
                <a:sysClr val="windowText" lastClr="000000"/>
              </a:solidFill>
              <a:latin typeface="+mn-lt"/>
            </a:rPr>
            <a:t> Contributivo</a:t>
          </a:r>
          <a:r>
            <a:rPr lang="es-DO" sz="1500" b="1" baseline="0">
              <a:solidFill>
                <a:schemeClr val="accent3">
                  <a:lumMod val="50000"/>
                </a:schemeClr>
              </a:solidFill>
              <a:latin typeface="+mn-lt"/>
            </a:rPr>
            <a:t>.- </a:t>
          </a:r>
          <a:r>
            <a:rPr lang="en-US" sz="1500" b="0" i="0" u="none" strike="noStrike" baseline="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Subsidiado</a:t>
          </a:r>
          <a:r>
            <a:rPr lang="en-US" sz="1500" b="0" i="0" u="none" strike="noStrike" baseline="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Contributivo Subsidiado.- </a:t>
          </a:r>
          <a:r>
            <a:rPr lang="en-US" sz="1500" b="0" i="0" u="none" strike="noStrike" baseline="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500" b="0" i="0" u="none" strike="noStrike" baseline="0">
            <a:solidFill>
              <a:schemeClr val="dk1"/>
            </a:solidFill>
            <a:latin typeface="+mn-lt"/>
            <a:ea typeface="+mn-ea"/>
            <a:cs typeface="+mn-cs"/>
          </a:endParaRPr>
        </a:p>
        <a:p>
          <a:r>
            <a:rPr lang="es-DO" sz="15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500" b="0" i="0" u="none" strike="noStrike" baseline="0">
            <a:solidFill>
              <a:schemeClr val="dk1"/>
            </a:solidFill>
            <a:latin typeface="+mn-lt"/>
            <a:ea typeface="+mn-ea"/>
            <a:cs typeface="+mn-cs"/>
          </a:endParaRPr>
        </a:p>
        <a:p>
          <a:r>
            <a:rPr lang="es-DO" sz="1500" b="1" i="0" u="none" strike="noStrike" baseline="0">
              <a:solidFill>
                <a:schemeClr val="dk1"/>
              </a:solidFill>
              <a:latin typeface="+mn-lt"/>
              <a:ea typeface="+mn-ea"/>
              <a:cs typeface="+mn-cs"/>
            </a:rPr>
            <a:t>El Sistema Dominicano de Seguridad Social Proporciona Tres Tipos de Aseguramiento:</a:t>
          </a:r>
        </a:p>
        <a:p>
          <a:endParaRPr lang="es-DO"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Seguro Familiar de Salud (SFS) .- </a:t>
          </a:r>
          <a:r>
            <a:rPr lang="en-US" sz="15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Vejez, Discapacidad y Sobrevivencia.- </a:t>
          </a:r>
          <a:r>
            <a:rPr lang="en-US" sz="15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Riesgos Laborales.-  </a:t>
          </a:r>
          <a:r>
            <a:rPr lang="en-US" sz="15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a:extLst>
            <a:ext uri="{FF2B5EF4-FFF2-40B4-BE49-F238E27FC236}">
              <a16:creationId xmlns:a16="http://schemas.microsoft.com/office/drawing/2014/main" id="{00000000-0008-0000-0700-000004000000}"/>
            </a:ext>
          </a:extLst>
        </xdr:cNvPr>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07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123265</xdr:colOff>
      <xdr:row>4</xdr:row>
      <xdr:rowOff>123264</xdr:rowOff>
    </xdr:from>
    <xdr:to>
      <xdr:col>10</xdr:col>
      <xdr:colOff>616323</xdr:colOff>
      <xdr:row>43</xdr:row>
      <xdr:rowOff>67235</xdr:rowOff>
    </xdr:to>
    <xdr:sp macro="" textlink="">
      <xdr:nvSpPr>
        <xdr:cNvPr id="2" name="1 CuadroTexto">
          <a:extLst>
            <a:ext uri="{FF2B5EF4-FFF2-40B4-BE49-F238E27FC236}">
              <a16:creationId xmlns:a16="http://schemas.microsoft.com/office/drawing/2014/main" id="{00000000-0008-0000-0800-000002000000}"/>
            </a:ext>
          </a:extLst>
        </xdr:cNvPr>
        <xdr:cNvSpPr txBox="1"/>
      </xdr:nvSpPr>
      <xdr:spPr>
        <a:xfrm>
          <a:off x="123265" y="930088"/>
          <a:ext cx="10253382" cy="730623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DO" sz="1800" baseline="0">
              <a:solidFill>
                <a:sysClr val="windowText" lastClr="000000"/>
              </a:solidFill>
              <a:effectLst/>
              <a:latin typeface="+mn-lt"/>
              <a:ea typeface="+mn-ea"/>
              <a:cs typeface="+mn-cs"/>
            </a:rPr>
            <a:t>Conforme a los datos registrados en el Sistema Único de Información y Recaudo (SUIR),  al finalizar el año 2019 el total de empresas registradas en el Sistema Dominicano de Seguridad Social era de 91,463, de las cuales  90,771 pertenecían al sector privado y 692 instituciones públicas (Pública 615 y 77 públicas centralizadas).  El total de empresas privadas constituían el 99.2% del total.  En cuanto al total de empleados afiliados en ese mismo año fue de 2,255,713 de los cuales 1,600 281 pertenecían al sector privado, representando el 70.9%; 312,660 del sector público y 342,772 para el sector descentralizado.   </a:t>
          </a:r>
        </a:p>
        <a:p>
          <a:pPr marL="0" indent="0"/>
          <a:endParaRPr lang="es-DO" sz="1800" baseline="0">
            <a:solidFill>
              <a:sysClr val="windowText" lastClr="000000"/>
            </a:solidFill>
            <a:effectLst/>
            <a:latin typeface="+mn-lt"/>
            <a:ea typeface="+mn-ea"/>
            <a:cs typeface="+mn-cs"/>
          </a:endParaRPr>
        </a:p>
        <a:p>
          <a:pPr marL="0" indent="0"/>
          <a:r>
            <a:rPr lang="es-DO" sz="1800" baseline="0">
              <a:solidFill>
                <a:sysClr val="windowText" lastClr="000000"/>
              </a:solidFill>
              <a:effectLst/>
              <a:latin typeface="+mn-lt"/>
              <a:ea typeface="+mn-ea"/>
              <a:cs typeface="+mn-cs"/>
            </a:rPr>
            <a:t>Al mes de diciembre 2008, el total de empresas era de 41,757 y para el mes de mayo 2020 fue de 91,637 obervandose un crecimiento de más del 100%.  En el mismo período, el número total de trabajadores afiliados fue de 1,188,229 y 2,238,751 respectivamente,  observándose una tasa de crecimiento de 88.41%.  Para el mes de  mayo 2020,  las cifras dan cuenta que un número significativo de empresas registradas tienen entre uno y cinco empleados,  representando el 61.0% del total de empresas registradas.  Dicho grupo, constituido por 55,927 unidades, cuenta con un total de 138,886 trabajadores, lo que representa el 6.0% de los trabajadores asalariados afiliados.  Mientras que el número de empresas que poseen de 1 a 20 empleados representa un 88.17% del total.  </a:t>
          </a:r>
        </a:p>
        <a:p>
          <a:pPr marL="0" indent="0"/>
          <a:endParaRPr lang="es-DO" sz="1800" baseline="0">
            <a:solidFill>
              <a:sysClr val="windowText" lastClr="000000"/>
            </a:solidFill>
            <a:effectLst/>
            <a:latin typeface="+mn-lt"/>
            <a:ea typeface="+mn-ea"/>
            <a:cs typeface="+mn-cs"/>
          </a:endParaRPr>
        </a:p>
        <a:p>
          <a:pPr marL="0" indent="0"/>
          <a:r>
            <a:rPr lang="es-DO" sz="1800" baseline="0">
              <a:solidFill>
                <a:sysClr val="windowText" lastClr="000000"/>
              </a:solidFill>
              <a:effectLst/>
              <a:latin typeface="+mn-lt"/>
              <a:ea typeface="+mn-ea"/>
              <a:cs typeface="+mn-cs"/>
            </a:rPr>
            <a:t>Es importante destacar que existen diez (10) instituciones de gran tamaño, que emplean un total de 403,154 personas, y su empleomanía representa el 18.0%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pPr marL="0" indent="0"/>
          <a:r>
            <a:rPr lang="es-DO" sz="1800" baseline="0">
              <a:solidFill>
                <a:sysClr val="windowText" lastClr="000000"/>
              </a:solidFill>
              <a:effectLst/>
              <a:latin typeface="+mn-lt"/>
              <a:ea typeface="+mn-ea"/>
              <a:cs typeface="+mn-cs"/>
            </a:rPr>
            <a:t> </a:t>
          </a:r>
        </a:p>
        <a:p>
          <a:pPr marL="0" indent="0"/>
          <a:r>
            <a:rPr lang="es-DO" sz="1800" baseline="0">
              <a:solidFill>
                <a:sysClr val="windowText" lastClr="000000"/>
              </a:solidFill>
              <a:effectLst/>
              <a:latin typeface="+mn-lt"/>
              <a:ea typeface="+mn-ea"/>
              <a:cs typeface="+mn-cs"/>
            </a:rPr>
            <a:t>El salario promedio registrado de las empresas por sector económico al mes de mayo 2020 es de RD$21,188.00 para el sector privado;  RD$26,075.00 para el sector público y de RD$30,742.00 para el público centralizado. </a:t>
          </a:r>
        </a:p>
      </xdr:txBody>
    </xdr:sp>
    <xdr:clientData/>
  </xdr:twoCellAnchor>
  <xdr:twoCellAnchor>
    <xdr:from>
      <xdr:col>0</xdr:col>
      <xdr:colOff>0</xdr:colOff>
      <xdr:row>0</xdr:row>
      <xdr:rowOff>0</xdr:rowOff>
    </xdr:from>
    <xdr:to>
      <xdr:col>11</xdr:col>
      <xdr:colOff>0</xdr:colOff>
      <xdr:row>3</xdr:row>
      <xdr:rowOff>179294</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0" y="0"/>
          <a:ext cx="9805147" cy="7956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364752</xdr:colOff>
      <xdr:row>0</xdr:row>
      <xdr:rowOff>100852</xdr:rowOff>
    </xdr:from>
    <xdr:to>
      <xdr:col>1</xdr:col>
      <xdr:colOff>333335</xdr:colOff>
      <xdr:row>2</xdr:row>
      <xdr:rowOff>224117</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64752" y="100852"/>
          <a:ext cx="730583"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16</xdr:row>
      <xdr:rowOff>108858</xdr:rowOff>
    </xdr:from>
    <xdr:to>
      <xdr:col>13</xdr:col>
      <xdr:colOff>1129393</xdr:colOff>
      <xdr:row>41</xdr:row>
      <xdr:rowOff>394606</xdr:rowOff>
    </xdr:to>
    <xdr:graphicFrame macro="">
      <xdr:nvGraphicFramePr>
        <xdr:cNvPr id="4" name="3 Gráfico">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5443</xdr:colOff>
      <xdr:row>1</xdr:row>
      <xdr:rowOff>489857</xdr:rowOff>
    </xdr:to>
    <xdr:sp macro="" textlink="">
      <xdr:nvSpPr>
        <xdr:cNvPr id="5" name="4 Rectángulo redondeado">
          <a:extLst>
            <a:ext uri="{FF2B5EF4-FFF2-40B4-BE49-F238E27FC236}">
              <a16:creationId xmlns:a16="http://schemas.microsoft.com/office/drawing/2014/main" id="{00000000-0008-0000-0900-000005000000}"/>
            </a:ext>
          </a:extLst>
        </xdr:cNvPr>
        <xdr:cNvSpPr/>
      </xdr:nvSpPr>
      <xdr:spPr>
        <a:xfrm>
          <a:off x="0" y="0"/>
          <a:ext cx="16252372" cy="1074964"/>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Mayo  2020</a:t>
          </a:r>
          <a:endParaRPr lang="es-DO" sz="4800">
            <a:effectLst/>
          </a:endParaRPr>
        </a:p>
      </xdr:txBody>
    </xdr:sp>
    <xdr:clientData/>
  </xdr:twoCellAnchor>
  <xdr:twoCellAnchor editAs="oneCell">
    <xdr:from>
      <xdr:col>0</xdr:col>
      <xdr:colOff>557892</xdr:colOff>
      <xdr:row>0</xdr:row>
      <xdr:rowOff>176893</xdr:rowOff>
    </xdr:from>
    <xdr:to>
      <xdr:col>1</xdr:col>
      <xdr:colOff>585106</xdr:colOff>
      <xdr:row>1</xdr:row>
      <xdr:rowOff>237934</xdr:rowOff>
    </xdr:to>
    <xdr:pic>
      <xdr:nvPicPr>
        <xdr:cNvPr id="8" name="9 Imagen" descr="logo_2x4.bmp">
          <a:hlinkClick xmlns:r="http://schemas.openxmlformats.org/officeDocument/2006/relationships" r:id="rId2"/>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76893"/>
          <a:ext cx="870857" cy="646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c:userShapes xmlns:c="http://schemas.openxmlformats.org/drawingml/2006/chart">
  <cdr:relSizeAnchor xmlns:cdr="http://schemas.openxmlformats.org/drawingml/2006/chartDrawing">
    <cdr:from>
      <cdr:x>0.05467</cdr:x>
      <cdr:y>0.94961</cdr:y>
    </cdr:from>
    <cdr:to>
      <cdr:x>0.17693</cdr:x>
      <cdr:y>0.99098</cdr:y>
    </cdr:to>
    <cdr:sp macro="" textlink="">
      <cdr:nvSpPr>
        <cdr:cNvPr id="2" name="2 CuadroTexto"/>
        <cdr:cNvSpPr txBox="1"/>
      </cdr:nvSpPr>
      <cdr:spPr>
        <a:xfrm xmlns:a="http://schemas.openxmlformats.org/drawingml/2006/main">
          <a:off x="857732" y="8205107"/>
          <a:ext cx="1918124" cy="35748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a:t>
          </a:r>
          <a:r>
            <a:rPr lang="es-DO" sz="1600"/>
            <a:t>: SISALRIL</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15</xdr:row>
      <xdr:rowOff>51954</xdr:rowOff>
    </xdr:from>
    <xdr:to>
      <xdr:col>11</xdr:col>
      <xdr:colOff>1246909</xdr:colOff>
      <xdr:row>75</xdr:row>
      <xdr:rowOff>155865</xdr:rowOff>
    </xdr:to>
    <xdr:graphicFrame macro="">
      <xdr:nvGraphicFramePr>
        <xdr:cNvPr id="7" name="6 Gráfico">
          <a:extLst>
            <a:ext uri="{FF2B5EF4-FFF2-40B4-BE49-F238E27FC236}">
              <a16:creationId xmlns:a16="http://schemas.microsoft.com/office/drawing/2014/main" id="{00000000-0008-0000-0A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xdr:colOff>
      <xdr:row>2</xdr:row>
      <xdr:rowOff>432953</xdr:rowOff>
    </xdr:to>
    <xdr:sp macro="" textlink="">
      <xdr:nvSpPr>
        <xdr:cNvPr id="6" name="5 Rectángulo redondeado">
          <a:extLst>
            <a:ext uri="{FF2B5EF4-FFF2-40B4-BE49-F238E27FC236}">
              <a16:creationId xmlns:a16="http://schemas.microsoft.com/office/drawing/2014/main" id="{00000000-0008-0000-0A00-000006000000}"/>
            </a:ext>
          </a:extLst>
        </xdr:cNvPr>
        <xdr:cNvSpPr/>
      </xdr:nvSpPr>
      <xdr:spPr>
        <a:xfrm>
          <a:off x="0" y="0"/>
          <a:ext cx="17110365" cy="143740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 Datos Generales del Sistema Dominicano de la Seguridad Social (SDSS)</a:t>
          </a:r>
        </a:p>
        <a:p>
          <a:pPr algn="ctr" eaLnBrk="1" fontAlgn="auto" latinLnBrk="0" hangingPunct="1"/>
          <a:r>
            <a:rPr lang="es-DO" sz="22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200" b="1" baseline="0">
              <a:solidFill>
                <a:schemeClr val="lt1"/>
              </a:solidFill>
              <a:effectLst/>
              <a:latin typeface="+mn-lt"/>
              <a:ea typeface="+mn-ea"/>
              <a:cs typeface="+mn-cs"/>
            </a:rPr>
            <a:t>Mayo 2020</a:t>
          </a:r>
          <a:endParaRPr lang="es-DO" sz="2200">
            <a:effectLst/>
          </a:endParaRPr>
        </a:p>
      </xdr:txBody>
    </xdr:sp>
    <xdr:clientData/>
  </xdr:twoCellAnchor>
  <xdr:twoCellAnchor editAs="oneCell">
    <xdr:from>
      <xdr:col>0</xdr:col>
      <xdr:colOff>710044</xdr:colOff>
      <xdr:row>1</xdr:row>
      <xdr:rowOff>69273</xdr:rowOff>
    </xdr:from>
    <xdr:to>
      <xdr:col>1</xdr:col>
      <xdr:colOff>320385</xdr:colOff>
      <xdr:row>2</xdr:row>
      <xdr:rowOff>67995</xdr:rowOff>
    </xdr:to>
    <xdr:pic>
      <xdr:nvPicPr>
        <xdr:cNvPr id="8" name="7 Imagen" descr="logo_2x4.bmp">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1</xdr:col>
      <xdr:colOff>320386</xdr:colOff>
      <xdr:row>2</xdr:row>
      <xdr:rowOff>147518</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0.04966</cdr:x>
      <cdr:y>0.94042</cdr:y>
    </cdr:from>
    <cdr:to>
      <cdr:x>0.32175</cdr:x>
      <cdr:y>0.98229</cdr:y>
    </cdr:to>
    <cdr:sp macro="" textlink="">
      <cdr:nvSpPr>
        <cdr:cNvPr id="2" name="2 CuadroTexto"/>
        <cdr:cNvSpPr txBox="1"/>
      </cdr:nvSpPr>
      <cdr:spPr>
        <a:xfrm xmlns:a="http://schemas.openxmlformats.org/drawingml/2006/main">
          <a:off x="861706" y="10113816"/>
          <a:ext cx="4721528" cy="450274"/>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408214</xdr:colOff>
      <xdr:row>61</xdr:row>
      <xdr:rowOff>68036</xdr:rowOff>
    </xdr:from>
    <xdr:to>
      <xdr:col>2</xdr:col>
      <xdr:colOff>585107</xdr:colOff>
      <xdr:row>63</xdr:row>
      <xdr:rowOff>81643</xdr:rowOff>
    </xdr:to>
    <xdr:sp macro="" textlink="">
      <xdr:nvSpPr>
        <xdr:cNvPr id="4" name="3 CuadroTexto">
          <a:extLst>
            <a:ext uri="{FF2B5EF4-FFF2-40B4-BE49-F238E27FC236}">
              <a16:creationId xmlns:a16="http://schemas.microsoft.com/office/drawing/2014/main" id="{00000000-0008-0000-0B00-000004000000}"/>
            </a:ext>
          </a:extLst>
        </xdr:cNvPr>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190500</xdr:colOff>
      <xdr:row>16</xdr:row>
      <xdr:rowOff>138543</xdr:rowOff>
    </xdr:from>
    <xdr:to>
      <xdr:col>13</xdr:col>
      <xdr:colOff>1194955</xdr:colOff>
      <xdr:row>92</xdr:row>
      <xdr:rowOff>103908</xdr:rowOff>
    </xdr:to>
    <xdr:graphicFrame macro="">
      <xdr:nvGraphicFramePr>
        <xdr:cNvPr id="5" name="4 Gráfico">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a:extLst>
            <a:ext uri="{FF2B5EF4-FFF2-40B4-BE49-F238E27FC236}">
              <a16:creationId xmlns:a16="http://schemas.microsoft.com/office/drawing/2014/main" id="{00000000-0008-0000-0B00-000006000000}"/>
            </a:ext>
          </a:extLst>
        </xdr:cNvPr>
        <xdr:cNvSpPr/>
      </xdr:nvSpPr>
      <xdr:spPr>
        <a:xfrm>
          <a:off x="0" y="0"/>
          <a:ext cx="15846136" cy="13508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a:t>
          </a:r>
          <a:r>
            <a:rPr lang="es-DO" sz="2000" b="1" baseline="0">
              <a:solidFill>
                <a:schemeClr val="lt1"/>
              </a:solidFill>
              <a:effectLst/>
              <a:latin typeface="+mn-lt"/>
              <a:ea typeface="+mn-ea"/>
              <a:cs typeface="+mn-cs"/>
            </a:rPr>
            <a:t> Mayo 2020</a:t>
          </a:r>
          <a:endParaRPr lang="es-DO" sz="6000">
            <a:effectLst/>
          </a:endParaRPr>
        </a:p>
      </xdr:txBody>
    </xdr:sp>
    <xdr:clientData/>
  </xdr:twoCellAnchor>
  <xdr:twoCellAnchor editAs="oneCell">
    <xdr:from>
      <xdr:col>0</xdr:col>
      <xdr:colOff>710045</xdr:colOff>
      <xdr:row>0</xdr:row>
      <xdr:rowOff>259771</xdr:rowOff>
    </xdr:from>
    <xdr:to>
      <xdr:col>1</xdr:col>
      <xdr:colOff>856014</xdr:colOff>
      <xdr:row>0</xdr:row>
      <xdr:rowOff>1078082</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0.06085</cdr:x>
      <cdr:y>0.93362</cdr:y>
    </cdr:from>
    <cdr:to>
      <cdr:x>0.3516</cdr:x>
      <cdr:y>0.97751</cdr:y>
    </cdr:to>
    <cdr:sp macro="" textlink="">
      <cdr:nvSpPr>
        <cdr:cNvPr id="2" name="2 CuadroTexto"/>
        <cdr:cNvSpPr txBox="1"/>
      </cdr:nvSpPr>
      <cdr:spPr>
        <a:xfrm xmlns:a="http://schemas.openxmlformats.org/drawingml/2006/main">
          <a:off x="1021178" y="9345439"/>
          <a:ext cx="4879168" cy="439335"/>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a:extLst>
            <a:ext uri="{FF2B5EF4-FFF2-40B4-BE49-F238E27FC236}">
              <a16:creationId xmlns:a16="http://schemas.microsoft.com/office/drawing/2014/main" id="{00000000-0008-0000-0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0C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a:extLst>
            <a:ext uri="{FF2B5EF4-FFF2-40B4-BE49-F238E27FC236}">
              <a16:creationId xmlns:a16="http://schemas.microsoft.com/office/drawing/2014/main" id="{00000000-0008-0000-0D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145676</xdr:colOff>
      <xdr:row>4</xdr:row>
      <xdr:rowOff>145676</xdr:rowOff>
    </xdr:from>
    <xdr:to>
      <xdr:col>12</xdr:col>
      <xdr:colOff>571500</xdr:colOff>
      <xdr:row>42</xdr:row>
      <xdr:rowOff>100852</xdr:rowOff>
    </xdr:to>
    <xdr:sp macro="" textlink="">
      <xdr:nvSpPr>
        <xdr:cNvPr id="2" name="1 CuadroTexto">
          <a:extLst>
            <a:ext uri="{FF2B5EF4-FFF2-40B4-BE49-F238E27FC236}">
              <a16:creationId xmlns:a16="http://schemas.microsoft.com/office/drawing/2014/main" id="{00000000-0008-0000-0D00-000002000000}"/>
            </a:ext>
          </a:extLst>
        </xdr:cNvPr>
        <xdr:cNvSpPr txBox="1"/>
      </xdr:nvSpPr>
      <xdr:spPr>
        <a:xfrm>
          <a:off x="145676" y="907676"/>
          <a:ext cx="10096500" cy="7194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a:solidFill>
                <a:schemeClr val="dk1"/>
              </a:solidFill>
              <a:latin typeface="+mn-lt"/>
              <a:ea typeface="+mn-ea"/>
              <a:cs typeface="+mn-cs"/>
            </a:rPr>
            <a:t>De acuerdo al artículo 120  de la Ley 87-01 el Sistema Dominicano de Seguridad Social (SDSS) garantiza la libre elecciónfamiliar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a:solidFill>
              <a:schemeClr val="dk1"/>
            </a:solidFill>
            <a:latin typeface="+mn-lt"/>
            <a:ea typeface="+mn-ea"/>
            <a:cs typeface="+mn-cs"/>
          </a:endParaRPr>
        </a:p>
        <a:p>
          <a:r>
            <a:rPr lang="en-US" sz="1300" b="1" i="0" u="none" strike="noStrike" baseline="0">
              <a:solidFill>
                <a:schemeClr val="dk1"/>
              </a:solidFill>
              <a:latin typeface="+mn-lt"/>
              <a:ea typeface="+mn-ea"/>
              <a:cs typeface="+mn-cs"/>
            </a:rPr>
            <a:t>Art. 123.- Son Beneficiarios del Seguro Familiar de Salud del Régimen Contributivo:</a:t>
          </a:r>
        </a:p>
        <a:p>
          <a:r>
            <a:rPr lang="en-US" sz="1300" b="1" i="0" u="none" strike="noStrike" baseline="0">
              <a:solidFill>
                <a:schemeClr val="dk1"/>
              </a:solidFill>
              <a:latin typeface="+mn-lt"/>
              <a:ea typeface="+mn-ea"/>
              <a:cs typeface="+mn-cs"/>
            </a:rPr>
            <a:t/>
          </a:r>
          <a:br>
            <a:rPr lang="en-US" sz="1300" b="1" i="0" u="none" strike="noStrike" baseline="0">
              <a:solidFill>
                <a:schemeClr val="dk1"/>
              </a:solidFill>
              <a:latin typeface="+mn-lt"/>
              <a:ea typeface="+mn-ea"/>
              <a:cs typeface="+mn-cs"/>
            </a:rPr>
          </a:br>
          <a:r>
            <a:rPr lang="en-US" sz="1300" b="1" i="0" u="none" strike="noStrike" baseline="0">
              <a:solidFill>
                <a:schemeClr val="dk1"/>
              </a:solidFill>
              <a:latin typeface="+mn-lt"/>
              <a:ea typeface="+mn-ea"/>
              <a:cs typeface="+mn-cs"/>
            </a:rPr>
            <a:t>a) </a:t>
          </a:r>
          <a:r>
            <a:rPr lang="en-US" sz="1300" b="0" i="0" u="none" strike="noStrike" baseline="0">
              <a:solidFill>
                <a:schemeClr val="dk1"/>
              </a:solidFill>
              <a:latin typeface="+mn-lt"/>
              <a:ea typeface="+mn-ea"/>
              <a:cs typeface="+mn-cs"/>
            </a:rPr>
            <a:t>El trabajador afiliado;</a:t>
          </a:r>
        </a:p>
        <a:p>
          <a:r>
            <a:rPr lang="en-US" sz="1300" b="1" i="0" u="none" strike="noStrike" baseline="0">
              <a:solidFill>
                <a:schemeClr val="dk1"/>
              </a:solidFill>
              <a:latin typeface="+mn-lt"/>
              <a:ea typeface="+mn-ea"/>
              <a:cs typeface="+mn-cs"/>
            </a:rPr>
            <a:t>b) </a:t>
          </a:r>
          <a:r>
            <a:rPr lang="en-US" sz="1300" b="0" i="0" u="none" strike="noStrike" baseline="0">
              <a:solidFill>
                <a:schemeClr val="dk1"/>
              </a:solidFill>
              <a:latin typeface="+mn-lt"/>
              <a:ea typeface="+mn-ea"/>
              <a:cs typeface="+mn-cs"/>
            </a:rPr>
            <a:t>El pensionado del Régimen Contributivo, independientemente de su edad y estado de salud;</a:t>
          </a:r>
        </a:p>
        <a:p>
          <a:r>
            <a:rPr lang="en-US" sz="1300" b="1" i="0" u="none" strike="noStrike" baseline="0">
              <a:solidFill>
                <a:schemeClr val="dk1"/>
              </a:solidFill>
              <a:latin typeface="+mn-lt"/>
              <a:ea typeface="+mn-ea"/>
              <a:cs typeface="+mn-cs"/>
            </a:rPr>
            <a:t>c) </a:t>
          </a:r>
          <a:r>
            <a:rPr lang="en-US" sz="1300" b="0" i="0" u="none" strike="noStrike" baseline="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a:solidFill>
                <a:schemeClr val="dk1"/>
              </a:solidFill>
              <a:latin typeface="+mn-lt"/>
              <a:ea typeface="+mn-ea"/>
              <a:cs typeface="+mn-cs"/>
            </a:rPr>
            <a:t>d) </a:t>
          </a:r>
          <a:r>
            <a:rPr lang="en-US" sz="1300" b="0" i="0" u="none" strike="noStrike" baseline="0">
              <a:solidFill>
                <a:schemeClr val="dk1"/>
              </a:solidFill>
              <a:latin typeface="+mn-lt"/>
              <a:ea typeface="+mn-ea"/>
              <a:cs typeface="+mn-cs"/>
            </a:rPr>
            <a:t>Los hijos menores de 18 años del afiliado;</a:t>
          </a:r>
        </a:p>
        <a:p>
          <a:r>
            <a:rPr lang="en-US" sz="1300" b="1" i="0" u="none" strike="noStrike" baseline="0">
              <a:solidFill>
                <a:schemeClr val="dk1"/>
              </a:solidFill>
              <a:latin typeface="+mn-lt"/>
              <a:ea typeface="+mn-ea"/>
              <a:cs typeface="+mn-cs"/>
            </a:rPr>
            <a:t>e) </a:t>
          </a:r>
          <a:r>
            <a:rPr lang="en-US" sz="1300" b="0" i="0" u="none" strike="noStrike" baseline="0">
              <a:solidFill>
                <a:schemeClr val="dk1"/>
              </a:solidFill>
              <a:latin typeface="+mn-lt"/>
              <a:ea typeface="+mn-ea"/>
              <a:cs typeface="+mn-cs"/>
            </a:rPr>
            <a:t>Los hijos del afiliado hasta 21 años cuando sean estudiantes;</a:t>
          </a:r>
        </a:p>
        <a:p>
          <a:r>
            <a:rPr lang="en-US" sz="1300" b="1" i="0" u="none" strike="noStrike" baseline="0">
              <a:solidFill>
                <a:schemeClr val="dk1"/>
              </a:solidFill>
              <a:latin typeface="+mn-lt"/>
              <a:ea typeface="+mn-ea"/>
              <a:cs typeface="+mn-cs"/>
            </a:rPr>
            <a:t>f ) </a:t>
          </a:r>
          <a:r>
            <a:rPr lang="en-US" sz="1300" b="0" i="0" u="none" strike="noStrike" baseline="0">
              <a:solidFill>
                <a:schemeClr val="dk1"/>
              </a:solidFill>
              <a:latin typeface="+mn-lt"/>
              <a:ea typeface="+mn-ea"/>
              <a:cs typeface="+mn-cs"/>
            </a:rPr>
            <a:t>Los hijos discapacitados, independientemente de su edad, que dependan del afiliado o del pensionado.</a:t>
          </a:r>
          <a:br>
            <a:rPr lang="en-US" sz="1300" b="0" i="0" u="none" strike="noStrike" baseline="0">
              <a:solidFill>
                <a:schemeClr val="dk1"/>
              </a:solidFill>
              <a:latin typeface="+mn-lt"/>
              <a:ea typeface="+mn-ea"/>
              <a:cs typeface="+mn-cs"/>
            </a:rPr>
          </a:br>
          <a:endParaRPr lang="en-US" sz="1300" b="0"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D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a:extLst>
            <a:ext uri="{FF2B5EF4-FFF2-40B4-BE49-F238E27FC236}">
              <a16:creationId xmlns:a16="http://schemas.microsoft.com/office/drawing/2014/main" id="{00000000-0008-0000-0E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11206</xdr:colOff>
      <xdr:row>3</xdr:row>
      <xdr:rowOff>179293</xdr:rowOff>
    </xdr:from>
    <xdr:to>
      <xdr:col>12</xdr:col>
      <xdr:colOff>661147</xdr:colOff>
      <xdr:row>51</xdr:row>
      <xdr:rowOff>134470</xdr:rowOff>
    </xdr:to>
    <xdr:sp macro="" textlink="">
      <xdr:nvSpPr>
        <xdr:cNvPr id="2" name="1 CuadroTexto">
          <a:extLst>
            <a:ext uri="{FF2B5EF4-FFF2-40B4-BE49-F238E27FC236}">
              <a16:creationId xmlns:a16="http://schemas.microsoft.com/office/drawing/2014/main" id="{00000000-0008-0000-0E00-000002000000}"/>
            </a:ext>
          </a:extLst>
        </xdr:cNvPr>
        <xdr:cNvSpPr txBox="1"/>
      </xdr:nvSpPr>
      <xdr:spPr>
        <a:xfrm>
          <a:off x="11206" y="750793"/>
          <a:ext cx="10320617" cy="9099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pPr lvl="1"/>
          <a:r>
            <a:rPr lang="es-DO" sz="1300" b="0" i="0" baseline="0">
              <a:solidFill>
                <a:schemeClr val="dk1"/>
              </a:solidFill>
              <a:effectLst/>
              <a:latin typeface="+mn-lt"/>
              <a:ea typeface="+mn-ea"/>
              <a:cs typeface="+mn-cs"/>
            </a:rPr>
            <a:t>a) Los desempleados,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a)</a:t>
          </a:r>
          <a:r>
            <a:rPr lang="es-DO" sz="1300" b="0">
              <a:solidFill>
                <a:sysClr val="windowText" lastClr="000000"/>
              </a:solidFill>
            </a:rPr>
            <a:t>   De acuerdo al </a:t>
          </a:r>
          <a:r>
            <a:rPr lang="es-DO" sz="1300" b="1">
              <a:solidFill>
                <a:sysClr val="windowText" lastClr="000000"/>
              </a:solidFill>
            </a:rPr>
            <a:t>Art. 13. </a:t>
          </a:r>
          <a:r>
            <a:rPr lang="es-DO" sz="1300" b="0">
              <a:solidFill>
                <a:sysClr val="windowText" lastClr="000000"/>
              </a:solidFill>
            </a:rPr>
            <a:t>del Reglamento sobre Aspectos Generales de Afiliación al Seguro Familiar de Salud del Régimen Contributivo , cuando los dos cónyuges o compañeros de vida son afiliados cotizantes en el SFS, solo uno de ellos podrá constituirse enafiliado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t>
          </a:r>
          <a:r>
            <a:rPr lang="es-DO" sz="1300" b="1">
              <a:solidFill>
                <a:sysClr val="windowText" lastClr="000000"/>
              </a:solidFill>
            </a:rPr>
            <a:t>Art. 14 </a:t>
          </a:r>
          <a:r>
            <a:rPr lang="es-DO" sz="1300" b="0">
              <a:solidFill>
                <a:sysClr val="windowText" lastClr="000000"/>
              </a:solidFill>
            </a:rPr>
            <a:t>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br>
            <a:rPr lang="es-DO" sz="1300" b="0" baseline="0">
              <a:solidFill>
                <a:sysClr val="windowText" lastClr="000000"/>
              </a:solidFill>
            </a:rPr>
          </a:br>
          <a:endParaRPr lang="es-DO" sz="1300" b="0">
            <a:solidFill>
              <a:sysClr val="windowText" lastClr="000000"/>
            </a:solidFill>
          </a:endParaRP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sonafiliados inmediatamente sin embargo en el caso del SVDS si el trabajador afiliado no ha escogido  una AFP y el empleador pagala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13</xdr:col>
      <xdr:colOff>0</xdr:colOff>
      <xdr:row>3</xdr:row>
      <xdr:rowOff>123265</xdr:rowOff>
    </xdr:to>
    <xdr:sp macro="" textlink="">
      <xdr:nvSpPr>
        <xdr:cNvPr id="4" name="3 Rectángulo redondeado">
          <a:extLst>
            <a:ext uri="{FF2B5EF4-FFF2-40B4-BE49-F238E27FC236}">
              <a16:creationId xmlns:a16="http://schemas.microsoft.com/office/drawing/2014/main" id="{00000000-0008-0000-0E00-000004000000}"/>
            </a:ext>
          </a:extLst>
        </xdr:cNvPr>
        <xdr:cNvSpPr/>
      </xdr:nvSpPr>
      <xdr:spPr>
        <a:xfrm>
          <a:off x="0" y="0"/>
          <a:ext cx="10432676" cy="69476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437028</xdr:colOff>
      <xdr:row>0</xdr:row>
      <xdr:rowOff>78440</xdr:rowOff>
    </xdr:from>
    <xdr:to>
      <xdr:col>1</xdr:col>
      <xdr:colOff>377261</xdr:colOff>
      <xdr:row>3</xdr:row>
      <xdr:rowOff>33617</xdr:rowOff>
    </xdr:to>
    <xdr:pic>
      <xdr:nvPicPr>
        <xdr:cNvPr id="5" name="1 Imagen" descr="Logo_2x4.bmp">
          <a:extLst>
            <a:ext uri="{FF2B5EF4-FFF2-40B4-BE49-F238E27FC236}">
              <a16:creationId xmlns:a16="http://schemas.microsoft.com/office/drawing/2014/main" id="{00000000-0008-0000-0E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437028" y="78440"/>
          <a:ext cx="702233" cy="526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7</xdr:col>
      <xdr:colOff>710159</xdr:colOff>
      <xdr:row>32</xdr:row>
      <xdr:rowOff>63305</xdr:rowOff>
    </xdr:to>
    <xdr:pic>
      <xdr:nvPicPr>
        <xdr:cNvPr id="2" name="1 Imagen">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78441</xdr:colOff>
      <xdr:row>3</xdr:row>
      <xdr:rowOff>112058</xdr:rowOff>
    </xdr:from>
    <xdr:to>
      <xdr:col>11</xdr:col>
      <xdr:colOff>616324</xdr:colOff>
      <xdr:row>48</xdr:row>
      <xdr:rowOff>44823</xdr:rowOff>
    </xdr:to>
    <xdr:sp macro="" textlink="">
      <xdr:nvSpPr>
        <xdr:cNvPr id="3" name="2 CuadroTexto">
          <a:extLst>
            <a:ext uri="{FF2B5EF4-FFF2-40B4-BE49-F238E27FC236}">
              <a16:creationId xmlns:a16="http://schemas.microsoft.com/office/drawing/2014/main" id="{00000000-0008-0000-0F00-000003000000}"/>
            </a:ext>
          </a:extLst>
        </xdr:cNvPr>
        <xdr:cNvSpPr txBox="1"/>
      </xdr:nvSpPr>
      <xdr:spPr>
        <a:xfrm>
          <a:off x="78441" y="986117"/>
          <a:ext cx="11385177" cy="90879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DO" sz="1500">
              <a:solidFill>
                <a:schemeClr val="dk1"/>
              </a:solidFill>
              <a:effectLst/>
              <a:latin typeface="+mn-lt"/>
              <a:ea typeface="+mn-ea"/>
              <a:cs typeface="+mn-cs"/>
            </a:rPr>
            <a:t>Con la aprobación de la Resolución No. 051-03 del Consejo Nacional de Seguridad Social de fecha 30 de octubre de 2002, se  dio inicio a la implementación del Seguro Familiar de Salud del Régimen Subsidiado (SFS- RS), comenzando el proceso en la Región de Salud IV,  en noviembre del año 2002, por considerar esta región una de la zona más deprimida del país. Luego continuaron con la Región V en el 2005,  hasta extenderlo a todo el país.  Para finales de 2005 la afiliación total del Régimen Subsidiado era de 253,374 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el mes de septiembre de 2007 inició el Seguro Familiar de Salud (SFS) del Régimen Contributivo (RC) afiliando entre losmeses  de septiembre y diciembre de ese año un total de 1,477,181 personas, de los cuales 919,911 eran titulares y 557,270 dependientes para un</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índice de dependencia de 0.61 (61 dependientes por cada 100 afiliados).  Para ese año la afiliación del SFS RC representabael</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57.7% y del Régimen Subsidiado (RS) eran 1,081,936 siendo el 42.3%.  </a:t>
          </a:r>
        </a:p>
        <a:p>
          <a:endParaRPr lang="es-DO" sz="15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DO" sz="1500">
              <a:solidFill>
                <a:schemeClr val="dk1"/>
              </a:solidFill>
              <a:effectLst/>
              <a:latin typeface="+mn-lt"/>
              <a:ea typeface="+mn-ea"/>
              <a:cs typeface="+mn-cs"/>
            </a:rPr>
            <a:t>Por mandato del Decreto 342-09 emitido por el Poder Ejecutivo en fecha 28 de abril de 2009, en junio de ese mismo año se dio </a:t>
          </a:r>
          <a:r>
            <a:rPr lang="es-DO" sz="1500" baseline="0">
              <a:solidFill>
                <a:schemeClr val="dk1"/>
              </a:solidFill>
              <a:effectLst/>
              <a:latin typeface="+mn-lt"/>
              <a:ea typeface="+mn-ea"/>
              <a:cs typeface="+mn-cs"/>
            </a:rPr>
            <a:t>i</a:t>
          </a:r>
          <a:r>
            <a:rPr lang="es-DO" sz="1500">
              <a:solidFill>
                <a:schemeClr val="dk1"/>
              </a:solidFill>
              <a:effectLst/>
              <a:latin typeface="+mn-lt"/>
              <a:ea typeface="+mn-ea"/>
              <a:cs typeface="+mn-cs"/>
            </a:rPr>
            <a:t>nicio a la afiliación al </a:t>
          </a:r>
          <a:r>
            <a:rPr lang="es-DO" sz="1500" b="1" i="1">
              <a:solidFill>
                <a:schemeClr val="dk1"/>
              </a:solidFill>
              <a:effectLst/>
              <a:latin typeface="+mn-lt"/>
              <a:ea typeface="+mn-ea"/>
              <a:cs typeface="+mn-cs"/>
            </a:rPr>
            <a:t>Régimen Especial Transitorio (RET)</a:t>
          </a:r>
          <a:r>
            <a:rPr lang="es-DO" sz="1500" b="1" i="1" baseline="0">
              <a:solidFill>
                <a:schemeClr val="dk1"/>
              </a:solidFill>
              <a:effectLst/>
              <a:latin typeface="+mn-lt"/>
              <a:ea typeface="+mn-ea"/>
              <a:cs typeface="+mn-cs"/>
            </a:rPr>
            <a:t> </a:t>
          </a:r>
          <a:r>
            <a:rPr lang="es-DO" sz="1500">
              <a:solidFill>
                <a:schemeClr val="dk1"/>
              </a:solidFill>
              <a:effectLst/>
              <a:latin typeface="+mn-lt"/>
              <a:ea typeface="+mn-ea"/>
              <a:cs typeface="+mn-cs"/>
            </a:rPr>
            <a:t>de los Pensionados y Jubilados que reciben su pensión a través del Ministerio de Hacienda, y que al mes de febrero de 2009 estuvieron oficialmente inscritos en la base de datos de dicha institución y no</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estuvieran acogidos a ningún otro régimen de financiamiento del SDSS. Dichos pensionados tienen derecho a afiliarse en las ARS SENASA, SEMMA o  Salud Segura.  </a:t>
          </a:r>
          <a:r>
            <a:rPr lang="en-US" sz="1500">
              <a:solidFill>
                <a:schemeClr val="dk1"/>
              </a:solidFill>
              <a:effectLst/>
              <a:latin typeface="+mn-lt"/>
              <a:ea typeface="+mn-ea"/>
              <a:cs typeface="+mn-cs"/>
            </a:rPr>
            <a:t>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La resolución 207-2016 emitida por la SISALRIL,  creó un Plan Especial de Servicios de Salud para los Pensionados y Jubilados de la </a:t>
          </a:r>
          <a:r>
            <a:rPr lang="es-DO" sz="1500" b="1" i="1">
              <a:solidFill>
                <a:schemeClr val="dk1"/>
              </a:solidFill>
              <a:effectLst/>
              <a:latin typeface="+mn-lt"/>
              <a:ea typeface="+mn-ea"/>
              <a:cs typeface="+mn-cs"/>
            </a:rPr>
            <a:t>Policia Nacional (PN) </a:t>
          </a:r>
          <a:r>
            <a:rPr lang="es-DO" sz="1500">
              <a:solidFill>
                <a:schemeClr val="dk1"/>
              </a:solidFill>
              <a:effectLst/>
              <a:latin typeface="+mn-lt"/>
              <a:ea typeface="+mn-ea"/>
              <a:cs typeface="+mn-cs"/>
            </a:rPr>
            <a:t>y sus dependientes, a partir del 01 de diciembre 2016 fueron permitidas las afiliaciones a este Plan Especial,  administrado por SENASA.   Igualmente, el Decreto Presidencial 371-2016  se</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creó el </a:t>
          </a:r>
          <a:r>
            <a:rPr lang="es-DO" sz="1500" b="1" i="1">
              <a:solidFill>
                <a:schemeClr val="dk1"/>
              </a:solidFill>
              <a:effectLst/>
              <a:latin typeface="+mn-lt"/>
              <a:ea typeface="+mn-ea"/>
              <a:cs typeface="+mn-cs"/>
            </a:rPr>
            <a:t>Plan Especial Transitorio para los Pensionados y Jubilados del Sector Salud (SS)</a:t>
          </a:r>
          <a:r>
            <a:rPr lang="es-DO" sz="1500">
              <a:solidFill>
                <a:schemeClr val="dk1"/>
              </a:solidFill>
              <a:effectLst/>
              <a:latin typeface="+mn-lt"/>
              <a:ea typeface="+mn-ea"/>
              <a:cs typeface="+mn-cs"/>
            </a:rPr>
            <a:t> y sus dependientes, a partir 01 de marzo de 2017 y administrada por la ARS CMD y SENASA.  Tambien, en cumplimiento del</a:t>
          </a:r>
          <a:r>
            <a:rPr lang="es-DO" sz="1500" baseline="0">
              <a:solidFill>
                <a:schemeClr val="dk1"/>
              </a:solidFill>
              <a:effectLst/>
              <a:latin typeface="+mn-lt"/>
              <a:ea typeface="+mn-ea"/>
              <a:cs typeface="+mn-cs"/>
            </a:rPr>
            <a:t> Decreto Presidencial No.159-17 que creo un </a:t>
          </a:r>
          <a:r>
            <a:rPr lang="es-DO" sz="1500" b="1" i="1" baseline="0">
              <a:solidFill>
                <a:schemeClr val="dk1"/>
              </a:solidFill>
              <a:effectLst/>
              <a:latin typeface="+mn-lt"/>
              <a:ea typeface="+mn-ea"/>
              <a:cs typeface="+mn-cs"/>
            </a:rPr>
            <a:t>Plan Especial Transitorio de Servicios de Salud para Pensionados y Jubilados de las Fuerzas Armadas </a:t>
          </a:r>
          <a:r>
            <a:rPr lang="es-DO" sz="1500" baseline="0">
              <a:solidFill>
                <a:schemeClr val="dk1"/>
              </a:solidFill>
              <a:effectLst/>
              <a:latin typeface="+mn-lt"/>
              <a:ea typeface="+mn-ea"/>
              <a:cs typeface="+mn-cs"/>
            </a:rPr>
            <a:t>y sus dependientes directos, iniciando sus descargas a partir del 30 de mayo 2017 y siendo administrado por SENASA.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ysClr val="windowText" lastClr="000000"/>
              </a:solidFill>
              <a:effectLst/>
              <a:latin typeface="+mn-lt"/>
              <a:ea typeface="+mn-ea"/>
              <a:cs typeface="+mn-cs"/>
            </a:rPr>
            <a:t>Al finalizar el</a:t>
          </a:r>
          <a:r>
            <a:rPr lang="es-DO" sz="1500" baseline="0">
              <a:solidFill>
                <a:sysClr val="windowText" lastClr="000000"/>
              </a:solidFill>
              <a:effectLst/>
              <a:latin typeface="+mn-lt"/>
              <a:ea typeface="+mn-ea"/>
              <a:cs typeface="+mn-cs"/>
            </a:rPr>
            <a:t> mes de mayo 2020 </a:t>
          </a:r>
          <a:r>
            <a:rPr lang="es-DO" sz="1500">
              <a:solidFill>
                <a:sysClr val="windowText" lastClr="000000"/>
              </a:solidFill>
              <a:effectLst/>
              <a:latin typeface="+mn-lt"/>
              <a:ea typeface="+mn-ea"/>
              <a:cs typeface="+mn-cs"/>
            </a:rPr>
            <a:t>la afiliación total del SFS ascendió a 7,944,932 personas, cubriendo de esta manera al 76.1% de la población nacional.  La participación de los diferentes regímenes de financiamiento es de 50.8% del Régimen Contributivo (RC), el 47.1% pertenecen al Régimen Subsidiado (RS) y el 2.1%  en los régimenes de pensionados.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 mayo 2020</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es de 51.2% femenino y 48.8%  masculino, esto debido al peso mayor que tienen las mujeres en la afiliación del Régimen Subsidiado (RS).  Al mes de</a:t>
          </a:r>
          <a:r>
            <a:rPr lang="es-DO" sz="1500" baseline="0">
              <a:solidFill>
                <a:schemeClr val="dk1"/>
              </a:solidFill>
              <a:effectLst/>
              <a:latin typeface="+mn-lt"/>
              <a:ea typeface="+mn-ea"/>
              <a:cs typeface="+mn-cs"/>
            </a:rPr>
            <a:t>mayo 2020 </a:t>
          </a:r>
          <a:r>
            <a:rPr lang="es-DO" sz="1500">
              <a:solidFill>
                <a:schemeClr val="dk1"/>
              </a:solidFill>
              <a:effectLst/>
              <a:latin typeface="+mn-lt"/>
              <a:ea typeface="+mn-ea"/>
              <a:cs typeface="+mn-cs"/>
            </a:rPr>
            <a:t>la participación de mujeres en el Régimen Subsidiado fue de 51.2%; contrario al Régimen Contributivo, donde la</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participación masculina fue en promedio de 48.8%, lo que demuestra la inequidad de género tanto en el acceso al mercado laboral  como en el fenómenosocial de la pobreza.</a:t>
          </a:r>
        </a:p>
        <a:p>
          <a:endParaRPr lang="es-DO" sz="1500">
            <a:solidFill>
              <a:sysClr val="windowText" lastClr="000000"/>
            </a:solidFill>
            <a:effectLst/>
            <a:latin typeface="+mn-lt"/>
            <a:ea typeface="+mn-ea"/>
            <a:cs typeface="+mn-cs"/>
          </a:endParaRPr>
        </a:p>
        <a:p>
          <a:r>
            <a:rPr lang="es-DO" sz="1500">
              <a:solidFill>
                <a:sysClr val="windowText" lastClr="000000"/>
              </a:solidFill>
              <a:effectLst/>
              <a:latin typeface="+mn-lt"/>
              <a:ea typeface="+mn-ea"/>
              <a:cs typeface="+mn-cs"/>
            </a:rPr>
            <a:t>Al proyectar la afiliación en comparación a la población nacional, calculada en base a la tasa de crecimiento media anual, seobserva que si continúa un comportamiento similar en el ritmo de crecimiento de la afiliación de los diferentes regimenes, se cubriría toda la población aproximadamente para el año 2023.  </a:t>
          </a:r>
        </a:p>
      </xdr:txBody>
    </xdr:sp>
    <xdr:clientData/>
  </xdr:twoCellAnchor>
  <xdr:twoCellAnchor>
    <xdr:from>
      <xdr:col>0</xdr:col>
      <xdr:colOff>0</xdr:colOff>
      <xdr:row>0</xdr:row>
      <xdr:rowOff>0</xdr:rowOff>
    </xdr:from>
    <xdr:to>
      <xdr:col>12</xdr:col>
      <xdr:colOff>0</xdr:colOff>
      <xdr:row>2</xdr:row>
      <xdr:rowOff>470646</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a:t>
          </a:r>
          <a:r>
            <a:rPr lang="es-DO" sz="2000" b="1" baseline="0">
              <a:solidFill>
                <a:schemeClr val="lt1"/>
              </a:solidFill>
              <a:effectLst/>
              <a:latin typeface="+mn-lt"/>
              <a:ea typeface="+mn-ea"/>
              <a:cs typeface="+mn-cs"/>
            </a:rPr>
            <a:t> Social </a:t>
          </a:r>
        </a:p>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398369</xdr:colOff>
      <xdr:row>0</xdr:row>
      <xdr:rowOff>175931</xdr:rowOff>
    </xdr:from>
    <xdr:to>
      <xdr:col>1</xdr:col>
      <xdr:colOff>34093</xdr:colOff>
      <xdr:row>2</xdr:row>
      <xdr:rowOff>276225</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F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69272</xdr:colOff>
      <xdr:row>19</xdr:row>
      <xdr:rowOff>1056409</xdr:rowOff>
    </xdr:from>
    <xdr:to>
      <xdr:col>16</xdr:col>
      <xdr:colOff>1385454</xdr:colOff>
      <xdr:row>59</xdr:row>
      <xdr:rowOff>207814</xdr:rowOff>
    </xdr:to>
    <xdr:graphicFrame macro="">
      <xdr:nvGraphicFramePr>
        <xdr:cNvPr id="7" name="6 Gráfico">
          <a:extLst>
            <a:ext uri="{FF2B5EF4-FFF2-40B4-BE49-F238E27FC236}">
              <a16:creationId xmlns:a16="http://schemas.microsoft.com/office/drawing/2014/main" id="{00000000-0008-0000-1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1462519</xdr:colOff>
      <xdr:row>1</xdr:row>
      <xdr:rowOff>69272</xdr:rowOff>
    </xdr:to>
    <xdr:sp macro="" textlink="">
      <xdr:nvSpPr>
        <xdr:cNvPr id="4" name="3 Rectángulo redondeado">
          <a:extLst>
            <a:ext uri="{FF2B5EF4-FFF2-40B4-BE49-F238E27FC236}">
              <a16:creationId xmlns:a16="http://schemas.microsoft.com/office/drawing/2014/main" id="{00000000-0008-0000-1000-000004000000}"/>
            </a:ext>
          </a:extLst>
        </xdr:cNvPr>
        <xdr:cNvSpPr/>
      </xdr:nvSpPr>
      <xdr:spPr>
        <a:xfrm>
          <a:off x="0" y="0"/>
          <a:ext cx="22573383"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400" b="1">
              <a:solidFill>
                <a:schemeClr val="lt1"/>
              </a:solidFill>
              <a:effectLst/>
              <a:latin typeface="+mn-lt"/>
              <a:ea typeface="+mn-ea"/>
              <a:cs typeface="+mn-cs"/>
            </a:rPr>
            <a:t>Seguro Familiar de Salud  del Sistema Dominicano</a:t>
          </a:r>
          <a:r>
            <a:rPr lang="es-DO" sz="2400" b="1" baseline="0">
              <a:solidFill>
                <a:schemeClr val="lt1"/>
              </a:solidFill>
              <a:effectLst/>
              <a:latin typeface="+mn-lt"/>
              <a:ea typeface="+mn-ea"/>
              <a:cs typeface="+mn-cs"/>
            </a:rPr>
            <a:t> de Seguridad Social</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Afiliación</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del SFS a la Población Nacional</a:t>
          </a:r>
        </a:p>
        <a:p>
          <a:pPr algn="ctr" eaLnBrk="1" fontAlgn="auto" latinLnBrk="0" hangingPunct="1"/>
          <a:r>
            <a:rPr lang="es-DO" sz="2400" b="1">
              <a:solidFill>
                <a:schemeClr val="lt1"/>
              </a:solidFill>
              <a:effectLst/>
              <a:latin typeface="+mn-lt"/>
              <a:ea typeface="+mn-ea"/>
              <a:cs typeface="+mn-cs"/>
            </a:rPr>
            <a:t>Periodo: Diciembre 2005 -</a:t>
          </a:r>
          <a:r>
            <a:rPr lang="es-DO" sz="2400" b="1" baseline="0">
              <a:solidFill>
                <a:schemeClr val="lt1"/>
              </a:solidFill>
              <a:effectLst/>
              <a:latin typeface="+mn-lt"/>
              <a:ea typeface="+mn-ea"/>
              <a:cs typeface="+mn-cs"/>
            </a:rPr>
            <a:t>  Mayo 2020</a:t>
          </a:r>
          <a:endParaRPr lang="es-DO" sz="2400">
            <a:effectLst/>
          </a:endParaRPr>
        </a:p>
      </xdr:txBody>
    </xdr:sp>
    <xdr:clientData/>
  </xdr:twoCellAnchor>
  <xdr:twoCellAnchor editAs="oneCell">
    <xdr:from>
      <xdr:col>0</xdr:col>
      <xdr:colOff>883227</xdr:colOff>
      <xdr:row>0</xdr:row>
      <xdr:rowOff>242457</xdr:rowOff>
    </xdr:from>
    <xdr:to>
      <xdr:col>0</xdr:col>
      <xdr:colOff>2112818</xdr:colOff>
      <xdr:row>0</xdr:row>
      <xdr:rowOff>1034145</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0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83227" y="242457"/>
          <a:ext cx="1229591" cy="791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0.03129</cdr:x>
      <cdr:y>0.92297</cdr:y>
    </cdr:from>
    <cdr:to>
      <cdr:x>0.60864</cdr:x>
      <cdr:y>0.98573</cdr:y>
    </cdr:to>
    <cdr:sp macro="" textlink="">
      <cdr:nvSpPr>
        <cdr:cNvPr id="2" name="2 CuadroTexto"/>
        <cdr:cNvSpPr txBox="1"/>
      </cdr:nvSpPr>
      <cdr:spPr>
        <a:xfrm xmlns:a="http://schemas.openxmlformats.org/drawingml/2006/main">
          <a:off x="681503" y="11204864"/>
          <a:ext cx="12574554" cy="761999"/>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Estimaciones y Proyecciones de población por la Oficina Nacional de Estadísticas (ONE), según censo</a:t>
          </a:r>
          <a:r>
            <a:rPr lang="es-DO" sz="1800" baseline="0"/>
            <a:t> 2010.</a:t>
          </a:r>
          <a:endParaRPr lang="es-DO" sz="1800"/>
        </a:p>
        <a:p xmlns:a="http://schemas.openxmlformats.org/drawingml/2006/main">
          <a:r>
            <a:rPr lang="es-DO" sz="1800"/>
            <a:t>               Superintendencia de Salud y Riesgos Laborables</a:t>
          </a:r>
          <a:r>
            <a:rPr lang="es-DO" sz="1800" baseline="0"/>
            <a:t> (SISALRIL).</a:t>
          </a:r>
          <a:endParaRPr lang="es-DO" sz="1800"/>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69274</xdr:colOff>
      <xdr:row>19</xdr:row>
      <xdr:rowOff>51956</xdr:rowOff>
    </xdr:from>
    <xdr:to>
      <xdr:col>8</xdr:col>
      <xdr:colOff>2615046</xdr:colOff>
      <xdr:row>46</xdr:row>
      <xdr:rowOff>536863</xdr:rowOff>
    </xdr:to>
    <xdr:graphicFrame macro="">
      <xdr:nvGraphicFramePr>
        <xdr:cNvPr id="5" name="4 Gráfico">
          <a:extLst>
            <a:ext uri="{FF2B5EF4-FFF2-40B4-BE49-F238E27FC236}">
              <a16:creationId xmlns:a16="http://schemas.microsoft.com/office/drawing/2014/main" id="{00000000-0008-0000-1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0</xdr:row>
      <xdr:rowOff>1350818</xdr:rowOff>
    </xdr:to>
    <xdr:sp macro="" textlink="">
      <xdr:nvSpPr>
        <xdr:cNvPr id="4" name="3 Rectángulo redondeado">
          <a:extLst>
            <a:ext uri="{FF2B5EF4-FFF2-40B4-BE49-F238E27FC236}">
              <a16:creationId xmlns:a16="http://schemas.microsoft.com/office/drawing/2014/main" id="{00000000-0008-0000-1100-000004000000}"/>
            </a:ext>
          </a:extLst>
        </xdr:cNvPr>
        <xdr:cNvSpPr/>
      </xdr:nvSpPr>
      <xdr:spPr>
        <a:xfrm>
          <a:off x="0" y="0"/>
          <a:ext cx="17733818"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Seguro</a:t>
          </a:r>
          <a:r>
            <a:rPr lang="es-DO" sz="1050" b="1">
              <a:solidFill>
                <a:schemeClr val="lt1"/>
              </a:solidFill>
              <a:effectLst/>
              <a:latin typeface="+mn-lt"/>
              <a:ea typeface="+mn-ea"/>
              <a:cs typeface="+mn-cs"/>
            </a:rPr>
            <a:t> </a:t>
          </a:r>
          <a:r>
            <a:rPr lang="es-DO" sz="2000" b="1">
              <a:solidFill>
                <a:schemeClr val="lt1"/>
              </a:solidFill>
              <a:effectLst/>
              <a:latin typeface="+mn-lt"/>
              <a:ea typeface="+mn-ea"/>
              <a:cs typeface="+mn-cs"/>
            </a:rPr>
            <a:t>Familiar de Salud del Sistema Dominicano</a:t>
          </a:r>
          <a:r>
            <a:rPr lang="es-DO" sz="2000" b="1" baseline="0">
              <a:solidFill>
                <a:schemeClr val="lt1"/>
              </a:solidFill>
              <a:effectLst/>
              <a:latin typeface="+mn-lt"/>
              <a:ea typeface="+mn-ea"/>
              <a:cs typeface="+mn-cs"/>
            </a:rPr>
            <a:t> de Seguridad Social</a:t>
          </a:r>
          <a:r>
            <a:rPr lang="es-DO" sz="2000" b="1">
              <a:solidFill>
                <a:schemeClr val="lt1"/>
              </a:solidFill>
              <a:effectLst/>
              <a:latin typeface="+mn-lt"/>
              <a:ea typeface="+mn-ea"/>
              <a:cs typeface="+mn-cs"/>
            </a:rPr>
            <a:t>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Afiliación de Pensionados al Seguro Familiar de Salud por Regímenes de Financiamiento: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Contributivo (RC) 50.8%/ Subsidiado (RS) 47.1% /Pensionados (RET,PN, FFAA,INABIMA,SS) 2.1%</a:t>
          </a:r>
          <a:endParaRPr lang="es-DO" sz="4400">
            <a:effectLst/>
          </a:endParaRPr>
        </a:p>
      </xdr:txBody>
    </xdr:sp>
    <xdr:clientData/>
  </xdr:twoCellAnchor>
  <xdr:twoCellAnchor>
    <xdr:from>
      <xdr:col>0</xdr:col>
      <xdr:colOff>1091047</xdr:colOff>
      <xdr:row>46</xdr:row>
      <xdr:rowOff>259774</xdr:rowOff>
    </xdr:from>
    <xdr:to>
      <xdr:col>6</xdr:col>
      <xdr:colOff>34636</xdr:colOff>
      <xdr:row>46</xdr:row>
      <xdr:rowOff>640772</xdr:rowOff>
    </xdr:to>
    <xdr:sp macro="" textlink="">
      <xdr:nvSpPr>
        <xdr:cNvPr id="7" name="6 CuadroTexto">
          <a:extLst>
            <a:ext uri="{FF2B5EF4-FFF2-40B4-BE49-F238E27FC236}">
              <a16:creationId xmlns:a16="http://schemas.microsoft.com/office/drawing/2014/main" id="{00000000-0008-0000-1100-000007000000}"/>
            </a:ext>
          </a:extLst>
        </xdr:cNvPr>
        <xdr:cNvSpPr txBox="1"/>
      </xdr:nvSpPr>
      <xdr:spPr>
        <a:xfrm>
          <a:off x="1091047" y="15378547"/>
          <a:ext cx="6234544"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259772</xdr:colOff>
      <xdr:row>0</xdr:row>
      <xdr:rowOff>1066306</xdr:rowOff>
    </xdr:to>
    <xdr:pic>
      <xdr:nvPicPr>
        <xdr:cNvPr id="8" name="2 Imagen" descr="logo_2x4.bmp">
          <a:hlinkClick xmlns:r="http://schemas.openxmlformats.org/officeDocument/2006/relationships" r:id="rId2"/>
          <a:extLst>
            <a:ext uri="{FF2B5EF4-FFF2-40B4-BE49-F238E27FC236}">
              <a16:creationId xmlns:a16="http://schemas.microsoft.com/office/drawing/2014/main" id="{00000000-0008-0000-11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69273</xdr:colOff>
      <xdr:row>20</xdr:row>
      <xdr:rowOff>86592</xdr:rowOff>
    </xdr:from>
    <xdr:to>
      <xdr:col>15</xdr:col>
      <xdr:colOff>1021772</xdr:colOff>
      <xdr:row>47</xdr:row>
      <xdr:rowOff>554182</xdr:rowOff>
    </xdr:to>
    <xdr:graphicFrame macro="">
      <xdr:nvGraphicFramePr>
        <xdr:cNvPr id="3" name="2 Gráfico">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1</xdr:row>
      <xdr:rowOff>432955</xdr:rowOff>
    </xdr:to>
    <xdr:sp macro="" textlink="">
      <xdr:nvSpPr>
        <xdr:cNvPr id="4" name="3 Rectángulo redondeado">
          <a:extLst>
            <a:ext uri="{FF2B5EF4-FFF2-40B4-BE49-F238E27FC236}">
              <a16:creationId xmlns:a16="http://schemas.microsoft.com/office/drawing/2014/main" id="{00000000-0008-0000-1200-000004000000}"/>
            </a:ext>
          </a:extLst>
        </xdr:cNvPr>
        <xdr:cNvSpPr/>
      </xdr:nvSpPr>
      <xdr:spPr>
        <a:xfrm>
          <a:off x="0" y="0"/>
          <a:ext cx="22461682" cy="1524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bg1"/>
              </a:solidFill>
              <a:effectLst/>
              <a:latin typeface="+mn-lt"/>
              <a:ea typeface="+mn-ea"/>
              <a:cs typeface="+mn-cs"/>
            </a:rPr>
            <a:t>         Seguro Familiar de Salud  del Sistema Dominicano</a:t>
          </a:r>
          <a:r>
            <a:rPr lang="es-DO" sz="2400" b="1" baseline="0">
              <a:solidFill>
                <a:schemeClr val="bg1"/>
              </a:solidFill>
              <a:effectLst/>
              <a:latin typeface="+mn-lt"/>
              <a:ea typeface="+mn-ea"/>
              <a:cs typeface="+mn-cs"/>
            </a:rPr>
            <a:t> de Seguridad Social</a:t>
          </a:r>
          <a:endParaRPr lang="es-ES" sz="2400">
            <a:solidFill>
              <a:schemeClr val="bg1"/>
            </a:solidFill>
            <a:effectLst/>
          </a:endParaRPr>
        </a:p>
        <a:p>
          <a:pPr algn="ctr" eaLnBrk="1" fontAlgn="auto" latinLnBrk="0" hangingPunct="1"/>
          <a:r>
            <a:rPr lang="es-DO" sz="2400" b="1">
              <a:solidFill>
                <a:schemeClr val="bg1"/>
              </a:solidFill>
              <a:effectLst/>
              <a:latin typeface="+mn-lt"/>
              <a:ea typeface="+mn-ea"/>
              <a:cs typeface="+mn-cs"/>
            </a:rPr>
            <a:t>Cobertura de  Afiliación  (cápitas</a:t>
          </a:r>
          <a:r>
            <a:rPr lang="es-DO" sz="2400" b="1" baseline="0">
              <a:solidFill>
                <a:schemeClr val="bg1"/>
              </a:solidFill>
              <a:effectLst/>
              <a:latin typeface="+mn-lt"/>
              <a:ea typeface="+mn-ea"/>
              <a:cs typeface="+mn-cs"/>
            </a:rPr>
            <a:t> pagadas)</a:t>
          </a:r>
          <a:r>
            <a:rPr lang="es-DO" sz="2400" b="1">
              <a:solidFill>
                <a:schemeClr val="bg1"/>
              </a:solidFill>
              <a:effectLst/>
              <a:latin typeface="+mn-lt"/>
              <a:ea typeface="+mn-ea"/>
              <a:cs typeface="+mn-cs"/>
            </a:rPr>
            <a:t> en el Seguro Familiar de Salud por Regímenes de Financiamiento:                                                                                                                                                                                                                               Contributivo (RC)  52.33% / Subsidiado (RS)  45.61% /</a:t>
          </a:r>
          <a:r>
            <a:rPr lang="es-DO" sz="2400" b="1" baseline="0">
              <a:solidFill>
                <a:schemeClr val="bg1"/>
              </a:solidFill>
              <a:effectLst/>
              <a:latin typeface="+mn-lt"/>
              <a:ea typeface="+mn-ea"/>
              <a:cs typeface="+mn-cs"/>
            </a:rPr>
            <a:t>Pensionados (RET, INABIMA, PN, FFAA, SS)  2.1%</a:t>
          </a:r>
          <a:endParaRPr lang="es-DO" sz="4800">
            <a:solidFill>
              <a:schemeClr val="bg1"/>
            </a:solidFill>
            <a:effectLst/>
          </a:endParaRPr>
        </a:p>
      </xdr:txBody>
    </xdr:sp>
    <xdr:clientData/>
  </xdr:twoCellAnchor>
  <xdr:twoCellAnchor>
    <xdr:from>
      <xdr:col>0</xdr:col>
      <xdr:colOff>917863</xdr:colOff>
      <xdr:row>47</xdr:row>
      <xdr:rowOff>294410</xdr:rowOff>
    </xdr:from>
    <xdr:to>
      <xdr:col>8</xdr:col>
      <xdr:colOff>242454</xdr:colOff>
      <xdr:row>47</xdr:row>
      <xdr:rowOff>744682</xdr:rowOff>
    </xdr:to>
    <xdr:sp macro="" textlink="">
      <xdr:nvSpPr>
        <xdr:cNvPr id="7" name="6 CuadroTexto">
          <a:extLst>
            <a:ext uri="{FF2B5EF4-FFF2-40B4-BE49-F238E27FC236}">
              <a16:creationId xmlns:a16="http://schemas.microsoft.com/office/drawing/2014/main" id="{00000000-0008-0000-1200-000007000000}"/>
            </a:ext>
          </a:extLst>
        </xdr:cNvPr>
        <xdr:cNvSpPr txBox="1"/>
      </xdr:nvSpPr>
      <xdr:spPr>
        <a:xfrm>
          <a:off x="917863" y="15014865"/>
          <a:ext cx="9126682"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Tesorería </a:t>
          </a:r>
          <a:r>
            <a:rPr lang="es-DO" sz="2000" b="0" baseline="0"/>
            <a:t>de Seguridad Social (</a:t>
          </a:r>
          <a:r>
            <a:rPr lang="es-DO" sz="2000" b="0"/>
            <a:t>TSS), Sigob</a:t>
          </a:r>
          <a:r>
            <a:rPr lang="es-DO" sz="2000" b="0" baseline="0"/>
            <a:t> y Siralril.</a:t>
          </a:r>
          <a:endParaRPr lang="es-DO" sz="2000" b="0"/>
        </a:p>
      </xdr:txBody>
    </xdr:sp>
    <xdr:clientData/>
  </xdr:twoCellAnchor>
  <xdr:twoCellAnchor editAs="oneCell">
    <xdr:from>
      <xdr:col>0</xdr:col>
      <xdr:colOff>796638</xdr:colOff>
      <xdr:row>0</xdr:row>
      <xdr:rowOff>225136</xdr:rowOff>
    </xdr:from>
    <xdr:to>
      <xdr:col>1</xdr:col>
      <xdr:colOff>517193</xdr:colOff>
      <xdr:row>0</xdr:row>
      <xdr:rowOff>1004455</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2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8" y="225136"/>
          <a:ext cx="1209919" cy="779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701386</xdr:colOff>
      <xdr:row>1</xdr:row>
      <xdr:rowOff>277090</xdr:rowOff>
    </xdr:to>
    <xdr:sp macro="" textlink="">
      <xdr:nvSpPr>
        <xdr:cNvPr id="3" name="2 Rectángulo redondeado">
          <a:extLst>
            <a:ext uri="{FF2B5EF4-FFF2-40B4-BE49-F238E27FC236}">
              <a16:creationId xmlns:a16="http://schemas.microsoft.com/office/drawing/2014/main" id="{00000000-0008-0000-1300-000003000000}"/>
            </a:ext>
          </a:extLst>
        </xdr:cNvPr>
        <xdr:cNvSpPr/>
      </xdr:nvSpPr>
      <xdr:spPr>
        <a:xfrm>
          <a:off x="0" y="0"/>
          <a:ext cx="19907250" cy="138545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bg1"/>
              </a:solidFill>
              <a:effectLst/>
              <a:latin typeface="+mn-lt"/>
              <a:ea typeface="+mn-ea"/>
              <a:cs typeface="+mn-cs"/>
            </a:rPr>
            <a:t>Seguro Familiar de Salud  del Sistema Dominicano</a:t>
          </a:r>
          <a:r>
            <a:rPr lang="es-DO" sz="2400" b="1" baseline="0">
              <a:solidFill>
                <a:schemeClr val="bg1"/>
              </a:solidFill>
              <a:effectLst/>
              <a:latin typeface="+mn-lt"/>
              <a:ea typeface="+mn-ea"/>
              <a:cs typeface="+mn-cs"/>
            </a:rPr>
            <a:t> de Seguridad Social</a:t>
          </a:r>
          <a:endParaRPr lang="es-ES" sz="2400">
            <a:solidFill>
              <a:schemeClr val="bg1"/>
            </a:solidFill>
            <a:effectLst/>
          </a:endParaRPr>
        </a:p>
        <a:p>
          <a:pPr algn="ctr" eaLnBrk="1" fontAlgn="auto" latinLnBrk="0" hangingPunct="1"/>
          <a:r>
            <a:rPr lang="es-DO" sz="2400" b="1">
              <a:solidFill>
                <a:schemeClr val="bg1"/>
              </a:solidFill>
              <a:effectLst/>
              <a:latin typeface="+mn-lt"/>
              <a:ea typeface="+mn-ea"/>
              <a:cs typeface="+mn-cs"/>
            </a:rPr>
            <a:t>Afiliación al Seguro Familiar de Salud por Sexo </a:t>
          </a:r>
        </a:p>
        <a:p>
          <a:pPr algn="ctr" eaLnBrk="1" fontAlgn="auto" latinLnBrk="0" hangingPunct="1"/>
          <a:r>
            <a:rPr lang="es-DO" sz="2400" b="1">
              <a:solidFill>
                <a:schemeClr val="bg1"/>
              </a:solidFill>
              <a:effectLst/>
              <a:latin typeface="+mn-lt"/>
              <a:ea typeface="+mn-ea"/>
              <a:cs typeface="+mn-cs"/>
            </a:rPr>
            <a:t>Hombres 48.8% / Mujeres 51.2% </a:t>
          </a:r>
          <a:endParaRPr lang="es-DO" sz="4800">
            <a:solidFill>
              <a:schemeClr val="bg1"/>
            </a:solidFill>
            <a:effectLst/>
          </a:endParaRPr>
        </a:p>
      </xdr:txBody>
    </xdr:sp>
    <xdr:clientData/>
  </xdr:twoCellAnchor>
  <xdr:twoCellAnchor>
    <xdr:from>
      <xdr:col>1</xdr:col>
      <xdr:colOff>34636</xdr:colOff>
      <xdr:row>18</xdr:row>
      <xdr:rowOff>259773</xdr:rowOff>
    </xdr:from>
    <xdr:to>
      <xdr:col>16</xdr:col>
      <xdr:colOff>467591</xdr:colOff>
      <xdr:row>41</xdr:row>
      <xdr:rowOff>727364</xdr:rowOff>
    </xdr:to>
    <xdr:graphicFrame macro="">
      <xdr:nvGraphicFramePr>
        <xdr:cNvPr id="9" name="8 Gráfico">
          <a:extLst>
            <a:ext uri="{FF2B5EF4-FFF2-40B4-BE49-F238E27FC236}">
              <a16:creationId xmlns:a16="http://schemas.microsoft.com/office/drawing/2014/main" id="{00000000-0008-0000-1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606138</xdr:colOff>
      <xdr:row>0</xdr:row>
      <xdr:rowOff>207817</xdr:rowOff>
    </xdr:from>
    <xdr:to>
      <xdr:col>2</xdr:col>
      <xdr:colOff>370611</xdr:colOff>
      <xdr:row>0</xdr:row>
      <xdr:rowOff>1091044</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3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606138" y="207817"/>
          <a:ext cx="1236518" cy="883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0.02724</cdr:x>
      <cdr:y>0.91833</cdr:y>
    </cdr:from>
    <cdr:to>
      <cdr:x>0.45146</cdr:x>
      <cdr:y>0.95847</cdr:y>
    </cdr:to>
    <cdr:sp macro="" textlink="">
      <cdr:nvSpPr>
        <cdr:cNvPr id="3" name="2 CuadroTexto"/>
        <cdr:cNvSpPr txBox="1"/>
      </cdr:nvSpPr>
      <cdr:spPr>
        <a:xfrm xmlns:a="http://schemas.openxmlformats.org/drawingml/2006/main">
          <a:off x="485364" y="8460798"/>
          <a:ext cx="7559773" cy="369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Superintendencia de Salud y Riesgos Laborales (SISALRIL)</a:t>
          </a:r>
        </a:p>
      </cdr:txBody>
    </cdr:sp>
  </cdr:relSizeAnchor>
</c:userShapes>
</file>

<file path=xl/drawings/drawing26.xml><?xml version="1.0" encoding="utf-8"?>
<xdr:wsDr xmlns:xdr="http://schemas.openxmlformats.org/drawingml/2006/spreadsheetDrawing" xmlns:a="http://schemas.openxmlformats.org/drawingml/2006/main">
  <xdr:twoCellAnchor editAs="oneCell">
    <xdr:from>
      <xdr:col>2</xdr:col>
      <xdr:colOff>789214</xdr:colOff>
      <xdr:row>0</xdr:row>
      <xdr:rowOff>81642</xdr:rowOff>
    </xdr:from>
    <xdr:to>
      <xdr:col>3</xdr:col>
      <xdr:colOff>585761</xdr:colOff>
      <xdr:row>0</xdr:row>
      <xdr:rowOff>238283</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2</xdr:col>
      <xdr:colOff>789214</xdr:colOff>
      <xdr:row>0</xdr:row>
      <xdr:rowOff>81642</xdr:rowOff>
    </xdr:from>
    <xdr:to>
      <xdr:col>3</xdr:col>
      <xdr:colOff>585761</xdr:colOff>
      <xdr:row>0</xdr:row>
      <xdr:rowOff>238283</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0</xdr:col>
      <xdr:colOff>342900</xdr:colOff>
      <xdr:row>0</xdr:row>
      <xdr:rowOff>304800</xdr:rowOff>
    </xdr:from>
    <xdr:to>
      <xdr:col>1</xdr:col>
      <xdr:colOff>454602</xdr:colOff>
      <xdr:row>0</xdr:row>
      <xdr:rowOff>304800</xdr:rowOff>
    </xdr:to>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304800"/>
          <a:ext cx="1047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16</xdr:col>
      <xdr:colOff>-1</xdr:colOff>
      <xdr:row>1</xdr:row>
      <xdr:rowOff>0</xdr:rowOff>
    </xdr:to>
    <xdr:sp macro="" textlink="">
      <xdr:nvSpPr>
        <xdr:cNvPr id="9" name="8 Rectángulo redondeado">
          <a:extLst>
            <a:ext uri="{FF2B5EF4-FFF2-40B4-BE49-F238E27FC236}">
              <a16:creationId xmlns:a16="http://schemas.microsoft.com/office/drawing/2014/main" id="{00000000-0008-0000-1400-000009000000}"/>
            </a:ext>
          </a:extLst>
        </xdr:cNvPr>
        <xdr:cNvSpPr/>
      </xdr:nvSpPr>
      <xdr:spPr>
        <a:xfrm>
          <a:off x="0" y="0"/>
          <a:ext cx="21422590"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Comportamiento Real y Proyectado de la Cobertura del SFS a la Población Total</a:t>
          </a:r>
        </a:p>
        <a:p>
          <a:pPr algn="ctr" eaLnBrk="1" fontAlgn="auto" latinLnBrk="0" hangingPunct="1"/>
          <a:r>
            <a:rPr lang="es-DO" sz="2000" b="1">
              <a:solidFill>
                <a:schemeClr val="lt1"/>
              </a:solidFill>
              <a:effectLst/>
              <a:latin typeface="+mn-lt"/>
              <a:ea typeface="+mn-ea"/>
              <a:cs typeface="+mn-cs"/>
            </a:rPr>
            <a:t> Proyección de Crecimiento de la Afiliación en Función de la Tendencia Actual</a:t>
          </a:r>
        </a:p>
        <a:p>
          <a:pPr algn="ctr" eaLnBrk="1" fontAlgn="auto" latinLnBrk="0" hangingPunct="1"/>
          <a:r>
            <a:rPr lang="es-DO" sz="2000" b="1">
              <a:solidFill>
                <a:schemeClr val="lt1"/>
              </a:solidFill>
              <a:effectLst/>
              <a:latin typeface="+mn-lt"/>
              <a:ea typeface="+mn-ea"/>
              <a:cs typeface="+mn-cs"/>
            </a:rPr>
            <a:t>Período: 2005 - 2023</a:t>
          </a:r>
          <a:endParaRPr lang="es-DO" sz="4400">
            <a:effectLst/>
          </a:endParaRPr>
        </a:p>
      </xdr:txBody>
    </xdr:sp>
    <xdr:clientData/>
  </xdr:twoCellAnchor>
  <xdr:twoCellAnchor>
    <xdr:from>
      <xdr:col>0</xdr:col>
      <xdr:colOff>51954</xdr:colOff>
      <xdr:row>23</xdr:row>
      <xdr:rowOff>411306</xdr:rowOff>
    </xdr:from>
    <xdr:to>
      <xdr:col>15</xdr:col>
      <xdr:colOff>1006930</xdr:colOff>
      <xdr:row>64</xdr:row>
      <xdr:rowOff>54429</xdr:rowOff>
    </xdr:to>
    <xdr:graphicFrame macro="">
      <xdr:nvGraphicFramePr>
        <xdr:cNvPr id="6" name="5 Gráfico">
          <a:extLst>
            <a:ext uri="{FF2B5EF4-FFF2-40B4-BE49-F238E27FC236}">
              <a16:creationId xmlns:a16="http://schemas.microsoft.com/office/drawing/2014/main" id="{00000000-0008-0000-1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798367</xdr:colOff>
      <xdr:row>0</xdr:row>
      <xdr:rowOff>242453</xdr:rowOff>
    </xdr:from>
    <xdr:to>
      <xdr:col>1</xdr:col>
      <xdr:colOff>1075461</xdr:colOff>
      <xdr:row>0</xdr:row>
      <xdr:rowOff>1108365</xdr:rowOff>
    </xdr:to>
    <xdr:pic>
      <xdr:nvPicPr>
        <xdr:cNvPr id="11" name="2 Imagen" descr="logo_2x4.bmp">
          <a:hlinkClick xmlns:r="http://schemas.openxmlformats.org/officeDocument/2006/relationships" r:id="rId4"/>
          <a:extLst>
            <a:ext uri="{FF2B5EF4-FFF2-40B4-BE49-F238E27FC236}">
              <a16:creationId xmlns:a16="http://schemas.microsoft.com/office/drawing/2014/main" id="{00000000-0008-0000-1400-00000B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798367" y="242453"/>
          <a:ext cx="1212276" cy="865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0.05775</cdr:x>
      <cdr:y>0.94554</cdr:y>
    </cdr:from>
    <cdr:to>
      <cdr:x>0.44625</cdr:x>
      <cdr:y>0.98131</cdr:y>
    </cdr:to>
    <cdr:sp macro="" textlink="">
      <cdr:nvSpPr>
        <cdr:cNvPr id="2" name="2 CuadroTexto"/>
        <cdr:cNvSpPr txBox="1"/>
      </cdr:nvSpPr>
      <cdr:spPr>
        <a:xfrm xmlns:a="http://schemas.openxmlformats.org/drawingml/2006/main">
          <a:off x="1244458" y="8379911"/>
          <a:ext cx="8371455" cy="3170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Superintendencia de Salud y Riesgos Laborales (SISALRIL), TSS y ONE.</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a:extLst>
            <a:ext uri="{FF2B5EF4-FFF2-40B4-BE49-F238E27FC236}">
              <a16:creationId xmlns:a16="http://schemas.microsoft.com/office/drawing/2014/main" id="{00000000-0008-0000-15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5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5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100853</xdr:colOff>
      <xdr:row>4</xdr:row>
      <xdr:rowOff>112059</xdr:rowOff>
    </xdr:from>
    <xdr:to>
      <xdr:col>11</xdr:col>
      <xdr:colOff>1636059</xdr:colOff>
      <xdr:row>48</xdr:row>
      <xdr:rowOff>89647</xdr:rowOff>
    </xdr:to>
    <xdr:sp macro="" textlink="">
      <xdr:nvSpPr>
        <xdr:cNvPr id="2" name="1 CuadroTexto">
          <a:extLst>
            <a:ext uri="{FF2B5EF4-FFF2-40B4-BE49-F238E27FC236}">
              <a16:creationId xmlns:a16="http://schemas.microsoft.com/office/drawing/2014/main" id="{00000000-0008-0000-1600-000002000000}"/>
            </a:ext>
          </a:extLst>
        </xdr:cNvPr>
        <xdr:cNvSpPr txBox="1"/>
      </xdr:nvSpPr>
      <xdr:spPr>
        <a:xfrm>
          <a:off x="100853" y="874059"/>
          <a:ext cx="12180794" cy="841561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asalariada registrada ennómina del sector formal privado y del sector público, así como a sus hijos, cónyuges, compañeros o compañeras de vida como dependientes directos y comodependientes  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 Tesorería de Seguridad Social el afiliado titular y la entidad para la cual  labora, sin que se tengan que realizar contribuciones adicionales;  lo cual significa que el sistema paga por cada uno de  ellos.  En el caso de los dependientes adicionales,  el afiliado cotizante paga una suma igual al monto percápita establecido como costodelPDSS, teniendo todos los beneficios de dicho plan, sin ningún tipo de discriminación.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loscuales 786,309  eran titulares;  419,107 dependientes directos y 2,626 dependientes adicionales.  Al cierre del mes de</a:t>
          </a:r>
          <a:r>
            <a:rPr lang="en-US" sz="1400" baseline="0">
              <a:solidFill>
                <a:schemeClr val="dk1"/>
              </a:solidFill>
              <a:effectLst/>
              <a:latin typeface="+mn-lt"/>
              <a:ea typeface="+mn-ea"/>
              <a:cs typeface="+mn-cs"/>
            </a:rPr>
            <a:t>mayo 2020 </a:t>
          </a:r>
          <a:r>
            <a:rPr lang="en-US" sz="1400">
              <a:solidFill>
                <a:schemeClr val="dk1"/>
              </a:solidFill>
              <a:effectLst/>
              <a:latin typeface="+mn-lt"/>
              <a:ea typeface="+mn-ea"/>
              <a:cs typeface="+mn-cs"/>
            </a:rPr>
            <a:t>la población total afiliada asciende a  4,033,355</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 los cuales </a:t>
          </a:r>
          <a:r>
            <a:rPr lang="en-US" sz="1400" baseline="0">
              <a:solidFill>
                <a:schemeClr val="dk1"/>
              </a:solidFill>
              <a:effectLst/>
              <a:latin typeface="+mn-lt"/>
              <a:ea typeface="+mn-ea"/>
              <a:cs typeface="+mn-cs"/>
            </a:rPr>
            <a:t> 1,781,475 </a:t>
          </a:r>
          <a:r>
            <a:rPr lang="en-US" sz="1400">
              <a:solidFill>
                <a:schemeClr val="dk1"/>
              </a:solidFill>
              <a:effectLst/>
              <a:latin typeface="+mn-lt"/>
              <a:ea typeface="+mn-ea"/>
              <a:cs typeface="+mn-cs"/>
            </a:rPr>
            <a:t>con titulares; 2,030,345 dependientes directos y 221,535 dependientes adicionales.  En 13 años del Seguro Familiar de Salud del Régimen Contributivo (SFS-RC), la población afiliada ha experimentado un incremento progresivo, tanto de titulares como de dependientes directos y adicionales.</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mayo 2020</a:t>
          </a:r>
          <a:r>
            <a:rPr lang="en-US" sz="1400">
              <a:solidFill>
                <a:schemeClr val="dk1"/>
              </a:solidFill>
              <a:effectLst/>
              <a:latin typeface="+mn-lt"/>
              <a:ea typeface="+mn-ea"/>
              <a:cs typeface="+mn-cs"/>
            </a:rPr>
            <a:t>, los afiliados titulares representan el 44.2% de la población total registrada en el SFS- RC; los dependientes totales representan el 55.8% (los dependientes directos 50.3% y los dependientes adicionales 5.5%);  mientras que para septiembre de 2007,  los afiliados titulares constituían el 65.1% del total de la población cubierta por el SFS - RC, los dependientes directos el 34.7% y los dependientes adicionales el 0.2%.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1.26</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(126</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afiliados dependientes por cada 100 afiliados titulares) y de 1.14 para el índice de dependencia directa (114dependientes directos por cada 100 titulares) al mes de mayo 2020;  para diciembre 2007 el índice de dependencia total era de 0.62 (62 afiliadosdependientes por cada 100 afiliados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titulares).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las estadísticas de afiliación registradas por sexo y tipo, observamos que la población masculina inscrita al mes de mayo 2020 fue de 2,015,305</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y </a:t>
          </a:r>
          <a:r>
            <a:rPr lang="en-US" sz="1400" baseline="0">
              <a:solidFill>
                <a:schemeClr val="dk1"/>
              </a:solidFill>
              <a:effectLst/>
              <a:latin typeface="+mn-lt"/>
              <a:ea typeface="+mn-ea"/>
              <a:cs typeface="+mn-cs"/>
            </a:rPr>
            <a:t>la </a:t>
          </a:r>
          <a:r>
            <a:rPr lang="en-US" sz="1400">
              <a:solidFill>
                <a:schemeClr val="dk1"/>
              </a:solidFill>
              <a:effectLst/>
              <a:latin typeface="+mn-lt"/>
              <a:ea typeface="+mn-ea"/>
              <a:cs typeface="+mn-cs"/>
            </a:rPr>
            <a:t>femenina  de 2,018,050 para una participación de 49.97% y 50.03% respectivamente.  Si desagregamos la participación de ambos grupos por tipo de afiliación tenemos que en el grupo masculino los titulares representa el 50.53% y los dependientes el 49.47%;</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mientras para el femenino fue de 37.81%</a:t>
          </a:r>
          <a:r>
            <a:rPr lang="en-US" sz="1400" baseline="0">
              <a:solidFill>
                <a:schemeClr val="dk1"/>
              </a:solidFill>
              <a:effectLst/>
              <a:latin typeface="+mn-lt"/>
              <a:ea typeface="+mn-ea"/>
              <a:cs typeface="+mn-cs"/>
            </a:rPr>
            <a:t> son titulares y el 62.19% dependientes.</a:t>
          </a:r>
          <a:r>
            <a:rPr lang="en-US" sz="1400">
              <a:solidFill>
                <a:schemeClr val="dk1"/>
              </a:solidFill>
              <a:effectLst/>
              <a:latin typeface="+mn-lt"/>
              <a:ea typeface="+mn-ea"/>
              <a:cs typeface="+mn-cs"/>
            </a:rPr>
            <a:t>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La relación de dependencia en el grupo masculino es de 0.98 (98 varones afiliados como dependientes por cada 100 afiliados como titulares);  mientras que para el grupo femenino es de 1.64 (164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mujeres afiliadas como dependientes por cada 100 afiliadas como titulares).  Esto debido</a:t>
          </a:r>
          <a:r>
            <a:rPr lang="en-US" sz="1400" baseline="0">
              <a:solidFill>
                <a:schemeClr val="dk1"/>
              </a:solidFill>
              <a:effectLst/>
              <a:latin typeface="+mn-lt"/>
              <a:ea typeface="+mn-ea"/>
              <a:cs typeface="+mn-cs"/>
            </a:rPr>
            <a:t>fu</a:t>
          </a:r>
          <a:r>
            <a:rPr lang="en-US" sz="1400">
              <a:solidFill>
                <a:schemeClr val="dk1"/>
              </a:solidFill>
              <a:effectLst/>
              <a:latin typeface="+mn-lt"/>
              <a:ea typeface="+mn-ea"/>
              <a:cs typeface="+mn-cs"/>
            </a:rPr>
            <a:t>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índice de masculinidad en la afiliación total del Seguro Familiar de Salud  (SFS) del Régimen Contributivo (RC) se  ha mantenido en promedio en 1.04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desde diciembre de 2007 hasta mayo</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2020. </a:t>
          </a:r>
          <a:endParaRPr lang="en-US" sz="1400">
            <a:effectLst/>
          </a:endParaRPr>
        </a:p>
        <a:p>
          <a:pPr eaLnBrk="1" fontAlgn="auto" latinLnBrk="0" hangingPunct="1"/>
          <a:r>
            <a:rPr lang="en-US" sz="1400">
              <a:solidFill>
                <a:schemeClr val="dk1"/>
              </a:solidFill>
              <a:effectLst/>
              <a:latin typeface="+mn-lt"/>
              <a:ea typeface="+mn-ea"/>
              <a:cs typeface="+mn-cs"/>
            </a:rPr>
            <a:t>  </a:t>
          </a:r>
          <a:endParaRPr lang="en-US" sz="1400">
            <a:effectLst/>
          </a:endParaRPr>
        </a:p>
      </xdr:txBody>
    </xdr:sp>
    <xdr:clientData/>
  </xdr:twoCellAnchor>
  <xdr:twoCellAnchor>
    <xdr:from>
      <xdr:col>0</xdr:col>
      <xdr:colOff>0</xdr:colOff>
      <xdr:row>0</xdr:row>
      <xdr:rowOff>0</xdr:rowOff>
    </xdr:from>
    <xdr:to>
      <xdr:col>12</xdr:col>
      <xdr:colOff>0</xdr:colOff>
      <xdr:row>4</xdr:row>
      <xdr:rowOff>22412</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0" y="0"/>
          <a:ext cx="12404912" cy="7844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baseline="0">
              <a:solidFill>
                <a:schemeClr val="lt1"/>
              </a:solidFill>
              <a:effectLst/>
              <a:latin typeface="+mn-lt"/>
              <a:ea typeface="+mn-ea"/>
              <a:cs typeface="+mn-cs"/>
            </a:rPr>
            <a:t>Sistema Dominicano de Seguridad Social (SDSS)</a:t>
          </a:r>
          <a:endParaRPr lang="es-ES" sz="3600">
            <a:effectLst/>
          </a:endParaRP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Contributivo (RC)</a:t>
          </a:r>
          <a:endParaRPr lang="es-DO" sz="3600">
            <a:effectLst/>
          </a:endParaRPr>
        </a:p>
      </xdr:txBody>
    </xdr:sp>
    <xdr:clientData/>
  </xdr:twoCellAnchor>
  <xdr:twoCellAnchor editAs="oneCell">
    <xdr:from>
      <xdr:col>0</xdr:col>
      <xdr:colOff>437029</xdr:colOff>
      <xdr:row>0</xdr:row>
      <xdr:rowOff>122465</xdr:rowOff>
    </xdr:from>
    <xdr:to>
      <xdr:col>1</xdr:col>
      <xdr:colOff>324969</xdr:colOff>
      <xdr:row>3</xdr:row>
      <xdr:rowOff>44824</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6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37029" y="122465"/>
          <a:ext cx="750793" cy="493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17318</xdr:colOff>
      <xdr:row>17</xdr:row>
      <xdr:rowOff>34635</xdr:rowOff>
    </xdr:from>
    <xdr:to>
      <xdr:col>15</xdr:col>
      <xdr:colOff>675409</xdr:colOff>
      <xdr:row>45</xdr:row>
      <xdr:rowOff>173182</xdr:rowOff>
    </xdr:to>
    <xdr:graphicFrame macro="">
      <xdr:nvGraphicFramePr>
        <xdr:cNvPr id="9" name="8 Gráfico">
          <a:extLst>
            <a:ext uri="{FF2B5EF4-FFF2-40B4-BE49-F238E27FC236}">
              <a16:creationId xmlns:a16="http://schemas.microsoft.com/office/drawing/2014/main" id="{00000000-0008-0000-17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1420091</xdr:rowOff>
    </xdr:to>
    <xdr:sp macro="" textlink="">
      <xdr:nvSpPr>
        <xdr:cNvPr id="10" name="9 Rectángulo redondeado">
          <a:extLst>
            <a:ext uri="{FF2B5EF4-FFF2-40B4-BE49-F238E27FC236}">
              <a16:creationId xmlns:a16="http://schemas.microsoft.com/office/drawing/2014/main" id="{00000000-0008-0000-1700-00000A000000}"/>
            </a:ext>
          </a:extLst>
        </xdr:cNvPr>
        <xdr:cNvSpPr/>
      </xdr:nvSpPr>
      <xdr:spPr>
        <a:xfrm>
          <a:off x="0" y="0"/>
          <a:ext cx="22704136" cy="14200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Afiliación  Anual  por Tipo al  SFS del  RC</a:t>
          </a:r>
        </a:p>
        <a:p>
          <a:pPr algn="ctr" eaLnBrk="1" fontAlgn="auto" latinLnBrk="0" hangingPunct="1"/>
          <a:r>
            <a:rPr lang="es-DO" sz="2400" b="1">
              <a:solidFill>
                <a:schemeClr val="lt1"/>
              </a:solidFill>
              <a:effectLst/>
              <a:latin typeface="+mn-lt"/>
              <a:ea typeface="+mn-ea"/>
              <a:cs typeface="+mn-cs"/>
            </a:rPr>
            <a:t>Período:  Diciembre 2007 - </a:t>
          </a:r>
          <a:r>
            <a:rPr lang="es-DO" sz="2400" b="1" baseline="0">
              <a:solidFill>
                <a:schemeClr val="lt1"/>
              </a:solidFill>
              <a:effectLst/>
              <a:latin typeface="+mn-lt"/>
              <a:ea typeface="+mn-ea"/>
              <a:cs typeface="+mn-cs"/>
            </a:rPr>
            <a:t> Mayo 2020</a:t>
          </a:r>
          <a:endParaRPr lang="es-DO" sz="4400">
            <a:effectLst/>
          </a:endParaRPr>
        </a:p>
      </xdr:txBody>
    </xdr:sp>
    <xdr:clientData/>
  </xdr:twoCellAnchor>
  <xdr:twoCellAnchor editAs="oneCell">
    <xdr:from>
      <xdr:col>0</xdr:col>
      <xdr:colOff>883227</xdr:colOff>
      <xdr:row>0</xdr:row>
      <xdr:rowOff>313249</xdr:rowOff>
    </xdr:from>
    <xdr:to>
      <xdr:col>1</xdr:col>
      <xdr:colOff>604059</xdr:colOff>
      <xdr:row>0</xdr:row>
      <xdr:rowOff>1177635</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7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13249"/>
          <a:ext cx="1175559" cy="864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c:userShapes xmlns:c="http://schemas.openxmlformats.org/drawingml/2006/chart">
  <cdr:relSizeAnchor xmlns:cdr="http://schemas.openxmlformats.org/drawingml/2006/chartDrawing">
    <cdr:from>
      <cdr:x>0.03428</cdr:x>
      <cdr:y>0.94232</cdr:y>
    </cdr:from>
    <cdr:to>
      <cdr:x>0.2282</cdr:x>
      <cdr:y>0.98886</cdr:y>
    </cdr:to>
    <cdr:sp macro="" textlink="">
      <cdr:nvSpPr>
        <cdr:cNvPr id="2" name="CuadroTexto 1"/>
        <cdr:cNvSpPr txBox="1"/>
      </cdr:nvSpPr>
      <cdr:spPr>
        <a:xfrm xmlns:a="http://schemas.openxmlformats.org/drawingml/2006/main">
          <a:off x="777028" y="9301941"/>
          <a:ext cx="4396069" cy="4594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Portal de la SISALRIL</a:t>
          </a:r>
          <a:endParaRPr lang="es-ES" sz="2400"/>
        </a:p>
      </cdr:txBody>
    </cdr:sp>
  </cdr:relSizeAnchor>
</c:userShapes>
</file>

<file path=xl/drawings/drawing32.xml><?xml version="1.0" encoding="utf-8"?>
<xdr:wsDr xmlns:xdr="http://schemas.openxmlformats.org/drawingml/2006/spreadsheetDrawing" xmlns:a="http://schemas.openxmlformats.org/drawingml/2006/main">
  <xdr:twoCellAnchor>
    <xdr:from>
      <xdr:col>0</xdr:col>
      <xdr:colOff>69273</xdr:colOff>
      <xdr:row>17</xdr:row>
      <xdr:rowOff>0</xdr:rowOff>
    </xdr:from>
    <xdr:to>
      <xdr:col>15</xdr:col>
      <xdr:colOff>1108364</xdr:colOff>
      <xdr:row>41</xdr:row>
      <xdr:rowOff>173180</xdr:rowOff>
    </xdr:to>
    <xdr:graphicFrame macro="">
      <xdr:nvGraphicFramePr>
        <xdr:cNvPr id="3" name="3 Gráfico">
          <a:extLst>
            <a:ext uri="{FF2B5EF4-FFF2-40B4-BE49-F238E27FC236}">
              <a16:creationId xmlns:a16="http://schemas.microsoft.com/office/drawing/2014/main" id="{00000000-0008-0000-1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1333500</xdr:colOff>
      <xdr:row>1</xdr:row>
      <xdr:rowOff>34636</xdr:rowOff>
    </xdr:to>
    <xdr:sp macro="" textlink="">
      <xdr:nvSpPr>
        <xdr:cNvPr id="4" name="9 Rectángulo redondeado">
          <a:extLst>
            <a:ext uri="{FF2B5EF4-FFF2-40B4-BE49-F238E27FC236}">
              <a16:creationId xmlns:a16="http://schemas.microsoft.com/office/drawing/2014/main" id="{00000000-0008-0000-1800-000004000000}"/>
            </a:ext>
          </a:extLst>
        </xdr:cNvPr>
        <xdr:cNvSpPr/>
      </xdr:nvSpPr>
      <xdr:spPr>
        <a:xfrm>
          <a:off x="0" y="0"/>
          <a:ext cx="20193000" cy="148936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Afiliación Mensual por Tipo</a:t>
          </a:r>
        </a:p>
        <a:p>
          <a:pPr algn="ctr" eaLnBrk="1" fontAlgn="auto" latinLnBrk="0" hangingPunct="1"/>
          <a:r>
            <a:rPr lang="es-DO" sz="2400" b="1">
              <a:solidFill>
                <a:schemeClr val="lt1"/>
              </a:solidFill>
              <a:effectLst/>
              <a:latin typeface="+mn-lt"/>
              <a:ea typeface="+mn-ea"/>
              <a:cs typeface="+mn-cs"/>
            </a:rPr>
            <a:t>Período:</a:t>
          </a:r>
          <a:r>
            <a:rPr lang="es-DO" sz="2400" b="1" baseline="0">
              <a:solidFill>
                <a:schemeClr val="lt1"/>
              </a:solidFill>
              <a:effectLst/>
              <a:latin typeface="+mn-lt"/>
              <a:ea typeface="+mn-ea"/>
              <a:cs typeface="+mn-cs"/>
            </a:rPr>
            <a:t>  Mayo 2019 -  Mayo 2020</a:t>
          </a:r>
          <a:endParaRPr lang="es-DO" sz="4400">
            <a:effectLst/>
          </a:endParaRPr>
        </a:p>
      </xdr:txBody>
    </xdr:sp>
    <xdr:clientData/>
  </xdr:twoCellAnchor>
  <xdr:twoCellAnchor editAs="oneCell">
    <xdr:from>
      <xdr:col>0</xdr:col>
      <xdr:colOff>484909</xdr:colOff>
      <xdr:row>0</xdr:row>
      <xdr:rowOff>296447</xdr:rowOff>
    </xdr:from>
    <xdr:to>
      <xdr:col>1</xdr:col>
      <xdr:colOff>450272</xdr:colOff>
      <xdr:row>0</xdr:row>
      <xdr:rowOff>1124158</xdr:rowOff>
    </xdr:to>
    <xdr:pic>
      <xdr:nvPicPr>
        <xdr:cNvPr id="5" name="10 Imagen" descr="logo_2x4.bmp">
          <a:hlinkClick xmlns:r="http://schemas.openxmlformats.org/officeDocument/2006/relationships" r:id="rId2"/>
          <a:extLst>
            <a:ext uri="{FF2B5EF4-FFF2-40B4-BE49-F238E27FC236}">
              <a16:creationId xmlns:a16="http://schemas.microsoft.com/office/drawing/2014/main" id="{00000000-0008-0000-1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4909" y="296447"/>
          <a:ext cx="1125681" cy="827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0.04221</cdr:x>
      <cdr:y>0.92617</cdr:y>
    </cdr:from>
    <cdr:to>
      <cdr:x>0.51937</cdr:x>
      <cdr:y>0.98273</cdr:y>
    </cdr:to>
    <cdr:sp macro="" textlink="">
      <cdr:nvSpPr>
        <cdr:cNvPr id="2" name="CuadroTexto 1"/>
        <cdr:cNvSpPr txBox="1"/>
      </cdr:nvSpPr>
      <cdr:spPr>
        <a:xfrm xmlns:a="http://schemas.openxmlformats.org/drawingml/2006/main">
          <a:off x="844221" y="8356581"/>
          <a:ext cx="9544393" cy="5103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121229</xdr:colOff>
      <xdr:row>18</xdr:row>
      <xdr:rowOff>0</xdr:rowOff>
    </xdr:from>
    <xdr:to>
      <xdr:col>12</xdr:col>
      <xdr:colOff>935183</xdr:colOff>
      <xdr:row>52</xdr:row>
      <xdr:rowOff>-1</xdr:rowOff>
    </xdr:to>
    <xdr:graphicFrame macro="">
      <xdr:nvGraphicFramePr>
        <xdr:cNvPr id="9" name="8 Gráfico">
          <a:extLst>
            <a:ext uri="{FF2B5EF4-FFF2-40B4-BE49-F238E27FC236}">
              <a16:creationId xmlns:a16="http://schemas.microsoft.com/office/drawing/2014/main" id="{00000000-0008-0000-19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17318</xdr:rowOff>
    </xdr:to>
    <xdr:sp macro="" textlink="">
      <xdr:nvSpPr>
        <xdr:cNvPr id="4" name="3 Rectángulo redondeado">
          <a:extLst>
            <a:ext uri="{FF2B5EF4-FFF2-40B4-BE49-F238E27FC236}">
              <a16:creationId xmlns:a16="http://schemas.microsoft.com/office/drawing/2014/main" id="{00000000-0008-0000-1900-000004000000}"/>
            </a:ext>
          </a:extLst>
        </xdr:cNvPr>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   Mayo 2020</a:t>
          </a:r>
          <a:endParaRPr lang="es-DO" sz="4000">
            <a:effectLst/>
          </a:endParaRPr>
        </a:p>
      </xdr:txBody>
    </xdr:sp>
    <xdr:clientData/>
  </xdr:twoCellAnchor>
  <xdr:twoCellAnchor editAs="oneCell">
    <xdr:from>
      <xdr:col>0</xdr:col>
      <xdr:colOff>813955</xdr:colOff>
      <xdr:row>0</xdr:row>
      <xdr:rowOff>173181</xdr:rowOff>
    </xdr:from>
    <xdr:to>
      <xdr:col>1</xdr:col>
      <xdr:colOff>311727</xdr:colOff>
      <xdr:row>0</xdr:row>
      <xdr:rowOff>948574</xdr:rowOff>
    </xdr:to>
    <xdr:pic>
      <xdr:nvPicPr>
        <xdr:cNvPr id="6" name="5 Imagen">
          <a:hlinkClick xmlns:r="http://schemas.openxmlformats.org/officeDocument/2006/relationships" r:id="rId2"/>
          <a:extLst>
            <a:ext uri="{FF2B5EF4-FFF2-40B4-BE49-F238E27FC236}">
              <a16:creationId xmlns:a16="http://schemas.microsoft.com/office/drawing/2014/main" id="{00000000-0008-0000-1900-000006000000}"/>
            </a:ext>
          </a:extLst>
        </xdr:cNvPr>
        <xdr:cNvPicPr>
          <a:picLocks noChangeAspect="1"/>
        </xdr:cNvPicPr>
      </xdr:nvPicPr>
      <xdr:blipFill>
        <a:blip xmlns:r="http://schemas.openxmlformats.org/officeDocument/2006/relationships" r:embed="rId3"/>
        <a:stretch>
          <a:fillRect/>
        </a:stretch>
      </xdr:blipFill>
      <xdr:spPr>
        <a:xfrm>
          <a:off x="813955" y="173181"/>
          <a:ext cx="1056408" cy="775393"/>
        </a:xfrm>
        <a:prstGeom prst="rect">
          <a:avLst/>
        </a:prstGeom>
      </xdr:spPr>
    </xdr:pic>
    <xdr:clientData/>
  </xdr:twoCellAnchor>
  <xdr:twoCellAnchor>
    <xdr:from>
      <xdr:col>0</xdr:col>
      <xdr:colOff>765896</xdr:colOff>
      <xdr:row>49</xdr:row>
      <xdr:rowOff>138545</xdr:rowOff>
    </xdr:from>
    <xdr:to>
      <xdr:col>2</xdr:col>
      <xdr:colOff>329046</xdr:colOff>
      <xdr:row>51</xdr:row>
      <xdr:rowOff>173182</xdr:rowOff>
    </xdr:to>
    <xdr:sp macro="" textlink="">
      <xdr:nvSpPr>
        <xdr:cNvPr id="2" name="CuadroTexto 1">
          <a:extLst>
            <a:ext uri="{FF2B5EF4-FFF2-40B4-BE49-F238E27FC236}">
              <a16:creationId xmlns:a16="http://schemas.microsoft.com/office/drawing/2014/main" id="{00000000-0008-0000-1900-000002000000}"/>
            </a:ext>
          </a:extLst>
        </xdr:cNvPr>
        <xdr:cNvSpPr txBox="1"/>
      </xdr:nvSpPr>
      <xdr:spPr>
        <a:xfrm rot="10800000" flipV="1">
          <a:off x="765896" y="15326590"/>
          <a:ext cx="2818968" cy="4156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solidFill>
                <a:sysClr val="windowText" lastClr="000000"/>
              </a:solidFill>
            </a:rPr>
            <a:t>Fuente</a:t>
          </a:r>
          <a:r>
            <a:rPr lang="es-ES" sz="2000">
              <a:solidFill>
                <a:sysClr val="windowText" lastClr="000000"/>
              </a:solidFill>
            </a:rPr>
            <a:t>:TSS</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51954</xdr:colOff>
      <xdr:row>17</xdr:row>
      <xdr:rowOff>51955</xdr:rowOff>
    </xdr:from>
    <xdr:to>
      <xdr:col>15</xdr:col>
      <xdr:colOff>571499</xdr:colOff>
      <xdr:row>49</xdr:row>
      <xdr:rowOff>86591</xdr:rowOff>
    </xdr:to>
    <xdr:graphicFrame macro="">
      <xdr:nvGraphicFramePr>
        <xdr:cNvPr id="4" name="3 Gráfico">
          <a:extLst>
            <a:ext uri="{FF2B5EF4-FFF2-40B4-BE49-F238E27FC236}">
              <a16:creationId xmlns:a16="http://schemas.microsoft.com/office/drawing/2014/main" id="{00000000-0008-0000-1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1402773</xdr:rowOff>
    </xdr:to>
    <xdr:sp macro="" textlink="">
      <xdr:nvSpPr>
        <xdr:cNvPr id="5" name="4 Rectángulo redondeado">
          <a:extLst>
            <a:ext uri="{FF2B5EF4-FFF2-40B4-BE49-F238E27FC236}">
              <a16:creationId xmlns:a16="http://schemas.microsoft.com/office/drawing/2014/main" id="{00000000-0008-0000-1A00-000005000000}"/>
            </a:ext>
          </a:extLst>
        </xdr:cNvPr>
        <xdr:cNvSpPr/>
      </xdr:nvSpPr>
      <xdr:spPr>
        <a:xfrm>
          <a:off x="0" y="0"/>
          <a:ext cx="21353318" cy="140277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Mayo 2019 </a:t>
          </a:r>
          <a:r>
            <a:rPr lang="es-DO" sz="2000" b="1">
              <a:solidFill>
                <a:schemeClr val="lt1"/>
              </a:solidFill>
              <a:effectLst/>
              <a:latin typeface="+mn-lt"/>
              <a:ea typeface="+mn-ea"/>
              <a:cs typeface="+mn-cs"/>
            </a:rPr>
            <a:t>-  Mayo </a:t>
          </a:r>
          <a:r>
            <a:rPr lang="es-DO" sz="2000" b="1" baseline="0">
              <a:solidFill>
                <a:schemeClr val="lt1"/>
              </a:solidFill>
              <a:effectLst/>
              <a:latin typeface="+mn-lt"/>
              <a:ea typeface="+mn-ea"/>
              <a:cs typeface="+mn-cs"/>
            </a:rPr>
            <a:t>2020</a:t>
          </a:r>
          <a:endParaRPr lang="es-DO" sz="4000">
            <a:effectLst/>
          </a:endParaRPr>
        </a:p>
      </xdr:txBody>
    </xdr:sp>
    <xdr:clientData/>
  </xdr:twoCellAnchor>
  <xdr:twoCellAnchor editAs="oneCell">
    <xdr:from>
      <xdr:col>0</xdr:col>
      <xdr:colOff>865909</xdr:colOff>
      <xdr:row>0</xdr:row>
      <xdr:rowOff>225136</xdr:rowOff>
    </xdr:from>
    <xdr:to>
      <xdr:col>1</xdr:col>
      <xdr:colOff>730704</xdr:colOff>
      <xdr:row>0</xdr:row>
      <xdr:rowOff>1006186</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1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5909" y="225136"/>
          <a:ext cx="104243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1316182</xdr:rowOff>
    </xdr:to>
    <xdr:sp macro="" textlink="">
      <xdr:nvSpPr>
        <xdr:cNvPr id="3" name="2 Rectángulo redondeado">
          <a:extLst>
            <a:ext uri="{FF2B5EF4-FFF2-40B4-BE49-F238E27FC236}">
              <a16:creationId xmlns:a16="http://schemas.microsoft.com/office/drawing/2014/main" id="{00000000-0008-0000-1B00-000003000000}"/>
            </a:ext>
          </a:extLst>
        </xdr:cNvPr>
        <xdr:cNvSpPr/>
      </xdr:nvSpPr>
      <xdr:spPr>
        <a:xfrm>
          <a:off x="0" y="0"/>
          <a:ext cx="19084636" cy="13161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Contributivo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2007 -  Mayo 2020</a:t>
          </a:r>
          <a:endParaRPr lang="es-DO" sz="4000">
            <a:effectLst/>
          </a:endParaRPr>
        </a:p>
      </xdr:txBody>
    </xdr:sp>
    <xdr:clientData/>
  </xdr:twoCellAnchor>
  <xdr:twoCellAnchor editAs="oneCell">
    <xdr:from>
      <xdr:col>0</xdr:col>
      <xdr:colOff>519545</xdr:colOff>
      <xdr:row>0</xdr:row>
      <xdr:rowOff>190498</xdr:rowOff>
    </xdr:from>
    <xdr:to>
      <xdr:col>1</xdr:col>
      <xdr:colOff>571499</xdr:colOff>
      <xdr:row>0</xdr:row>
      <xdr:rowOff>1072851</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545" y="190498"/>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34638</xdr:colOff>
      <xdr:row>18</xdr:row>
      <xdr:rowOff>34637</xdr:rowOff>
    </xdr:from>
    <xdr:to>
      <xdr:col>13</xdr:col>
      <xdr:colOff>484910</xdr:colOff>
      <xdr:row>43</xdr:row>
      <xdr:rowOff>1</xdr:rowOff>
    </xdr:to>
    <xdr:graphicFrame macro="">
      <xdr:nvGraphicFramePr>
        <xdr:cNvPr id="6" name="5 Gráfico">
          <a:extLst>
            <a:ext uri="{FF2B5EF4-FFF2-40B4-BE49-F238E27FC236}">
              <a16:creationId xmlns:a16="http://schemas.microsoft.com/office/drawing/2014/main" id="{00000000-0008-0000-1B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813956</xdr:colOff>
      <xdr:row>43</xdr:row>
      <xdr:rowOff>138545</xdr:rowOff>
    </xdr:from>
    <xdr:to>
      <xdr:col>6</xdr:col>
      <xdr:colOff>207817</xdr:colOff>
      <xdr:row>44</xdr:row>
      <xdr:rowOff>242456</xdr:rowOff>
    </xdr:to>
    <xdr:sp macro="" textlink="">
      <xdr:nvSpPr>
        <xdr:cNvPr id="8" name="7 CuadroTexto">
          <a:extLst>
            <a:ext uri="{FF2B5EF4-FFF2-40B4-BE49-F238E27FC236}">
              <a16:creationId xmlns:a16="http://schemas.microsoft.com/office/drawing/2014/main" id="{00000000-0008-0000-1B00-000008000000}"/>
            </a:ext>
          </a:extLst>
        </xdr:cNvPr>
        <xdr:cNvSpPr txBox="1"/>
      </xdr:nvSpPr>
      <xdr:spPr>
        <a:xfrm>
          <a:off x="813956" y="14841681"/>
          <a:ext cx="7377543" cy="398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t>Fuente: </a:t>
          </a:r>
          <a:r>
            <a:rPr lang="en-US" sz="2000"/>
            <a:t>Superintendencia de Salud y Riesgos Laborales (SISALRIL)</a:t>
          </a: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a:extLst>
            <a:ext uri="{FF2B5EF4-FFF2-40B4-BE49-F238E27FC236}">
              <a16:creationId xmlns:a16="http://schemas.microsoft.com/office/drawing/2014/main" id="{00000000-0008-0000-1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1C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a:extLst>
            <a:ext uri="{FF2B5EF4-FFF2-40B4-BE49-F238E27FC236}">
              <a16:creationId xmlns:a16="http://schemas.microsoft.com/office/drawing/2014/main" id="{00000000-0008-0000-1C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112060</xdr:colOff>
      <xdr:row>5</xdr:row>
      <xdr:rowOff>11206</xdr:rowOff>
    </xdr:from>
    <xdr:to>
      <xdr:col>12</xdr:col>
      <xdr:colOff>593912</xdr:colOff>
      <xdr:row>43</xdr:row>
      <xdr:rowOff>266697</xdr:rowOff>
    </xdr:to>
    <xdr:sp macro="" textlink="">
      <xdr:nvSpPr>
        <xdr:cNvPr id="2" name="1 CuadroTexto">
          <a:extLst>
            <a:ext uri="{FF2B5EF4-FFF2-40B4-BE49-F238E27FC236}">
              <a16:creationId xmlns:a16="http://schemas.microsoft.com/office/drawing/2014/main" id="{00000000-0008-0000-1D00-000002000000}"/>
            </a:ext>
          </a:extLst>
        </xdr:cNvPr>
        <xdr:cNvSpPr txBox="1"/>
      </xdr:nvSpPr>
      <xdr:spPr>
        <a:xfrm>
          <a:off x="112060" y="963706"/>
          <a:ext cx="12427323" cy="778584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Las acciones llevada a cabo por el estado dominicano en materia de aseguramiento, destinada a eliminar la exclusión enmateria de salud, están orientadas a garantizar el acceso de los ciudadanos a una atención digna y efectiva, disminuyendo el impacto negativo, tanto económico como social, que provocan las enfermedades sobre la población, y en particular sobre los grupos sociales másvulnerables.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Desde la entrada en vigencia hasta la fecha el Sistema Dominicano de Seguridad Social ha experimentado un importante avance en materia de aseguramiento en el Régimen Subsidiado, lo cual se muestra en el crecimiento de la población afiliada que pasó de 52,050 personas en el año 2003 (38,517 eran titulares y 13,533 dependientes),  a un total de 3,742,716 al mes de  mayo2020,  de los cuales 2,752,701eran titulares y  990,015 dependientes; con un índice de dependencia de 0.36 (36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r>
          <a:br>
            <a:rPr lang="es-DO" sz="1500" b="0" baseline="0">
              <a:solidFill>
                <a:sysClr val="windowText" lastClr="000000"/>
              </a:solidFill>
              <a:latin typeface="+mn-lt"/>
              <a:ea typeface="+mn-ea"/>
              <a:cs typeface="+mn-cs"/>
            </a:rPr>
          </a:br>
          <a:r>
            <a:rPr lang="es-DO" sz="1500" b="0" baseline="0">
              <a:solidFill>
                <a:sysClr val="windowText" lastClr="000000"/>
              </a:solidFill>
              <a:latin typeface="+mn-lt"/>
              <a:ea typeface="+mn-ea"/>
              <a:cs typeface="+mn-cs"/>
            </a:rPr>
            <a:t>En la afiliación del SFS del RS las mujeres tienen una mayor participación, representando al mes de mayo 2020 un 52.8%, el indice de dependencia de la afiliación femenina es de 0.31, lo que significa que por cada 100 mujeres afiliadas como titulares hay 31 dependientes;  en cuanto a la población masculina afiliada fue de 1,763,283 de los cuales 1,247,250 eran titulares representando un 70.61% del total de hombres afiliados,asimismo, el índice de masculinidad para dicho período 0.89 (89 hombres por cada 100 mujeres afiliadas), esto se debe básicamente a que en las zonas de mayor concentración de hogares pobres que tiene la mayor presencia de mujeres.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decarácter público y  sin fines de lucro, que han cumplido con los parámetros legalmente establecidos para el Régimen Subsidiado y que no estén afiliados al Sistema Dominicano de Seguridad Social (SDSS) en condición de dependientes de un titular.</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t>
          </a: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a:extLst>
            <a:ext uri="{FF2B5EF4-FFF2-40B4-BE49-F238E27FC236}">
              <a16:creationId xmlns:a16="http://schemas.microsoft.com/office/drawing/2014/main" id="{00000000-0008-0000-1D00-000004000000}"/>
            </a:ext>
          </a:extLst>
        </xdr:cNvPr>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D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1</xdr:col>
      <xdr:colOff>17318</xdr:colOff>
      <xdr:row>20</xdr:row>
      <xdr:rowOff>69274</xdr:rowOff>
    </xdr:from>
    <xdr:to>
      <xdr:col>14</xdr:col>
      <xdr:colOff>1991593</xdr:colOff>
      <xdr:row>76</xdr:row>
      <xdr:rowOff>138546</xdr:rowOff>
    </xdr:to>
    <xdr:graphicFrame macro="">
      <xdr:nvGraphicFramePr>
        <xdr:cNvPr id="5" name="4 Gráfico">
          <a:extLst>
            <a:ext uri="{FF2B5EF4-FFF2-40B4-BE49-F238E27FC236}">
              <a16:creationId xmlns:a16="http://schemas.microsoft.com/office/drawing/2014/main" id="{00000000-0008-0000-1E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17318</xdr:colOff>
      <xdr:row>0</xdr:row>
      <xdr:rowOff>1437408</xdr:rowOff>
    </xdr:to>
    <xdr:sp macro="" textlink="">
      <xdr:nvSpPr>
        <xdr:cNvPr id="6" name="5 Rectángulo redondeado">
          <a:extLst>
            <a:ext uri="{FF2B5EF4-FFF2-40B4-BE49-F238E27FC236}">
              <a16:creationId xmlns:a16="http://schemas.microsoft.com/office/drawing/2014/main" id="{00000000-0008-0000-1E00-000006000000}"/>
            </a:ext>
          </a:extLst>
        </xdr:cNvPr>
        <xdr:cNvSpPr/>
      </xdr:nvSpPr>
      <xdr:spPr>
        <a:xfrm>
          <a:off x="0" y="0"/>
          <a:ext cx="23379545" cy="1437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2400" b="1">
              <a:solidFill>
                <a:schemeClr val="lt1"/>
              </a:solidFill>
              <a:effectLst/>
              <a:latin typeface="+mn-lt"/>
              <a:ea typeface="+mn-ea"/>
              <a:cs typeface="+mn-cs"/>
            </a:rPr>
            <a:t>Período:  Diciembre 2005 -  Mayo</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2020</a:t>
          </a:r>
          <a:endParaRPr lang="es-DO" sz="4800">
            <a:effectLst/>
          </a:endParaRPr>
        </a:p>
      </xdr:txBody>
    </xdr:sp>
    <xdr:clientData/>
  </xdr:twoCellAnchor>
  <xdr:twoCellAnchor editAs="oneCell">
    <xdr:from>
      <xdr:col>1</xdr:col>
      <xdr:colOff>557990</xdr:colOff>
      <xdr:row>0</xdr:row>
      <xdr:rowOff>205345</xdr:rowOff>
    </xdr:from>
    <xdr:to>
      <xdr:col>2</xdr:col>
      <xdr:colOff>415637</xdr:colOff>
      <xdr:row>0</xdr:row>
      <xdr:rowOff>1030678</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1E00-000009000000}"/>
            </a:ext>
          </a:extLst>
        </xdr:cNvPr>
        <xdr:cNvPicPr>
          <a:picLocks noChangeAspect="1"/>
        </xdr:cNvPicPr>
      </xdr:nvPicPr>
      <xdr:blipFill>
        <a:blip xmlns:r="http://schemas.openxmlformats.org/officeDocument/2006/relationships" r:embed="rId3"/>
        <a:stretch>
          <a:fillRect/>
        </a:stretch>
      </xdr:blipFill>
      <xdr:spPr>
        <a:xfrm>
          <a:off x="557990" y="205345"/>
          <a:ext cx="1104556" cy="825333"/>
        </a:xfrm>
        <a:prstGeom prst="rect">
          <a:avLst/>
        </a:prstGeom>
        <a:ln>
          <a:noFill/>
        </a:ln>
        <a:effectLst>
          <a:outerShdw blurRad="190500" algn="tl" rotWithShape="0">
            <a:srgbClr val="000000">
              <a:alpha val="70000"/>
            </a:srgbClr>
          </a:outerShdw>
        </a:effectLst>
      </xdr:spPr>
    </xdr:pic>
    <xdr:clientData/>
  </xdr:twoCellAnchor>
</xdr:wsDr>
</file>

<file path=xl/drawings/drawing40.xml><?xml version="1.0" encoding="utf-8"?>
<c:userShapes xmlns:c="http://schemas.openxmlformats.org/drawingml/2006/chart">
  <cdr:relSizeAnchor xmlns:cdr="http://schemas.openxmlformats.org/drawingml/2006/chartDrawing">
    <cdr:from>
      <cdr:x>0.05061</cdr:x>
      <cdr:y>0.9401</cdr:y>
    </cdr:from>
    <cdr:to>
      <cdr:x>0.34747</cdr:x>
      <cdr:y>0.98736</cdr:y>
    </cdr:to>
    <cdr:sp macro="" textlink="">
      <cdr:nvSpPr>
        <cdr:cNvPr id="2" name="CuadroTexto 1"/>
        <cdr:cNvSpPr txBox="1"/>
      </cdr:nvSpPr>
      <cdr:spPr>
        <a:xfrm xmlns:a="http://schemas.openxmlformats.org/drawingml/2006/main">
          <a:off x="1007131" y="10175516"/>
          <a:ext cx="5907095" cy="511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41.xml><?xml version="1.0" encoding="utf-8"?>
<xdr:wsDr xmlns:xdr="http://schemas.openxmlformats.org/drawingml/2006/spreadsheetDrawing" xmlns:a="http://schemas.openxmlformats.org/drawingml/2006/main">
  <xdr:twoCellAnchor>
    <xdr:from>
      <xdr:col>0</xdr:col>
      <xdr:colOff>67236</xdr:colOff>
      <xdr:row>18</xdr:row>
      <xdr:rowOff>22411</xdr:rowOff>
    </xdr:from>
    <xdr:to>
      <xdr:col>13</xdr:col>
      <xdr:colOff>549088</xdr:colOff>
      <xdr:row>44</xdr:row>
      <xdr:rowOff>145676</xdr:rowOff>
    </xdr:to>
    <xdr:graphicFrame macro="">
      <xdr:nvGraphicFramePr>
        <xdr:cNvPr id="3" name="3 Gráfico">
          <a:extLst>
            <a:ext uri="{FF2B5EF4-FFF2-40B4-BE49-F238E27FC236}">
              <a16:creationId xmlns:a16="http://schemas.microsoft.com/office/drawing/2014/main" id="{00000000-0008-0000-1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33619</xdr:rowOff>
    </xdr:from>
    <xdr:to>
      <xdr:col>14</xdr:col>
      <xdr:colOff>0</xdr:colOff>
      <xdr:row>0</xdr:row>
      <xdr:rowOff>986119</xdr:rowOff>
    </xdr:to>
    <xdr:sp macro="" textlink="">
      <xdr:nvSpPr>
        <xdr:cNvPr id="4" name="5 Rectángulo redondeado">
          <a:extLst>
            <a:ext uri="{FF2B5EF4-FFF2-40B4-BE49-F238E27FC236}">
              <a16:creationId xmlns:a16="http://schemas.microsoft.com/office/drawing/2014/main" id="{00000000-0008-0000-1F00-000004000000}"/>
            </a:ext>
          </a:extLst>
        </xdr:cNvPr>
        <xdr:cNvSpPr/>
      </xdr:nvSpPr>
      <xdr:spPr>
        <a:xfrm>
          <a:off x="0" y="33619"/>
          <a:ext cx="14130618" cy="952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Afiliación Mensual Seguro Familiar de Salud (SFS) del  Régimen Subsidiado</a:t>
          </a:r>
          <a:r>
            <a:rPr lang="es-DO" sz="1400" b="1" baseline="0">
              <a:solidFill>
                <a:schemeClr val="lt1"/>
              </a:solidFill>
              <a:effectLst/>
              <a:latin typeface="+mn-lt"/>
              <a:ea typeface="+mn-ea"/>
              <a:cs typeface="+mn-cs"/>
            </a:rPr>
            <a:t> (R</a:t>
          </a:r>
          <a:r>
            <a:rPr lang="es-DO" sz="1400" b="1">
              <a:solidFill>
                <a:schemeClr val="lt1"/>
              </a:solidFill>
              <a:effectLst/>
              <a:latin typeface="+mn-lt"/>
              <a:ea typeface="+mn-ea"/>
              <a:cs typeface="+mn-cs"/>
            </a:rPr>
            <a:t>S)</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Mayo 2019 -</a:t>
          </a:r>
          <a:r>
            <a:rPr lang="es-DO" sz="1400" b="1" baseline="0">
              <a:solidFill>
                <a:schemeClr val="lt1"/>
              </a:solidFill>
              <a:effectLst/>
              <a:latin typeface="+mn-lt"/>
              <a:ea typeface="+mn-ea"/>
              <a:cs typeface="+mn-cs"/>
            </a:rPr>
            <a:t>  Mayo 2020</a:t>
          </a:r>
          <a:endParaRPr lang="es-DO" sz="3200">
            <a:effectLst/>
          </a:endParaRPr>
        </a:p>
      </xdr:txBody>
    </xdr:sp>
    <xdr:clientData/>
  </xdr:twoCellAnchor>
  <xdr:twoCellAnchor editAs="oneCell">
    <xdr:from>
      <xdr:col>0</xdr:col>
      <xdr:colOff>363631</xdr:colOff>
      <xdr:row>0</xdr:row>
      <xdr:rowOff>196104</xdr:rowOff>
    </xdr:from>
    <xdr:to>
      <xdr:col>1</xdr:col>
      <xdr:colOff>254886</xdr:colOff>
      <xdr:row>0</xdr:row>
      <xdr:rowOff>738807</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F00-000005000000}"/>
            </a:ext>
          </a:extLst>
        </xdr:cNvPr>
        <xdr:cNvPicPr>
          <a:picLocks noChangeAspect="1"/>
        </xdr:cNvPicPr>
      </xdr:nvPicPr>
      <xdr:blipFill>
        <a:blip xmlns:r="http://schemas.openxmlformats.org/officeDocument/2006/relationships" r:embed="rId3"/>
        <a:stretch>
          <a:fillRect/>
        </a:stretch>
      </xdr:blipFill>
      <xdr:spPr>
        <a:xfrm>
          <a:off x="363631" y="196104"/>
          <a:ext cx="686873" cy="542703"/>
        </a:xfrm>
        <a:prstGeom prst="rect">
          <a:avLst/>
        </a:prstGeom>
        <a:ln>
          <a:noFill/>
        </a:ln>
        <a:effectLst>
          <a:outerShdw blurRad="190500" algn="tl" rotWithShape="0">
            <a:srgbClr val="000000">
              <a:alpha val="70000"/>
            </a:srgbClr>
          </a:outerShdw>
        </a:effectLst>
      </xdr:spPr>
    </xdr:pic>
    <xdr:clientData/>
  </xdr:twoCellAnchor>
  <xdr:twoCellAnchor>
    <xdr:from>
      <xdr:col>0</xdr:col>
      <xdr:colOff>750793</xdr:colOff>
      <xdr:row>42</xdr:row>
      <xdr:rowOff>145674</xdr:rowOff>
    </xdr:from>
    <xdr:to>
      <xdr:col>5</xdr:col>
      <xdr:colOff>728382</xdr:colOff>
      <xdr:row>43</xdr:row>
      <xdr:rowOff>190497</xdr:rowOff>
    </xdr:to>
    <xdr:sp macro="" textlink="">
      <xdr:nvSpPr>
        <xdr:cNvPr id="2" name="CuadroTexto 1">
          <a:extLst>
            <a:ext uri="{FF2B5EF4-FFF2-40B4-BE49-F238E27FC236}">
              <a16:creationId xmlns:a16="http://schemas.microsoft.com/office/drawing/2014/main" id="{00000000-0008-0000-1F00-000002000000}"/>
            </a:ext>
          </a:extLst>
        </xdr:cNvPr>
        <xdr:cNvSpPr txBox="1"/>
      </xdr:nvSpPr>
      <xdr:spPr>
        <a:xfrm>
          <a:off x="750793" y="9805145"/>
          <a:ext cx="4807324"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a:t>
          </a:r>
          <a:r>
            <a:rPr lang="es-ES" sz="1100"/>
            <a:t>SISALRIL</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108857</xdr:colOff>
      <xdr:row>20</xdr:row>
      <xdr:rowOff>68035</xdr:rowOff>
    </xdr:from>
    <xdr:to>
      <xdr:col>13</xdr:col>
      <xdr:colOff>1632857</xdr:colOff>
      <xdr:row>57</xdr:row>
      <xdr:rowOff>108857</xdr:rowOff>
    </xdr:to>
    <xdr:graphicFrame macro="">
      <xdr:nvGraphicFramePr>
        <xdr:cNvPr id="4" name="4 Gráfico">
          <a:extLst>
            <a:ext uri="{FF2B5EF4-FFF2-40B4-BE49-F238E27FC236}">
              <a16:creationId xmlns:a16="http://schemas.microsoft.com/office/drawing/2014/main" id="{00000000-0008-0000-2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1703294</xdr:colOff>
      <xdr:row>1</xdr:row>
      <xdr:rowOff>13607</xdr:rowOff>
    </xdr:to>
    <xdr:sp macro="" textlink="">
      <xdr:nvSpPr>
        <xdr:cNvPr id="5" name="3 Rectángulo redondeado">
          <a:extLst>
            <a:ext uri="{FF2B5EF4-FFF2-40B4-BE49-F238E27FC236}">
              <a16:creationId xmlns:a16="http://schemas.microsoft.com/office/drawing/2014/main" id="{00000000-0008-0000-2000-000005000000}"/>
            </a:ext>
          </a:extLst>
        </xdr:cNvPr>
        <xdr:cNvSpPr/>
      </xdr:nvSpPr>
      <xdr:spPr>
        <a:xfrm>
          <a:off x="0" y="0"/>
          <a:ext cx="16943294" cy="12518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Cobertura de Afiliación  Mensual</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del  Seguro</a:t>
          </a:r>
          <a:r>
            <a:rPr lang="es-DO" sz="1600" b="1" baseline="0">
              <a:solidFill>
                <a:schemeClr val="lt1"/>
              </a:solidFill>
              <a:effectLst/>
              <a:latin typeface="+mn-lt"/>
              <a:ea typeface="+mn-ea"/>
              <a:cs typeface="+mn-cs"/>
            </a:rPr>
            <a:t> Familiar de Salud (</a:t>
          </a:r>
          <a:r>
            <a:rPr lang="es-DO" sz="1600" b="1">
              <a:solidFill>
                <a:schemeClr val="lt1"/>
              </a:solidFill>
              <a:effectLst/>
              <a:latin typeface="+mn-lt"/>
              <a:ea typeface="+mn-ea"/>
              <a:cs typeface="+mn-cs"/>
            </a:rPr>
            <a:t>SFS</a:t>
          </a:r>
          <a:r>
            <a:rPr lang="es-DO" sz="1600" b="1" baseline="0">
              <a:solidFill>
                <a:schemeClr val="lt1"/>
              </a:solidFill>
              <a:effectLst/>
              <a:latin typeface="+mn-lt"/>
              <a:ea typeface="+mn-ea"/>
              <a:cs typeface="+mn-cs"/>
            </a:rPr>
            <a:t>) del RS </a:t>
          </a:r>
          <a:r>
            <a:rPr lang="es-DO" sz="1600" b="1">
              <a:solidFill>
                <a:schemeClr val="lt1"/>
              </a:solidFill>
              <a:effectLst/>
              <a:latin typeface="+mn-lt"/>
              <a:ea typeface="+mn-ea"/>
              <a:cs typeface="+mn-cs"/>
            </a:rPr>
            <a:t>por Tipo</a:t>
          </a:r>
        </a:p>
        <a:p>
          <a:pPr algn="ctr" eaLnBrk="1" fontAlgn="auto" latinLnBrk="0" hangingPunct="1"/>
          <a:r>
            <a:rPr lang="es-DO" sz="1600" b="1">
              <a:solidFill>
                <a:schemeClr val="lt1"/>
              </a:solidFill>
              <a:effectLst/>
              <a:latin typeface="+mn-lt"/>
              <a:ea typeface="+mn-ea"/>
              <a:cs typeface="+mn-cs"/>
            </a:rPr>
            <a:t>Período:  Diciembre 2005 -  Mayo  2020</a:t>
          </a:r>
          <a:endParaRPr lang="es-DO" sz="3600">
            <a:effectLst/>
          </a:endParaRPr>
        </a:p>
      </xdr:txBody>
    </xdr:sp>
    <xdr:clientData/>
  </xdr:twoCellAnchor>
  <xdr:twoCellAnchor editAs="oneCell">
    <xdr:from>
      <xdr:col>0</xdr:col>
      <xdr:colOff>545886</xdr:colOff>
      <xdr:row>0</xdr:row>
      <xdr:rowOff>136071</xdr:rowOff>
    </xdr:from>
    <xdr:to>
      <xdr:col>1</xdr:col>
      <xdr:colOff>272692</xdr:colOff>
      <xdr:row>0</xdr:row>
      <xdr:rowOff>830035</xdr:rowOff>
    </xdr:to>
    <xdr:pic>
      <xdr:nvPicPr>
        <xdr:cNvPr id="6" name="3 Imagen" descr="Logo_2x4.bmp">
          <a:hlinkClick xmlns:r="http://schemas.openxmlformats.org/officeDocument/2006/relationships" r:id="rId2"/>
          <a:extLst>
            <a:ext uri="{FF2B5EF4-FFF2-40B4-BE49-F238E27FC236}">
              <a16:creationId xmlns:a16="http://schemas.microsoft.com/office/drawing/2014/main" id="{00000000-0008-0000-2000-000006000000}"/>
            </a:ext>
          </a:extLst>
        </xdr:cNvPr>
        <xdr:cNvPicPr>
          <a:picLocks noChangeAspect="1"/>
        </xdr:cNvPicPr>
      </xdr:nvPicPr>
      <xdr:blipFill>
        <a:blip xmlns:r="http://schemas.openxmlformats.org/officeDocument/2006/relationships" r:embed="rId3"/>
        <a:stretch>
          <a:fillRect/>
        </a:stretch>
      </xdr:blipFill>
      <xdr:spPr>
        <a:xfrm>
          <a:off x="545886" y="136071"/>
          <a:ext cx="937842" cy="693964"/>
        </a:xfrm>
        <a:prstGeom prst="rect">
          <a:avLst/>
        </a:prstGeom>
        <a:ln>
          <a:noFill/>
        </a:ln>
        <a:effectLst>
          <a:outerShdw blurRad="190500" algn="tl" rotWithShape="0">
            <a:srgbClr val="000000">
              <a:alpha val="70000"/>
            </a:srgbClr>
          </a:outerShdw>
        </a:effectLst>
      </xdr:spPr>
    </xdr:pic>
    <xdr:clientData/>
  </xdr:twoCellAnchor>
</xdr:wsDr>
</file>

<file path=xl/drawings/drawing43.xml><?xml version="1.0" encoding="utf-8"?>
<c:userShapes xmlns:c="http://schemas.openxmlformats.org/drawingml/2006/chart">
  <cdr:relSizeAnchor xmlns:cdr="http://schemas.openxmlformats.org/drawingml/2006/chartDrawing">
    <cdr:from>
      <cdr:x>0.04739</cdr:x>
      <cdr:y>0.93419</cdr:y>
    </cdr:from>
    <cdr:to>
      <cdr:x>0.12409</cdr:x>
      <cdr:y>0.98885</cdr:y>
    </cdr:to>
    <cdr:sp macro="" textlink="">
      <cdr:nvSpPr>
        <cdr:cNvPr id="2" name="CuadroTexto 1"/>
        <cdr:cNvSpPr txBox="1"/>
      </cdr:nvSpPr>
      <cdr:spPr>
        <a:xfrm xmlns:a="http://schemas.openxmlformats.org/drawingml/2006/main">
          <a:off x="800250" y="6838871"/>
          <a:ext cx="1295250" cy="4001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 </a:t>
          </a:r>
          <a:r>
            <a:rPr lang="es-ES" sz="1600"/>
            <a:t>TSS</a:t>
          </a:r>
        </a:p>
      </cdr:txBody>
    </cdr:sp>
  </cdr:relSizeAnchor>
</c:userShapes>
</file>

<file path=xl/drawings/drawing44.xml><?xml version="1.0" encoding="utf-8"?>
<xdr:wsDr xmlns:xdr="http://schemas.openxmlformats.org/drawingml/2006/spreadsheetDrawing" xmlns:a="http://schemas.openxmlformats.org/drawingml/2006/main">
  <xdr:twoCellAnchor>
    <xdr:from>
      <xdr:col>0</xdr:col>
      <xdr:colOff>0</xdr:colOff>
      <xdr:row>18</xdr:row>
      <xdr:rowOff>54429</xdr:rowOff>
    </xdr:from>
    <xdr:to>
      <xdr:col>13</xdr:col>
      <xdr:colOff>544289</xdr:colOff>
      <xdr:row>63</xdr:row>
      <xdr:rowOff>149679</xdr:rowOff>
    </xdr:to>
    <xdr:graphicFrame macro="">
      <xdr:nvGraphicFramePr>
        <xdr:cNvPr id="4" name="3 Gráfico">
          <a:extLst>
            <a:ext uri="{FF2B5EF4-FFF2-40B4-BE49-F238E27FC236}">
              <a16:creationId xmlns:a16="http://schemas.microsoft.com/office/drawing/2014/main" id="{00000000-0008-0000-2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1183821</xdr:rowOff>
    </xdr:to>
    <xdr:sp macro="" textlink="">
      <xdr:nvSpPr>
        <xdr:cNvPr id="5" name="4 Rectángulo redondeado">
          <a:extLst>
            <a:ext uri="{FF2B5EF4-FFF2-40B4-BE49-F238E27FC236}">
              <a16:creationId xmlns:a16="http://schemas.microsoft.com/office/drawing/2014/main" id="{00000000-0008-0000-2100-000005000000}"/>
            </a:ext>
          </a:extLst>
        </xdr:cNvPr>
        <xdr:cNvSpPr/>
      </xdr:nvSpPr>
      <xdr:spPr>
        <a:xfrm>
          <a:off x="0" y="0"/>
          <a:ext cx="16396607" cy="118382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Cobertura de Afiliación  Mensual  al  SFS del  RS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Mayo 2019 </a:t>
          </a:r>
          <a:r>
            <a:rPr lang="es-DO" sz="2000" b="1">
              <a:solidFill>
                <a:schemeClr val="lt1"/>
              </a:solidFill>
              <a:effectLst/>
              <a:latin typeface="+mn-lt"/>
              <a:ea typeface="+mn-ea"/>
              <a:cs typeface="+mn-cs"/>
            </a:rPr>
            <a:t>- Mayo 2020</a:t>
          </a:r>
          <a:endParaRPr lang="es-DO" sz="4400">
            <a:effectLst/>
          </a:endParaRPr>
        </a:p>
      </xdr:txBody>
    </xdr:sp>
    <xdr:clientData/>
  </xdr:twoCellAnchor>
  <xdr:twoCellAnchor editAs="oneCell">
    <xdr:from>
      <xdr:col>0</xdr:col>
      <xdr:colOff>437959</xdr:colOff>
      <xdr:row>0</xdr:row>
      <xdr:rowOff>247777</xdr:rowOff>
    </xdr:from>
    <xdr:to>
      <xdr:col>1</xdr:col>
      <xdr:colOff>189533</xdr:colOff>
      <xdr:row>0</xdr:row>
      <xdr:rowOff>857249</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100-000007000000}"/>
            </a:ext>
          </a:extLst>
        </xdr:cNvPr>
        <xdr:cNvPicPr>
          <a:picLocks noChangeAspect="1"/>
        </xdr:cNvPicPr>
      </xdr:nvPicPr>
      <xdr:blipFill>
        <a:blip xmlns:r="http://schemas.openxmlformats.org/officeDocument/2006/relationships" r:embed="rId3"/>
        <a:stretch>
          <a:fillRect/>
        </a:stretch>
      </xdr:blipFill>
      <xdr:spPr>
        <a:xfrm>
          <a:off x="437959" y="247777"/>
          <a:ext cx="768399" cy="609472"/>
        </a:xfrm>
        <a:prstGeom prst="rect">
          <a:avLst/>
        </a:prstGeom>
        <a:ln>
          <a:noFill/>
        </a:ln>
        <a:effectLst>
          <a:outerShdw blurRad="190500" algn="tl" rotWithShape="0">
            <a:srgbClr val="000000">
              <a:alpha val="70000"/>
            </a:srgbClr>
          </a:outerShdw>
        </a:effectLst>
      </xdr:spPr>
    </xdr:pic>
    <xdr:clientData/>
  </xdr:twoCellAnchor>
  <xdr:twoCellAnchor>
    <xdr:from>
      <xdr:col>1</xdr:col>
      <xdr:colOff>21612</xdr:colOff>
      <xdr:row>60</xdr:row>
      <xdr:rowOff>108857</xdr:rowOff>
    </xdr:from>
    <xdr:to>
      <xdr:col>1</xdr:col>
      <xdr:colOff>1619249</xdr:colOff>
      <xdr:row>62</xdr:row>
      <xdr:rowOff>68036</xdr:rowOff>
    </xdr:to>
    <xdr:sp macro="" textlink="">
      <xdr:nvSpPr>
        <xdr:cNvPr id="2" name="CuadroTexto 1">
          <a:extLst>
            <a:ext uri="{FF2B5EF4-FFF2-40B4-BE49-F238E27FC236}">
              <a16:creationId xmlns:a16="http://schemas.microsoft.com/office/drawing/2014/main" id="{00000000-0008-0000-2100-000002000000}"/>
            </a:ext>
          </a:extLst>
        </xdr:cNvPr>
        <xdr:cNvSpPr txBox="1"/>
      </xdr:nvSpPr>
      <xdr:spPr>
        <a:xfrm>
          <a:off x="865255" y="12994821"/>
          <a:ext cx="1597637"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TSS</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34636</xdr:colOff>
      <xdr:row>0</xdr:row>
      <xdr:rowOff>1246909</xdr:rowOff>
    </xdr:to>
    <xdr:sp macro="" textlink="">
      <xdr:nvSpPr>
        <xdr:cNvPr id="2" name="1 Rectángulo redondeado">
          <a:extLst>
            <a:ext uri="{FF2B5EF4-FFF2-40B4-BE49-F238E27FC236}">
              <a16:creationId xmlns:a16="http://schemas.microsoft.com/office/drawing/2014/main" id="{00000000-0008-0000-2200-000002000000}"/>
            </a:ext>
          </a:extLst>
        </xdr:cNvPr>
        <xdr:cNvSpPr/>
      </xdr:nvSpPr>
      <xdr:spPr>
        <a:xfrm>
          <a:off x="0" y="0"/>
          <a:ext cx="15638318" cy="124690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a:t>
          </a:r>
          <a:r>
            <a:rPr lang="es-DO" sz="2000" b="1" baseline="0">
              <a:solidFill>
                <a:schemeClr val="lt1"/>
              </a:solidFill>
              <a:effectLst/>
              <a:latin typeface="+mn-lt"/>
              <a:ea typeface="+mn-ea"/>
              <a:cs typeface="+mn-cs"/>
            </a:rPr>
            <a:t> (RS)</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Subsidiado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  Mayo 2020</a:t>
          </a:r>
          <a:endParaRPr lang="es-DO" sz="4000">
            <a:effectLst/>
          </a:endParaRPr>
        </a:p>
      </xdr:txBody>
    </xdr:sp>
    <xdr:clientData/>
  </xdr:twoCellAnchor>
  <xdr:twoCellAnchor editAs="oneCell">
    <xdr:from>
      <xdr:col>1</xdr:col>
      <xdr:colOff>553370</xdr:colOff>
      <xdr:row>0</xdr:row>
      <xdr:rowOff>225135</xdr:rowOff>
    </xdr:from>
    <xdr:to>
      <xdr:col>2</xdr:col>
      <xdr:colOff>628620</xdr:colOff>
      <xdr:row>0</xdr:row>
      <xdr:rowOff>982265</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370" y="225135"/>
          <a:ext cx="1012867" cy="75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324174</xdr:colOff>
      <xdr:row>40</xdr:row>
      <xdr:rowOff>81448</xdr:rowOff>
    </xdr:from>
    <xdr:to>
      <xdr:col>9</xdr:col>
      <xdr:colOff>445401</xdr:colOff>
      <xdr:row>41</xdr:row>
      <xdr:rowOff>223242</xdr:rowOff>
    </xdr:to>
    <xdr:sp macro="" textlink="">
      <xdr:nvSpPr>
        <xdr:cNvPr id="5" name="4 CuadroTexto">
          <a:extLst>
            <a:ext uri="{FF2B5EF4-FFF2-40B4-BE49-F238E27FC236}">
              <a16:creationId xmlns:a16="http://schemas.microsoft.com/office/drawing/2014/main" id="{00000000-0008-0000-2200-000005000000}"/>
            </a:ext>
          </a:extLst>
        </xdr:cNvPr>
        <xdr:cNvSpPr txBox="1"/>
      </xdr:nvSpPr>
      <xdr:spPr>
        <a:xfrm>
          <a:off x="324174" y="14022584"/>
          <a:ext cx="12417136" cy="401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twoCellAnchor>
    <xdr:from>
      <xdr:col>0</xdr:col>
      <xdr:colOff>0</xdr:colOff>
      <xdr:row>18</xdr:row>
      <xdr:rowOff>311726</xdr:rowOff>
    </xdr:from>
    <xdr:to>
      <xdr:col>14</xdr:col>
      <xdr:colOff>467591</xdr:colOff>
      <xdr:row>39</xdr:row>
      <xdr:rowOff>155863</xdr:rowOff>
    </xdr:to>
    <xdr:graphicFrame macro="">
      <xdr:nvGraphicFramePr>
        <xdr:cNvPr id="6" name="Gráfico 5">
          <a:extLst>
            <a:ext uri="{FF2B5EF4-FFF2-40B4-BE49-F238E27FC236}">
              <a16:creationId xmlns:a16="http://schemas.microsoft.com/office/drawing/2014/main" id="{00000000-0008-0000-2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oneCell">
    <xdr:from>
      <xdr:col>4</xdr:col>
      <xdr:colOff>40822</xdr:colOff>
      <xdr:row>8</xdr:row>
      <xdr:rowOff>176893</xdr:rowOff>
    </xdr:from>
    <xdr:to>
      <xdr:col>10</xdr:col>
      <xdr:colOff>40821</xdr:colOff>
      <xdr:row>37</xdr:row>
      <xdr:rowOff>40822</xdr:rowOff>
    </xdr:to>
    <xdr:pic>
      <xdr:nvPicPr>
        <xdr:cNvPr id="5" name="4 Imagen">
          <a:extLst>
            <a:ext uri="{FF2B5EF4-FFF2-40B4-BE49-F238E27FC236}">
              <a16:creationId xmlns:a16="http://schemas.microsoft.com/office/drawing/2014/main" id="{00000000-0008-0000-23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8822" y="1700893"/>
          <a:ext cx="4816928" cy="5388429"/>
        </a:xfrm>
        <a:prstGeom prst="rect">
          <a:avLst/>
        </a:prstGeom>
        <a:noFill/>
        <a:ln>
          <a:noFill/>
        </a:ln>
      </xdr:spPr>
    </xdr:pic>
    <xdr:clientData/>
  </xdr:twoCellAnchor>
  <xdr:twoCellAnchor>
    <xdr:from>
      <xdr:col>0</xdr:col>
      <xdr:colOff>653145</xdr:colOff>
      <xdr:row>12</xdr:row>
      <xdr:rowOff>40821</xdr:rowOff>
    </xdr:from>
    <xdr:to>
      <xdr:col>11</xdr:col>
      <xdr:colOff>1442357</xdr:colOff>
      <xdr:row>33</xdr:row>
      <xdr:rowOff>27214</xdr:rowOff>
    </xdr:to>
    <xdr:sp macro="" textlink="">
      <xdr:nvSpPr>
        <xdr:cNvPr id="3" name="2 CuadroTexto">
          <a:extLst>
            <a:ext uri="{FF2B5EF4-FFF2-40B4-BE49-F238E27FC236}">
              <a16:creationId xmlns:a16="http://schemas.microsoft.com/office/drawing/2014/main" id="{00000000-0008-0000-2300-000003000000}"/>
            </a:ext>
          </a:extLst>
        </xdr:cNvPr>
        <xdr:cNvSpPr txBox="1"/>
      </xdr:nvSpPr>
      <xdr:spPr>
        <a:xfrm>
          <a:off x="653145" y="2326821"/>
          <a:ext cx="9416141" cy="3986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a:extLst>
            <a:ext uri="{FF2B5EF4-FFF2-40B4-BE49-F238E27FC236}">
              <a16:creationId xmlns:a16="http://schemas.microsoft.com/office/drawing/2014/main" id="{00000000-0008-0000-2300-000004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104775</xdr:colOff>
      <xdr:row>5</xdr:row>
      <xdr:rowOff>9525</xdr:rowOff>
    </xdr:from>
    <xdr:to>
      <xdr:col>11</xdr:col>
      <xdr:colOff>657225</xdr:colOff>
      <xdr:row>32</xdr:row>
      <xdr:rowOff>114300</xdr:rowOff>
    </xdr:to>
    <xdr:sp macro="" textlink="">
      <xdr:nvSpPr>
        <xdr:cNvPr id="2" name="1 CuadroTexto">
          <a:extLst>
            <a:ext uri="{FF2B5EF4-FFF2-40B4-BE49-F238E27FC236}">
              <a16:creationId xmlns:a16="http://schemas.microsoft.com/office/drawing/2014/main" id="{00000000-0008-0000-2400-000002000000}"/>
            </a:ext>
          </a:extLst>
        </xdr:cNvPr>
        <xdr:cNvSpPr txBox="1"/>
      </xdr:nvSpPr>
      <xdr:spPr>
        <a:xfrm>
          <a:off x="104775" y="962025"/>
          <a:ext cx="9734550" cy="52482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Por mandato del Decreto 342-09 emitido por el Poder Ejecutivo en fecha 28 de abril de 2009, en junio de ese mismo año se dio inicio a la afiliación al </a:t>
          </a:r>
          <a:r>
            <a:rPr lang="es-DO" sz="1400" b="1" i="1">
              <a:solidFill>
                <a:sysClr val="windowText" lastClr="000000"/>
              </a:solidFill>
            </a:rPr>
            <a:t>Régimen Especial Transitorio (RET) </a:t>
          </a:r>
          <a:r>
            <a:rPr lang="es-DO" sz="1400" b="0">
              <a:solidFill>
                <a:sysClr val="windowText" lastClr="000000"/>
              </a:solidFill>
            </a:rPr>
            <a:t>de los Pensionados y Jubilados que reciben su pensión a través del Ministerio de Hacienda, y que al mes de febrero de 2009 estuvieron oficialmente inscritos en la base de datos de dicha institución y no estuvieranacogidos a ningún otro régimen de financiamiento del SDSS.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resolución 207-2016 emitida por la SISALRIL,  creó un Plan Especial de Servicios de Salud para los Pensionados y Jubilados de la </a:t>
          </a:r>
          <a:r>
            <a:rPr lang="es-DO" sz="1400" b="1" i="1">
              <a:solidFill>
                <a:sysClr val="windowText" lastClr="000000"/>
              </a:solidFill>
            </a:rPr>
            <a:t>Policia Nacional (PN) </a:t>
          </a:r>
          <a:r>
            <a:rPr lang="es-DO" sz="1400" b="0">
              <a:solidFill>
                <a:sysClr val="windowText" lastClr="000000"/>
              </a:solidFill>
            </a:rPr>
            <a:t>y sus dependientes, a partir del 01 de diciembre 2016 fueron permitidas las afiliaciones a este Plan Especial,  administrado por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Igualmente, el Decreto Presidencial 371-2016  se creó el Plan Especial Transitorio para los Pensionados y Jubilados del </a:t>
          </a:r>
          <a:r>
            <a:rPr lang="es-DO" sz="1400" b="1" i="1">
              <a:solidFill>
                <a:sysClr val="windowText" lastClr="000000"/>
              </a:solidFill>
            </a:rPr>
            <a:t>Sector Salud </a:t>
          </a:r>
          <a:r>
            <a:rPr lang="es-DO" sz="1400" b="0">
              <a:solidFill>
                <a:sysClr val="windowText" lastClr="000000"/>
              </a:solidFill>
            </a:rPr>
            <a:t>(SS) y sus dependientes, a partir 01 de marzo de 2017 y administrada por la ARS CMD y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Tambien, en cumplimiento del Decreto Presidencial No.159-17 que creo un Plan Especial Transitorio de Servicios de Salud para Pensionados y Jubilados de las </a:t>
          </a:r>
          <a:r>
            <a:rPr lang="es-DO" sz="1400" b="1" i="1">
              <a:solidFill>
                <a:sysClr val="windowText" lastClr="000000"/>
              </a:solidFill>
            </a:rPr>
            <a:t>Fuerzas Armadas </a:t>
          </a:r>
          <a:r>
            <a:rPr lang="es-DO" sz="1400" b="0">
              <a:solidFill>
                <a:sysClr val="windowText" lastClr="000000"/>
              </a:solidFill>
            </a:rPr>
            <a:t>y sus dependientes directos, iniciando sus descargas a partir del 30 de mayo 2017 y siendo administrado por SENASA.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mayo 2020, </a:t>
          </a:r>
          <a:r>
            <a:rPr lang="es-DO" sz="1400" b="0">
              <a:solidFill>
                <a:sysClr val="windowText" lastClr="000000"/>
              </a:solidFill>
            </a:rPr>
            <a:t>los Régimenes Especiales de pensionados</a:t>
          </a:r>
          <a:r>
            <a:rPr lang="es-DO" sz="1400" b="0" baseline="0">
              <a:solidFill>
                <a:sysClr val="windowText" lastClr="000000"/>
              </a:solidFill>
            </a:rPr>
            <a:t> </a:t>
          </a:r>
          <a:r>
            <a:rPr lang="es-DO" sz="1400" b="0">
              <a:solidFill>
                <a:sysClr val="windowText" lastClr="000000"/>
              </a:solidFill>
            </a:rPr>
            <a:t>que pertenencen al SDSS</a:t>
          </a:r>
          <a:r>
            <a:rPr lang="es-DO" sz="1400" b="0" baseline="0">
              <a:solidFill>
                <a:sysClr val="windowText" lastClr="000000"/>
              </a:solidFill>
            </a:rPr>
            <a:t>, </a:t>
          </a:r>
          <a:r>
            <a:rPr lang="es-DO" sz="1400" b="0">
              <a:solidFill>
                <a:sysClr val="windowText" lastClr="000000"/>
              </a:solidFill>
            </a:rPr>
            <a:t>ascienden a 168,861 afiliados.  </a:t>
          </a:r>
        </a:p>
      </xdr:txBody>
    </xdr:sp>
    <xdr:clientData/>
  </xdr:twoCellAnchor>
  <xdr:twoCellAnchor>
    <xdr:from>
      <xdr:col>0</xdr:col>
      <xdr:colOff>0</xdr:colOff>
      <xdr:row>0</xdr:row>
      <xdr:rowOff>0</xdr:rowOff>
    </xdr:from>
    <xdr:to>
      <xdr:col>12</xdr:col>
      <xdr:colOff>0</xdr:colOff>
      <xdr:row>4</xdr:row>
      <xdr:rowOff>47625</xdr:rowOff>
    </xdr:to>
    <xdr:sp macro="" textlink="">
      <xdr:nvSpPr>
        <xdr:cNvPr id="4" name="3 Rectángulo redondeado">
          <a:extLst>
            <a:ext uri="{FF2B5EF4-FFF2-40B4-BE49-F238E27FC236}">
              <a16:creationId xmlns:a16="http://schemas.microsoft.com/office/drawing/2014/main" id="{00000000-0008-0000-2400-000004000000}"/>
            </a:ext>
          </a:extLst>
        </xdr:cNvPr>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4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0</xdr:row>
      <xdr:rowOff>1088570</xdr:rowOff>
    </xdr:to>
    <xdr:sp macro="" textlink="">
      <xdr:nvSpPr>
        <xdr:cNvPr id="4" name="3 Rectángulo redondeado">
          <a:extLst>
            <a:ext uri="{FF2B5EF4-FFF2-40B4-BE49-F238E27FC236}">
              <a16:creationId xmlns:a16="http://schemas.microsoft.com/office/drawing/2014/main" id="{00000000-0008-0000-2500-000004000000}"/>
            </a:ext>
          </a:extLst>
        </xdr:cNvPr>
        <xdr:cNvSpPr/>
      </xdr:nvSpPr>
      <xdr:spPr>
        <a:xfrm>
          <a:off x="0" y="0"/>
          <a:ext cx="14886214" cy="1088570"/>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y Plan de Servicios de Salud para Pensionados </a:t>
          </a:r>
        </a:p>
        <a:p>
          <a:pPr algn="ctr" eaLnBrk="1" fontAlgn="auto" latinLnBrk="0" hangingPunct="1"/>
          <a:r>
            <a:rPr lang="es-DO" sz="1600" b="1">
              <a:solidFill>
                <a:schemeClr val="lt1"/>
              </a:solidFill>
              <a:effectLst/>
              <a:latin typeface="+mn-lt"/>
              <a:ea typeface="+mn-ea"/>
              <a:cs typeface="+mn-cs"/>
            </a:rPr>
            <a:t>Afiliación Anual de Pensionados al SFS</a:t>
          </a:r>
        </a:p>
        <a:p>
          <a:pPr algn="ctr" eaLnBrk="1" fontAlgn="auto" latinLnBrk="0" hangingPunct="1"/>
          <a:r>
            <a:rPr lang="es-DO" sz="1600" b="1">
              <a:solidFill>
                <a:schemeClr val="lt1"/>
              </a:solidFill>
              <a:effectLst/>
              <a:latin typeface="+mn-lt"/>
              <a:ea typeface="+mn-ea"/>
              <a:cs typeface="+mn-cs"/>
            </a:rPr>
            <a:t>Período:  Diciembre 2009  - Mayo 2020</a:t>
          </a:r>
          <a:endParaRPr lang="es-DO" sz="3200">
            <a:effectLst/>
          </a:endParaRPr>
        </a:p>
      </xdr:txBody>
    </xdr:sp>
    <xdr:clientData/>
  </xdr:twoCellAnchor>
  <xdr:twoCellAnchor editAs="oneCell">
    <xdr:from>
      <xdr:col>0</xdr:col>
      <xdr:colOff>521873</xdr:colOff>
      <xdr:row>0</xdr:row>
      <xdr:rowOff>165686</xdr:rowOff>
    </xdr:from>
    <xdr:to>
      <xdr:col>0</xdr:col>
      <xdr:colOff>1454888</xdr:colOff>
      <xdr:row>0</xdr:row>
      <xdr:rowOff>857250</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1873" y="165686"/>
          <a:ext cx="933015" cy="691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17</xdr:row>
      <xdr:rowOff>27213</xdr:rowOff>
    </xdr:from>
    <xdr:to>
      <xdr:col>4</xdr:col>
      <xdr:colOff>3429000</xdr:colOff>
      <xdr:row>58</xdr:row>
      <xdr:rowOff>81642</xdr:rowOff>
    </xdr:to>
    <xdr:graphicFrame macro="">
      <xdr:nvGraphicFramePr>
        <xdr:cNvPr id="2" name="Gráfico 1">
          <a:extLst>
            <a:ext uri="{FF2B5EF4-FFF2-40B4-BE49-F238E27FC236}">
              <a16:creationId xmlns:a16="http://schemas.microsoft.com/office/drawing/2014/main" id="{00000000-0008-0000-2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a:extLst>
            <a:ext uri="{FF2B5EF4-FFF2-40B4-BE49-F238E27FC236}">
              <a16:creationId xmlns:a16="http://schemas.microsoft.com/office/drawing/2014/main" id="{00000000-0008-0000-2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1</xdr:col>
      <xdr:colOff>40820</xdr:colOff>
      <xdr:row>13</xdr:row>
      <xdr:rowOff>40822</xdr:rowOff>
    </xdr:from>
    <xdr:to>
      <xdr:col>14</xdr:col>
      <xdr:colOff>625928</xdr:colOff>
      <xdr:row>43</xdr:row>
      <xdr:rowOff>13608</xdr:rowOff>
    </xdr:to>
    <xdr:sp macro="" textlink="">
      <xdr:nvSpPr>
        <xdr:cNvPr id="3" name="2 CuadroTexto">
          <a:extLst>
            <a:ext uri="{FF2B5EF4-FFF2-40B4-BE49-F238E27FC236}">
              <a16:creationId xmlns:a16="http://schemas.microsoft.com/office/drawing/2014/main" id="{00000000-0008-0000-2700-000003000000}"/>
            </a:ext>
          </a:extLst>
        </xdr:cNvPr>
        <xdr:cNvSpPr txBox="1"/>
      </xdr:nvSpPr>
      <xdr:spPr>
        <a:xfrm>
          <a:off x="802820" y="2517322"/>
          <a:ext cx="10572751" cy="5687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7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896470</xdr:colOff>
      <xdr:row>45</xdr:row>
      <xdr:rowOff>168088</xdr:rowOff>
    </xdr:to>
    <xdr:sp macro="" textlink="">
      <xdr:nvSpPr>
        <xdr:cNvPr id="2" name="1 CuadroTexto">
          <a:extLst>
            <a:ext uri="{FF2B5EF4-FFF2-40B4-BE49-F238E27FC236}">
              <a16:creationId xmlns:a16="http://schemas.microsoft.com/office/drawing/2014/main" id="{00000000-0008-0000-2800-000002000000}"/>
            </a:ext>
          </a:extLst>
        </xdr:cNvPr>
        <xdr:cNvSpPr txBox="1"/>
      </xdr:nvSpPr>
      <xdr:spPr>
        <a:xfrm>
          <a:off x="0" y="0"/>
          <a:ext cx="12729882"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a:extLst>
            <a:ext uri="{FF2B5EF4-FFF2-40B4-BE49-F238E27FC236}">
              <a16:creationId xmlns:a16="http://schemas.microsoft.com/office/drawing/2014/main" id="{00000000-0008-0000-2800-000004000000}"/>
            </a:ext>
          </a:extLst>
        </xdr:cNvPr>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0</xdr:col>
      <xdr:colOff>868933</xdr:colOff>
      <xdr:row>3</xdr:row>
      <xdr:rowOff>78441</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xdr:from>
      <xdr:col>0</xdr:col>
      <xdr:colOff>201705</xdr:colOff>
      <xdr:row>5</xdr:row>
      <xdr:rowOff>134470</xdr:rowOff>
    </xdr:from>
    <xdr:to>
      <xdr:col>12</xdr:col>
      <xdr:colOff>571500</xdr:colOff>
      <xdr:row>42</xdr:row>
      <xdr:rowOff>44823</xdr:rowOff>
    </xdr:to>
    <xdr:sp macro="" textlink="">
      <xdr:nvSpPr>
        <xdr:cNvPr id="2" name="1 CuadroTexto">
          <a:extLst>
            <a:ext uri="{FF2B5EF4-FFF2-40B4-BE49-F238E27FC236}">
              <a16:creationId xmlns:a16="http://schemas.microsoft.com/office/drawing/2014/main" id="{00000000-0008-0000-2900-000002000000}"/>
            </a:ext>
          </a:extLst>
        </xdr:cNvPr>
        <xdr:cNvSpPr txBox="1"/>
      </xdr:nvSpPr>
      <xdr:spPr>
        <a:xfrm>
          <a:off x="201705" y="1086970"/>
          <a:ext cx="12023913" cy="710452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500" b="0" i="0" baseline="0">
              <a:solidFill>
                <a:schemeClr val="dk1"/>
              </a:solidFill>
              <a:effectLst/>
              <a:latin typeface="+mn-lt"/>
              <a:ea typeface="+mn-ea"/>
              <a:cs typeface="+mn-cs"/>
            </a:rPr>
            <a:t>La afiliación inicial al sistema previsional fue significativa a diciembre de 2003 contaba con 986,538 personas de las cuales576,869 eran trabajadores cotizantes activos, representando el 40.6% de la población ocupada formal.</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evolución anual del número de afiliados al SVDS, que constituye  una variable acumulativa ha registrado un crecimiento promedio anual hasta diciembre 2019 de un 9.5%,  situándose para esa fecha en 4,133,143.  El crecimiento promedio anual de los afiliadoscotizantes activos  fue de 8.0% pasando de 576,869 en diciembre de 2003 a 1,924,919 al mes de diciembre 2019.</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relación de cotizantes/afiliados, conocida como densidad de cotizantes, ha pasado de 58.5% en diciembre de 2003 a 46.6% al mes de diciembre 2019 reflejando una baja de 11.9%, debido principalmente a que la afiliación se acumula y los cotizantes son los  trabajadores queestán activo al momento de producirse la información.</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Al finalizar el mes de mayo 2020, el 1.10% de los cotizantes eran menores de 19 años: estando la mayor agrupación de cotizantes entre las edades de 20 a 49 años que representan el 74.74%;  el 14.93% corresponde al grupo etario de las edades de 50 a 59 años y  un aspecto adestacar es que el 9.23% de los cotizantes tienen más de 60 años. Con relación al sexo se tiene el 54.1% son masculinos y el 45.9% femeninos. </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El  71.8% de los cotizantes del sistema están dentro del rango de salario mínimos cotizables de 0-2 salarios; el 24.2% entre 2-6 salarios mínimos y el 4% más de 6 salarios mínimos.  </a:t>
          </a:r>
          <a:r>
            <a:rPr lang="es-DO" sz="1500" b="0" i="0" baseline="0">
              <a:solidFill>
                <a:sysClr val="windowText" lastClr="000000"/>
              </a:solidFill>
              <a:effectLst/>
              <a:latin typeface="+mn-lt"/>
              <a:ea typeface="+mn-ea"/>
              <a:cs typeface="+mn-cs"/>
            </a:rPr>
            <a:t>De las siete (7) Administradoras de Fondos de Pensiones, el 52.4% de los  cotizantes estánafiliados a dos AFP's;  Popular con un 28.6% y Scotia Crecer con un 23.8%.  En el Sistema de Reparto cotizan alrededor de un 9% (6.9% en Reparto Individualizado y 2.1% en el Ministerio deHacienda).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Desde el año 2005 hasta mayo 2020, se efectuaron un total de traspasos de afiliados de 482,658 de los cuales 58,966 corresponde a los traspasos de los docentes de la Secretaría de Estado de Educación afiliados a las AFP’s, al Instituto Nacional de Bienestar Magisterial (INABIMA).  Entre el enero 2005 al mes de mayo 2020, las AFP cedieron 67,886 traspasos de afiliados. </a:t>
          </a:r>
        </a:p>
        <a:p>
          <a:pPr eaLnBrk="1" fontAlgn="auto" latinLnBrk="0" hangingPunct="1"/>
          <a:r>
            <a:rPr lang="es-DO" sz="1500" b="0" i="0" baseline="0">
              <a:solidFill>
                <a:srgbClr val="FF0000"/>
              </a:solidFill>
              <a:effectLst/>
              <a:latin typeface="+mn-lt"/>
              <a:ea typeface="+mn-ea"/>
              <a:cs typeface="+mn-cs"/>
            </a:rPr>
            <a:t> </a:t>
          </a:r>
        </a:p>
        <a:p>
          <a:pPr eaLnBrk="1" fontAlgn="auto" latinLnBrk="0" hangingPunct="1"/>
          <a:r>
            <a:rPr lang="es-DO" sz="1500" b="0" i="0" baseline="0">
              <a:solidFill>
                <a:sysClr val="windowText" lastClr="000000"/>
              </a:solidFill>
              <a:effectLst/>
              <a:latin typeface="+mn-lt"/>
              <a:ea typeface="+mn-ea"/>
              <a:cs typeface="+mn-cs"/>
            </a:rPr>
            <a:t>Al evaluar la distribución geográfica de los afiliados al Sistema de Capitalización Individual, para el trimestre octubre- diciembre 2019, se observa una mayor concentración de los trabajadores en el Distrito Nacional, con un 17.2% del total de afiliados a nivel nacional,seguido por la provincia de Santiago de los Caballeros con un 9.0% y  Santo Domingo con un 6.9%, el resto de las provincias del país presentan una participación del 66.9% del total de la afiliación nacional cada una.</a:t>
          </a:r>
        </a:p>
      </xdr:txBody>
    </xdr:sp>
    <xdr:clientData/>
  </xdr:twoCellAnchor>
  <xdr:twoCellAnchor>
    <xdr:from>
      <xdr:col>0</xdr:col>
      <xdr:colOff>0</xdr:colOff>
      <xdr:row>0</xdr:row>
      <xdr:rowOff>0</xdr:rowOff>
    </xdr:from>
    <xdr:to>
      <xdr:col>13</xdr:col>
      <xdr:colOff>0</xdr:colOff>
      <xdr:row>4</xdr:row>
      <xdr:rowOff>78440</xdr:rowOff>
    </xdr:to>
    <xdr:sp macro="" textlink="">
      <xdr:nvSpPr>
        <xdr:cNvPr id="3" name="2 Rectángulo redondeado">
          <a:extLst>
            <a:ext uri="{FF2B5EF4-FFF2-40B4-BE49-F238E27FC236}">
              <a16:creationId xmlns:a16="http://schemas.microsoft.com/office/drawing/2014/main" id="{00000000-0008-0000-2900-000003000000}"/>
            </a:ext>
          </a:extLst>
        </xdr:cNvPr>
        <xdr:cNvSpPr/>
      </xdr:nvSpPr>
      <xdr:spPr>
        <a:xfrm>
          <a:off x="0" y="0"/>
          <a:ext cx="12416118"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baseline="0">
              <a:solidFill>
                <a:schemeClr val="lt1"/>
              </a:solidFill>
              <a:effectLst/>
              <a:latin typeface="+mn-lt"/>
              <a:ea typeface="+mn-ea"/>
              <a:cs typeface="+mn-cs"/>
            </a:rPr>
            <a:t>Sistema Dominicano de Seguridad Social (SDSS)</a:t>
          </a:r>
          <a:endParaRPr lang="es-DO" sz="1800" b="1" i="0">
            <a:solidFill>
              <a:schemeClr val="lt1"/>
            </a:solidFill>
            <a:effectLst/>
            <a:latin typeface="+mn-lt"/>
            <a:ea typeface="+mn-ea"/>
            <a:cs typeface="+mn-cs"/>
          </a:endParaRPr>
        </a:p>
        <a:p>
          <a:pPr algn="ctr"/>
          <a:r>
            <a:rPr lang="es-DO" sz="1800" b="1">
              <a:solidFill>
                <a:schemeClr val="lt1"/>
              </a:solidFill>
              <a:effectLst/>
              <a:latin typeface="+mn-lt"/>
              <a:ea typeface="+mn-ea"/>
              <a:cs typeface="+mn-cs"/>
            </a:rPr>
            <a:t>Afiliación al Seguro de Vejez, Discapacidad y Sobrevivencia</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(SVDS)</a:t>
          </a:r>
          <a:endParaRPr lang="es-DO" sz="1800">
            <a:effectLst/>
          </a:endParaRPr>
        </a:p>
      </xdr:txBody>
    </xdr:sp>
    <xdr:clientData/>
  </xdr:twoCellAnchor>
  <xdr:twoCellAnchor editAs="oneCell">
    <xdr:from>
      <xdr:col>0</xdr:col>
      <xdr:colOff>375053</xdr:colOff>
      <xdr:row>0</xdr:row>
      <xdr:rowOff>166760</xdr:rowOff>
    </xdr:from>
    <xdr:to>
      <xdr:col>1</xdr:col>
      <xdr:colOff>347383</xdr:colOff>
      <xdr:row>3</xdr:row>
      <xdr:rowOff>134472</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9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75053" y="166760"/>
          <a:ext cx="734330" cy="53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54430</xdr:colOff>
      <xdr:row>22</xdr:row>
      <xdr:rowOff>13608</xdr:rowOff>
    </xdr:from>
    <xdr:to>
      <xdr:col>12</xdr:col>
      <xdr:colOff>1292678</xdr:colOff>
      <xdr:row>64</xdr:row>
      <xdr:rowOff>68036</xdr:rowOff>
    </xdr:to>
    <xdr:graphicFrame macro="">
      <xdr:nvGraphicFramePr>
        <xdr:cNvPr id="5" name="4 Gráfico">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13</xdr:col>
      <xdr:colOff>0</xdr:colOff>
      <xdr:row>0</xdr:row>
      <xdr:rowOff>1333499</xdr:rowOff>
    </xdr:to>
    <xdr:sp macro="" textlink="">
      <xdr:nvSpPr>
        <xdr:cNvPr id="6" name="5 Rectángulo redondeado">
          <a:extLst>
            <a:ext uri="{FF2B5EF4-FFF2-40B4-BE49-F238E27FC236}">
              <a16:creationId xmlns:a16="http://schemas.microsoft.com/office/drawing/2014/main" id="{00000000-0008-0000-2A00-000006000000}"/>
            </a:ext>
          </a:extLst>
        </xdr:cNvPr>
        <xdr:cNvSpPr/>
      </xdr:nvSpPr>
      <xdr:spPr>
        <a:xfrm>
          <a:off x="0" y="0"/>
          <a:ext cx="17253857" cy="13334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Cantidad</a:t>
          </a:r>
          <a:r>
            <a:rPr lang="es-DO" sz="2000" b="1" baseline="0">
              <a:solidFill>
                <a:schemeClr val="lt1"/>
              </a:solidFill>
              <a:effectLst/>
              <a:latin typeface="+mn-lt"/>
              <a:ea typeface="+mn-ea"/>
              <a:cs typeface="+mn-cs"/>
            </a:rPr>
            <a:t> de </a:t>
          </a:r>
          <a:r>
            <a:rPr lang="es-DO" sz="2000" b="1">
              <a:solidFill>
                <a:schemeClr val="lt1"/>
              </a:solidFill>
              <a:effectLst/>
              <a:latin typeface="+mn-lt"/>
              <a:ea typeface="+mn-ea"/>
              <a:cs typeface="+mn-cs"/>
            </a:rPr>
            <a:t>Afiliados y Cotizantes  Anual al SVDS del RC</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Diciembre</a:t>
          </a:r>
          <a:r>
            <a:rPr lang="es-DO" sz="2000" b="1">
              <a:solidFill>
                <a:schemeClr val="lt1"/>
              </a:solidFill>
              <a:effectLst/>
              <a:latin typeface="+mn-lt"/>
              <a:ea typeface="+mn-ea"/>
              <a:cs typeface="+mn-cs"/>
            </a:rPr>
            <a:t> 2003</a:t>
          </a:r>
          <a:r>
            <a:rPr lang="es-DO" sz="2000" b="1" baseline="0">
              <a:solidFill>
                <a:schemeClr val="lt1"/>
              </a:solidFill>
              <a:effectLst/>
              <a:latin typeface="+mn-lt"/>
              <a:ea typeface="+mn-ea"/>
              <a:cs typeface="+mn-cs"/>
            </a:rPr>
            <a:t> - Mayo 2020</a:t>
          </a:r>
          <a:endParaRPr lang="es-DO" sz="4400">
            <a:effectLst/>
          </a:endParaRPr>
        </a:p>
      </xdr:txBody>
    </xdr:sp>
    <xdr:clientData/>
  </xdr:twoCellAnchor>
  <xdr:oneCellAnchor>
    <xdr:from>
      <xdr:col>0</xdr:col>
      <xdr:colOff>782011</xdr:colOff>
      <xdr:row>0</xdr:row>
      <xdr:rowOff>244616</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2"/>
        <a:stretch>
          <a:fillRect/>
        </a:stretch>
      </xdr:blipFill>
      <xdr:spPr>
        <a:xfrm>
          <a:off x="782011" y="244616"/>
          <a:ext cx="1027739" cy="755879"/>
        </a:xfrm>
        <a:prstGeom prst="rect">
          <a:avLst/>
        </a:prstGeom>
        <a:ln>
          <a:noFill/>
        </a:ln>
        <a:effectLst>
          <a:outerShdw blurRad="190500" algn="tl" rotWithShape="0">
            <a:srgbClr val="000000">
              <a:alpha val="70000"/>
            </a:srgbClr>
          </a:outerShdw>
        </a:effectLst>
      </xdr:spPr>
    </xdr:pic>
    <xdr:clientData/>
  </xdr:oneCellAnchor>
</xdr:wsDr>
</file>

<file path=xl/drawings/drawing53.xml><?xml version="1.0" encoding="utf-8"?>
<c:userShapes xmlns:c="http://schemas.openxmlformats.org/drawingml/2006/chart">
  <cdr:relSizeAnchor xmlns:cdr="http://schemas.openxmlformats.org/drawingml/2006/chartDrawing">
    <cdr:from>
      <cdr:x>0.04058</cdr:x>
      <cdr:y>0.95768</cdr:y>
    </cdr:from>
    <cdr:to>
      <cdr:x>0.41421</cdr:x>
      <cdr:y>0.99373</cdr:y>
    </cdr:to>
    <cdr:sp macro="" textlink="">
      <cdr:nvSpPr>
        <cdr:cNvPr id="2" name="5 CuadroTexto"/>
        <cdr:cNvSpPr txBox="1"/>
      </cdr:nvSpPr>
      <cdr:spPr>
        <a:xfrm xmlns:a="http://schemas.openxmlformats.org/drawingml/2006/main">
          <a:off x="643802" y="8313965"/>
          <a:ext cx="5927986" cy="312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54.xml><?xml version="1.0" encoding="utf-8"?>
<xdr:wsDr xmlns:xdr="http://schemas.openxmlformats.org/drawingml/2006/spreadsheetDrawing" xmlns:a="http://schemas.openxmlformats.org/drawingml/2006/main">
  <xdr:oneCellAnchor>
    <xdr:from>
      <xdr:col>12</xdr:col>
      <xdr:colOff>0</xdr:colOff>
      <xdr:row>3</xdr:row>
      <xdr:rowOff>0</xdr:rowOff>
    </xdr:from>
    <xdr:ext cx="9525" cy="9525"/>
    <xdr:pic>
      <xdr:nvPicPr>
        <xdr:cNvPr id="4" name="3 Imagen" descr="https://www.skymall.com/images/shop/borders/spacer.gif">
          <a:extLst>
            <a:ext uri="{FF2B5EF4-FFF2-40B4-BE49-F238E27FC236}">
              <a16:creationId xmlns:a16="http://schemas.microsoft.com/office/drawing/2014/main" id="{00000000-0008-0000-2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47625</xdr:colOff>
      <xdr:row>17</xdr:row>
      <xdr:rowOff>111125</xdr:rowOff>
    </xdr:from>
    <xdr:to>
      <xdr:col>13</xdr:col>
      <xdr:colOff>1238250</xdr:colOff>
      <xdr:row>57</xdr:row>
      <xdr:rowOff>63500</xdr:rowOff>
    </xdr:to>
    <xdr:graphicFrame macro="">
      <xdr:nvGraphicFramePr>
        <xdr:cNvPr id="5" name="4 Gráfico">
          <a:extLst>
            <a:ext uri="{FF2B5EF4-FFF2-40B4-BE49-F238E27FC236}">
              <a16:creationId xmlns:a16="http://schemas.microsoft.com/office/drawing/2014/main" id="{00000000-0008-0000-2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14</xdr:col>
      <xdr:colOff>0</xdr:colOff>
      <xdr:row>1</xdr:row>
      <xdr:rowOff>222249</xdr:rowOff>
    </xdr:to>
    <xdr:sp macro="" textlink="">
      <xdr:nvSpPr>
        <xdr:cNvPr id="8" name="7 Rectángulo redondeado">
          <a:extLst>
            <a:ext uri="{FF2B5EF4-FFF2-40B4-BE49-F238E27FC236}">
              <a16:creationId xmlns:a16="http://schemas.microsoft.com/office/drawing/2014/main" id="{00000000-0008-0000-2B00-000008000000}"/>
            </a:ext>
          </a:extLst>
        </xdr:cNvPr>
        <xdr:cNvSpPr/>
      </xdr:nvSpPr>
      <xdr:spPr>
        <a:xfrm>
          <a:off x="0" y="0"/>
          <a:ext cx="16541750" cy="11588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Afiliación Mensual al SVDS del RC</a:t>
          </a:r>
        </a:p>
        <a:p>
          <a:pPr algn="ctr" eaLnBrk="1" fontAlgn="auto" latinLnBrk="0" hangingPunct="1"/>
          <a:r>
            <a:rPr lang="es-DO" sz="2000" b="1">
              <a:solidFill>
                <a:schemeClr val="lt1"/>
              </a:solidFill>
              <a:effectLst/>
              <a:latin typeface="+mn-lt"/>
              <a:ea typeface="+mn-ea"/>
              <a:cs typeface="+mn-cs"/>
            </a:rPr>
            <a:t>Período:  Mayo 2019</a:t>
          </a:r>
          <a:r>
            <a:rPr lang="es-DO" sz="2000" b="1" baseline="0">
              <a:solidFill>
                <a:schemeClr val="lt1"/>
              </a:solidFill>
              <a:effectLst/>
              <a:latin typeface="+mn-lt"/>
              <a:ea typeface="+mn-ea"/>
              <a:cs typeface="+mn-cs"/>
            </a:rPr>
            <a:t> -  Mayo 2020</a:t>
          </a:r>
          <a:endParaRPr lang="es-DO" sz="2000">
            <a:effectLst/>
          </a:endParaRPr>
        </a:p>
      </xdr:txBody>
    </xdr:sp>
    <xdr:clientData/>
  </xdr:twoCellAnchor>
  <xdr:twoCellAnchor editAs="oneCell">
    <xdr:from>
      <xdr:col>0</xdr:col>
      <xdr:colOff>492125</xdr:colOff>
      <xdr:row>0</xdr:row>
      <xdr:rowOff>179779</xdr:rowOff>
    </xdr:from>
    <xdr:to>
      <xdr:col>1</xdr:col>
      <xdr:colOff>475066</xdr:colOff>
      <xdr:row>0</xdr:row>
      <xdr:rowOff>920750</xdr:rowOff>
    </xdr:to>
    <xdr:pic>
      <xdr:nvPicPr>
        <xdr:cNvPr id="2" name="1 Imagen">
          <a:hlinkClick xmlns:r="http://schemas.openxmlformats.org/officeDocument/2006/relationships" r:id="rId3"/>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4"/>
        <a:stretch>
          <a:fillRect/>
        </a:stretch>
      </xdr:blipFill>
      <xdr:spPr>
        <a:xfrm>
          <a:off x="492125" y="179779"/>
          <a:ext cx="1046566" cy="740971"/>
        </a:xfrm>
        <a:prstGeom prst="rect">
          <a:avLst/>
        </a:prstGeom>
      </xdr:spPr>
    </xdr:pic>
    <xdr:clientData/>
  </xdr:twoCellAnchor>
</xdr:wsDr>
</file>

<file path=xl/drawings/drawing55.xml><?xml version="1.0" encoding="utf-8"?>
<c:userShapes xmlns:c="http://schemas.openxmlformats.org/drawingml/2006/chart">
  <cdr:relSizeAnchor xmlns:cdr="http://schemas.openxmlformats.org/drawingml/2006/chartDrawing">
    <cdr:from>
      <cdr:x>0.30178</cdr:x>
      <cdr:y>0.01275</cdr:y>
    </cdr:from>
    <cdr:to>
      <cdr:x>0.70549</cdr:x>
      <cdr:y>0.06033</cdr:y>
    </cdr:to>
    <cdr:sp macro="" textlink="">
      <cdr:nvSpPr>
        <cdr:cNvPr id="2" name="6 CuadroTexto"/>
        <cdr:cNvSpPr txBox="1"/>
      </cdr:nvSpPr>
      <cdr:spPr>
        <a:xfrm xmlns:a="http://schemas.openxmlformats.org/drawingml/2006/main">
          <a:off x="5006342" y="96175"/>
          <a:ext cx="6697296" cy="35878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DO" sz="2800" b="1"/>
            <a:t>Afiliación Mensual al SVDS del RC</a:t>
          </a:r>
        </a:p>
      </cdr:txBody>
    </cdr:sp>
  </cdr:relSizeAnchor>
  <cdr:relSizeAnchor xmlns:cdr="http://schemas.openxmlformats.org/drawingml/2006/chartDrawing">
    <cdr:from>
      <cdr:x>0.03188</cdr:x>
      <cdr:y>0.92075</cdr:y>
    </cdr:from>
    <cdr:to>
      <cdr:x>0.34034</cdr:x>
      <cdr:y>0.97839</cdr:y>
    </cdr:to>
    <cdr:sp macro="" textlink="">
      <cdr:nvSpPr>
        <cdr:cNvPr id="3" name="5 CuadroTexto"/>
        <cdr:cNvSpPr txBox="1"/>
      </cdr:nvSpPr>
      <cdr:spPr>
        <a:xfrm xmlns:a="http://schemas.openxmlformats.org/drawingml/2006/main">
          <a:off x="529353" y="6270626"/>
          <a:ext cx="5122147" cy="39258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b="1" baseline="0"/>
            <a:t> </a:t>
          </a:r>
          <a:r>
            <a:rPr lang="es-DO" sz="1800" baseline="0"/>
            <a:t>SIPEN</a:t>
          </a:r>
          <a:endParaRPr lang="es-DO" sz="1800"/>
        </a:p>
      </cdr:txBody>
    </cdr:sp>
  </cdr:relSizeAnchor>
</c:userShapes>
</file>

<file path=xl/drawings/drawing56.xml><?xml version="1.0" encoding="utf-8"?>
<xdr:wsDr xmlns:xdr="http://schemas.openxmlformats.org/drawingml/2006/spreadsheetDrawing" xmlns:a="http://schemas.openxmlformats.org/drawingml/2006/main">
  <xdr:twoCellAnchor>
    <xdr:from>
      <xdr:col>0</xdr:col>
      <xdr:colOff>40822</xdr:colOff>
      <xdr:row>18</xdr:row>
      <xdr:rowOff>272144</xdr:rowOff>
    </xdr:from>
    <xdr:to>
      <xdr:col>14</xdr:col>
      <xdr:colOff>639536</xdr:colOff>
      <xdr:row>54</xdr:row>
      <xdr:rowOff>68035</xdr:rowOff>
    </xdr:to>
    <xdr:graphicFrame macro="">
      <xdr:nvGraphicFramePr>
        <xdr:cNvPr id="3" name="2 Gráfico">
          <a:extLst>
            <a:ext uri="{FF2B5EF4-FFF2-40B4-BE49-F238E27FC236}">
              <a16:creationId xmlns:a16="http://schemas.microsoft.com/office/drawing/2014/main" id="{00000000-0008-0000-2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1061356</xdr:rowOff>
    </xdr:to>
    <xdr:sp macro="" textlink="">
      <xdr:nvSpPr>
        <xdr:cNvPr id="4" name="3 Rectángulo redondeado">
          <a:extLst>
            <a:ext uri="{FF2B5EF4-FFF2-40B4-BE49-F238E27FC236}">
              <a16:creationId xmlns:a16="http://schemas.microsoft.com/office/drawing/2014/main" id="{00000000-0008-0000-2C00-000004000000}"/>
            </a:ext>
          </a:extLst>
        </xdr:cNvPr>
        <xdr:cNvSpPr/>
      </xdr:nvSpPr>
      <xdr:spPr>
        <a:xfrm>
          <a:off x="0" y="0"/>
          <a:ext cx="13201329" cy="106135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1600" b="1">
              <a:solidFill>
                <a:schemeClr val="lt1"/>
              </a:solidFill>
              <a:effectLst/>
              <a:latin typeface="+mn-lt"/>
              <a:ea typeface="+mn-ea"/>
              <a:cs typeface="+mn-cs"/>
            </a:rPr>
            <a:t>Período: Diciembre 2005 - Mayo 2020</a:t>
          </a:r>
          <a:endParaRPr lang="es-DO" sz="3600">
            <a:effectLst/>
          </a:endParaRPr>
        </a:p>
      </xdr:txBody>
    </xdr:sp>
    <xdr:clientData/>
  </xdr:twoCellAnchor>
  <xdr:oneCellAnchor>
    <xdr:from>
      <xdr:col>0</xdr:col>
      <xdr:colOff>583507</xdr:colOff>
      <xdr:row>0</xdr:row>
      <xdr:rowOff>238525</xdr:rowOff>
    </xdr:from>
    <xdr:ext cx="693728" cy="535123"/>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3507" y="238525"/>
          <a:ext cx="693728" cy="535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788412</xdr:colOff>
      <xdr:row>52</xdr:row>
      <xdr:rowOff>163286</xdr:rowOff>
    </xdr:from>
    <xdr:to>
      <xdr:col>6</xdr:col>
      <xdr:colOff>258536</xdr:colOff>
      <xdr:row>54</xdr:row>
      <xdr:rowOff>152080</xdr:rowOff>
    </xdr:to>
    <xdr:sp macro="" textlink="">
      <xdr:nvSpPr>
        <xdr:cNvPr id="2" name="CuadroTexto 1">
          <a:extLst>
            <a:ext uri="{FF2B5EF4-FFF2-40B4-BE49-F238E27FC236}">
              <a16:creationId xmlns:a16="http://schemas.microsoft.com/office/drawing/2014/main" id="{00000000-0008-0000-2C00-000002000000}"/>
            </a:ext>
          </a:extLst>
        </xdr:cNvPr>
        <xdr:cNvSpPr txBox="1"/>
      </xdr:nvSpPr>
      <xdr:spPr>
        <a:xfrm>
          <a:off x="788412" y="11389179"/>
          <a:ext cx="5225945"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BCRD, portal</a:t>
          </a:r>
          <a:r>
            <a:rPr lang="es-ES" sz="1400" baseline="0"/>
            <a:t> SIPEN</a:t>
          </a:r>
          <a:endParaRPr lang="es-ES" sz="1400"/>
        </a:p>
      </xdr:txBody>
    </xdr:sp>
    <xdr:clientData/>
  </xdr:twoCellAnchor>
</xdr:wsDr>
</file>

<file path=xl/drawings/drawing57.xml><?xml version="1.0" encoding="utf-8"?>
<c:userShapes xmlns:c="http://schemas.openxmlformats.org/drawingml/2006/chart">
  <cdr:relSizeAnchor xmlns:cdr="http://schemas.openxmlformats.org/drawingml/2006/chartDrawing">
    <cdr:from>
      <cdr:x>0.17166</cdr:x>
      <cdr:y>0.02177</cdr:y>
    </cdr:from>
    <cdr:to>
      <cdr:x>0.86693</cdr:x>
      <cdr:y>0.06826</cdr:y>
    </cdr:to>
    <cdr:sp macro="" textlink="">
      <cdr:nvSpPr>
        <cdr:cNvPr id="2" name="1 CuadroTexto"/>
        <cdr:cNvSpPr txBox="1"/>
      </cdr:nvSpPr>
      <cdr:spPr>
        <a:xfrm xmlns:a="http://schemas.openxmlformats.org/drawingml/2006/main">
          <a:off x="2344494" y="159284"/>
          <a:ext cx="9495698" cy="34017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1800" b="1">
              <a:effectLst/>
              <a:latin typeface="+mn-lt"/>
              <a:ea typeface="+mn-ea"/>
              <a:cs typeface="+mn-cs"/>
            </a:rPr>
            <a:t>Comparación anual del número de Afiliados Cotizantes con la  Población Ocupada Formal</a:t>
          </a:r>
          <a:endParaRPr lang="es-ES" sz="2800">
            <a:effectLst/>
          </a:endParaRPr>
        </a:p>
      </cdr:txBody>
    </cdr:sp>
  </cdr:relSizeAnchor>
</c:userShapes>
</file>

<file path=xl/drawings/drawing58.xml><?xml version="1.0" encoding="utf-8"?>
<xdr:wsDr xmlns:xdr="http://schemas.openxmlformats.org/drawingml/2006/spreadsheetDrawing" xmlns:a="http://schemas.openxmlformats.org/drawingml/2006/main">
  <xdr:twoCellAnchor>
    <xdr:from>
      <xdr:col>0</xdr:col>
      <xdr:colOff>0</xdr:colOff>
      <xdr:row>14</xdr:row>
      <xdr:rowOff>95249</xdr:rowOff>
    </xdr:from>
    <xdr:to>
      <xdr:col>11</xdr:col>
      <xdr:colOff>2394858</xdr:colOff>
      <xdr:row>38</xdr:row>
      <xdr:rowOff>149679</xdr:rowOff>
    </xdr:to>
    <xdr:graphicFrame macro="">
      <xdr:nvGraphicFramePr>
        <xdr:cNvPr id="4" name="3 Gráfico">
          <a:extLst>
            <a:ext uri="{FF2B5EF4-FFF2-40B4-BE49-F238E27FC236}">
              <a16:creationId xmlns:a16="http://schemas.microsoft.com/office/drawing/2014/main" id="{00000000-0008-0000-2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1</xdr:row>
      <xdr:rowOff>54429</xdr:rowOff>
    </xdr:to>
    <xdr:sp macro="" textlink="">
      <xdr:nvSpPr>
        <xdr:cNvPr id="5" name="4 Rectángulo redondeado">
          <a:extLst>
            <a:ext uri="{FF2B5EF4-FFF2-40B4-BE49-F238E27FC236}">
              <a16:creationId xmlns:a16="http://schemas.microsoft.com/office/drawing/2014/main" id="{00000000-0008-0000-2D00-000005000000}"/>
            </a:ext>
          </a:extLst>
        </xdr:cNvPr>
        <xdr:cNvSpPr/>
      </xdr:nvSpPr>
      <xdr:spPr>
        <a:xfrm>
          <a:off x="0" y="0"/>
          <a:ext cx="14178642"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Rango de Edad</a:t>
          </a:r>
        </a:p>
        <a:p>
          <a:pPr algn="ctr" eaLnBrk="1" fontAlgn="auto" latinLnBrk="0" hangingPunct="1"/>
          <a:r>
            <a:rPr lang="es-DO" sz="1800" b="1">
              <a:solidFill>
                <a:schemeClr val="lt1"/>
              </a:solidFill>
              <a:effectLst/>
              <a:latin typeface="+mn-lt"/>
              <a:ea typeface="+mn-ea"/>
              <a:cs typeface="+mn-cs"/>
            </a:rPr>
            <a:t>Período: Mayo 2020</a:t>
          </a:r>
          <a:endParaRPr lang="es-DO" sz="4000">
            <a:effectLst/>
          </a:endParaRPr>
        </a:p>
      </xdr:txBody>
    </xdr:sp>
    <xdr:clientData/>
  </xdr:twoCellAnchor>
  <xdr:twoCellAnchor editAs="oneCell">
    <xdr:from>
      <xdr:col>0</xdr:col>
      <xdr:colOff>462644</xdr:colOff>
      <xdr:row>0</xdr:row>
      <xdr:rowOff>163286</xdr:rowOff>
    </xdr:from>
    <xdr:to>
      <xdr:col>1</xdr:col>
      <xdr:colOff>309430</xdr:colOff>
      <xdr:row>0</xdr:row>
      <xdr:rowOff>884466</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2644" y="163286"/>
          <a:ext cx="930555"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c:userShapes xmlns:c="http://schemas.openxmlformats.org/drawingml/2006/chart">
  <cdr:relSizeAnchor xmlns:cdr="http://schemas.openxmlformats.org/drawingml/2006/chartDrawing">
    <cdr:from>
      <cdr:x>0.04272</cdr:x>
      <cdr:y>0.93928</cdr:y>
    </cdr:from>
    <cdr:to>
      <cdr:x>0.168</cdr:x>
      <cdr:y>0.98482</cdr:y>
    </cdr:to>
    <cdr:sp macro="" textlink="">
      <cdr:nvSpPr>
        <cdr:cNvPr id="2" name="CuadroTexto 1"/>
        <cdr:cNvSpPr txBox="1"/>
      </cdr:nvSpPr>
      <cdr:spPr>
        <a:xfrm xmlns:a="http://schemas.openxmlformats.org/drawingml/2006/main">
          <a:off x="653891" y="6735537"/>
          <a:ext cx="1917790" cy="326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60.xml><?xml version="1.0" encoding="utf-8"?>
<xdr:wsDr xmlns:xdr="http://schemas.openxmlformats.org/drawingml/2006/spreadsheetDrawing" xmlns:a="http://schemas.openxmlformats.org/drawingml/2006/main">
  <xdr:twoCellAnchor>
    <xdr:from>
      <xdr:col>0</xdr:col>
      <xdr:colOff>81645</xdr:colOff>
      <xdr:row>14</xdr:row>
      <xdr:rowOff>27215</xdr:rowOff>
    </xdr:from>
    <xdr:to>
      <xdr:col>11</xdr:col>
      <xdr:colOff>1183822</xdr:colOff>
      <xdr:row>37</xdr:row>
      <xdr:rowOff>68035</xdr:rowOff>
    </xdr:to>
    <xdr:graphicFrame macro="">
      <xdr:nvGraphicFramePr>
        <xdr:cNvPr id="2" name="1 Gráfico">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a:extLst>
            <a:ext uri="{FF2B5EF4-FFF2-40B4-BE49-F238E27FC236}">
              <a16:creationId xmlns:a16="http://schemas.microsoft.com/office/drawing/2014/main" id="{00000000-0008-0000-2E00-000004000000}"/>
            </a:ext>
          </a:extLst>
        </xdr:cNvPr>
        <xdr:cNvSpPr/>
      </xdr:nvSpPr>
      <xdr:spPr>
        <a:xfrm>
          <a:off x="0" y="0"/>
          <a:ext cx="14355536"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Mayo 2020</a:t>
          </a:r>
          <a:endParaRPr lang="es-DO" sz="40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cdr:txBody>
    </cdr:sp>
  </cdr:relSizeAnchor>
</c:userShapes>
</file>

<file path=xl/drawings/drawing62.xml><?xml version="1.0" encoding="utf-8"?>
<xdr:wsDr xmlns:xdr="http://schemas.openxmlformats.org/drawingml/2006/spreadsheetDrawing" xmlns:a="http://schemas.openxmlformats.org/drawingml/2006/main">
  <xdr:twoCellAnchor>
    <xdr:from>
      <xdr:col>0</xdr:col>
      <xdr:colOff>27215</xdr:colOff>
      <xdr:row>5</xdr:row>
      <xdr:rowOff>122463</xdr:rowOff>
    </xdr:from>
    <xdr:to>
      <xdr:col>13</xdr:col>
      <xdr:colOff>952501</xdr:colOff>
      <xdr:row>50</xdr:row>
      <xdr:rowOff>122463</xdr:rowOff>
    </xdr:to>
    <xdr:graphicFrame macro="">
      <xdr:nvGraphicFramePr>
        <xdr:cNvPr id="3" name="2 Gráfico">
          <a:extLst>
            <a:ext uri="{FF2B5EF4-FFF2-40B4-BE49-F238E27FC236}">
              <a16:creationId xmlns:a16="http://schemas.microsoft.com/office/drawing/2014/main" id="{00000000-0008-0000-2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44823</xdr:rowOff>
    </xdr:to>
    <xdr:sp macro="" textlink="">
      <xdr:nvSpPr>
        <xdr:cNvPr id="4" name="3 Rectángulo redondeado">
          <a:extLst>
            <a:ext uri="{FF2B5EF4-FFF2-40B4-BE49-F238E27FC236}">
              <a16:creationId xmlns:a16="http://schemas.microsoft.com/office/drawing/2014/main" id="{00000000-0008-0000-2F00-000004000000}"/>
            </a:ext>
          </a:extLst>
        </xdr:cNvPr>
        <xdr:cNvSpPr/>
      </xdr:nvSpPr>
      <xdr:spPr>
        <a:xfrm>
          <a:off x="0" y="0"/>
          <a:ext cx="12830734"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Distribución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Cotizantes por AFP's y Fondos de Reparto</a:t>
          </a:r>
        </a:p>
        <a:p>
          <a:pPr algn="ctr" eaLnBrk="1" fontAlgn="auto" latinLnBrk="0" hangingPunct="1"/>
          <a:r>
            <a:rPr lang="es-DO" sz="1600" b="1">
              <a:solidFill>
                <a:schemeClr val="lt1"/>
              </a:solidFill>
              <a:effectLst/>
              <a:latin typeface="+mn-lt"/>
              <a:ea typeface="+mn-ea"/>
              <a:cs typeface="+mn-cs"/>
            </a:rPr>
            <a:t>Período: Mayo 2020</a:t>
          </a:r>
          <a:endParaRPr lang="es-DO" sz="3600">
            <a:effectLst/>
          </a:endParaRPr>
        </a:p>
      </xdr:txBody>
    </xdr:sp>
    <xdr:clientData/>
  </xdr:twoCellAnchor>
  <xdr:twoCellAnchor editAs="oneCell">
    <xdr:from>
      <xdr:col>0</xdr:col>
      <xdr:colOff>382599</xdr:colOff>
      <xdr:row>0</xdr:row>
      <xdr:rowOff>174492</xdr:rowOff>
    </xdr:from>
    <xdr:to>
      <xdr:col>1</xdr:col>
      <xdr:colOff>285749</xdr:colOff>
      <xdr:row>0</xdr:row>
      <xdr:rowOff>838682</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2F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2599" y="174492"/>
          <a:ext cx="869257" cy="664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c:userShapes xmlns:c="http://schemas.openxmlformats.org/drawingml/2006/chart">
  <cdr:relSizeAnchor xmlns:cdr="http://schemas.openxmlformats.org/drawingml/2006/chartDrawing">
    <cdr:from>
      <cdr:x>0.01805</cdr:x>
      <cdr:y>0.91337</cdr:y>
    </cdr:from>
    <cdr:to>
      <cdr:x>0.81877</cdr:x>
      <cdr:y>0.96994</cdr:y>
    </cdr:to>
    <cdr:sp macro="" textlink="">
      <cdr:nvSpPr>
        <cdr:cNvPr id="3" name="1 CuadroTexto"/>
        <cdr:cNvSpPr txBox="1"/>
      </cdr:nvSpPr>
      <cdr:spPr>
        <a:xfrm xmlns:a="http://schemas.openxmlformats.org/drawingml/2006/main">
          <a:off x="243398" y="7854693"/>
          <a:ext cx="10797453" cy="4864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Portal de SIPEN</a:t>
          </a:r>
        </a:p>
      </cdr:txBody>
    </cdr:sp>
  </cdr:relSizeAnchor>
</c:userShapes>
</file>

<file path=xl/drawings/drawing64.xml><?xml version="1.0" encoding="utf-8"?>
<xdr:wsDr xmlns:xdr="http://schemas.openxmlformats.org/drawingml/2006/spreadsheetDrawing" xmlns:a="http://schemas.openxmlformats.org/drawingml/2006/main">
  <xdr:twoCellAnchor>
    <xdr:from>
      <xdr:col>0</xdr:col>
      <xdr:colOff>76200</xdr:colOff>
      <xdr:row>19</xdr:row>
      <xdr:rowOff>171449</xdr:rowOff>
    </xdr:from>
    <xdr:to>
      <xdr:col>12</xdr:col>
      <xdr:colOff>571499</xdr:colOff>
      <xdr:row>49</xdr:row>
      <xdr:rowOff>133350</xdr:rowOff>
    </xdr:to>
    <xdr:graphicFrame macro="">
      <xdr:nvGraphicFramePr>
        <xdr:cNvPr id="2" name="1 Gráfico">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336650</xdr:colOff>
      <xdr:row>48</xdr:row>
      <xdr:rowOff>10955</xdr:rowOff>
    </xdr:from>
    <xdr:to>
      <xdr:col>2</xdr:col>
      <xdr:colOff>638589</xdr:colOff>
      <xdr:row>49</xdr:row>
      <xdr:rowOff>122583</xdr:rowOff>
    </xdr:to>
    <xdr:sp macro="" textlink="">
      <xdr:nvSpPr>
        <xdr:cNvPr id="3" name="2 CuadroTexto">
          <a:extLst>
            <a:ext uri="{FF2B5EF4-FFF2-40B4-BE49-F238E27FC236}">
              <a16:creationId xmlns:a16="http://schemas.microsoft.com/office/drawing/2014/main" id="{00000000-0008-0000-3000-000003000000}"/>
            </a:ext>
          </a:extLst>
        </xdr:cNvPr>
        <xdr:cNvSpPr txBox="1"/>
      </xdr:nvSpPr>
      <xdr:spPr>
        <a:xfrm>
          <a:off x="336650" y="7792880"/>
          <a:ext cx="196881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14</xdr:col>
      <xdr:colOff>0</xdr:colOff>
      <xdr:row>0</xdr:row>
      <xdr:rowOff>790575</xdr:rowOff>
    </xdr:to>
    <xdr:sp macro="" textlink="">
      <xdr:nvSpPr>
        <xdr:cNvPr id="4" name="3 Rectángulo redondeado">
          <a:extLst>
            <a:ext uri="{FF2B5EF4-FFF2-40B4-BE49-F238E27FC236}">
              <a16:creationId xmlns:a16="http://schemas.microsoft.com/office/drawing/2014/main" id="{00000000-0008-0000-3000-000004000000}"/>
            </a:ext>
          </a:extLst>
        </xdr:cNvPr>
        <xdr:cNvSpPr/>
      </xdr:nvSpPr>
      <xdr:spPr>
        <a:xfrm>
          <a:off x="0" y="0"/>
          <a:ext cx="9305925" cy="79057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200" b="1">
              <a:solidFill>
                <a:schemeClr val="lt1"/>
              </a:solidFill>
              <a:effectLst/>
              <a:latin typeface="+mn-lt"/>
              <a:ea typeface="+mn-ea"/>
              <a:cs typeface="+mn-cs"/>
            </a:rPr>
            <a:t>Seguro de Vejez. Discapacidad y Sobrevivencia (SVDS)</a:t>
          </a:r>
        </a:p>
        <a:p>
          <a:pPr algn="ctr" eaLnBrk="1" fontAlgn="auto" latinLnBrk="0" hangingPunct="1"/>
          <a:r>
            <a:rPr lang="es-DO" sz="1200" b="1">
              <a:solidFill>
                <a:schemeClr val="lt1"/>
              </a:solidFill>
              <a:effectLst/>
              <a:latin typeface="+mn-lt"/>
              <a:ea typeface="+mn-ea"/>
              <a:cs typeface="+mn-cs"/>
            </a:rPr>
            <a:t>Población Económicamente Activa Afiliada al SVDS por Género    </a:t>
          </a:r>
          <a:br>
            <a:rPr lang="es-DO" sz="1200" b="1">
              <a:solidFill>
                <a:schemeClr val="lt1"/>
              </a:solidFill>
              <a:effectLst/>
              <a:latin typeface="+mn-lt"/>
              <a:ea typeface="+mn-ea"/>
              <a:cs typeface="+mn-cs"/>
            </a:rPr>
          </a:br>
          <a:r>
            <a:rPr lang="es-DO" sz="1200" b="1">
              <a:solidFill>
                <a:schemeClr val="lt1"/>
              </a:solidFill>
              <a:effectLst/>
              <a:latin typeface="+mn-lt"/>
              <a:ea typeface="+mn-ea"/>
              <a:cs typeface="+mn-cs"/>
            </a:rPr>
            <a:t> Período: Diciembre 2005 -</a:t>
          </a:r>
          <a:r>
            <a:rPr lang="es-DO" sz="1200" b="1" baseline="0">
              <a:solidFill>
                <a:schemeClr val="lt1"/>
              </a:solidFill>
              <a:effectLst/>
              <a:latin typeface="+mn-lt"/>
              <a:ea typeface="+mn-ea"/>
              <a:cs typeface="+mn-cs"/>
            </a:rPr>
            <a:t>  Mayo 2020</a:t>
          </a:r>
          <a:endParaRPr lang="es-DO" sz="2800">
            <a:effectLst/>
          </a:endParaRPr>
        </a:p>
      </xdr:txBody>
    </xdr:sp>
    <xdr:clientData/>
  </xdr:twoCellAnchor>
  <xdr:twoCellAnchor editAs="oneCell">
    <xdr:from>
      <xdr:col>0</xdr:col>
      <xdr:colOff>390526</xdr:colOff>
      <xdr:row>0</xdr:row>
      <xdr:rowOff>180975</xdr:rowOff>
    </xdr:from>
    <xdr:to>
      <xdr:col>1</xdr:col>
      <xdr:colOff>352426</xdr:colOff>
      <xdr:row>0</xdr:row>
      <xdr:rowOff>629386</xdr:rowOff>
    </xdr:to>
    <xdr:pic>
      <xdr:nvPicPr>
        <xdr:cNvPr id="5" name="1 Imagen">
          <a:hlinkClick xmlns:r="http://schemas.openxmlformats.org/officeDocument/2006/relationships" r:id="rId2"/>
          <a:extLst>
            <a:ext uri="{FF2B5EF4-FFF2-40B4-BE49-F238E27FC236}">
              <a16:creationId xmlns:a16="http://schemas.microsoft.com/office/drawing/2014/main" id="{00000000-0008-0000-3000-000005000000}"/>
            </a:ext>
          </a:extLst>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23</xdr:row>
      <xdr:rowOff>108857</xdr:rowOff>
    </xdr:from>
    <xdr:to>
      <xdr:col>14</xdr:col>
      <xdr:colOff>598715</xdr:colOff>
      <xdr:row>63</xdr:row>
      <xdr:rowOff>176892</xdr:rowOff>
    </xdr:to>
    <xdr:graphicFrame macro="">
      <xdr:nvGraphicFramePr>
        <xdr:cNvPr id="3" name="2 Gráfico">
          <a:extLst>
            <a:ext uri="{FF2B5EF4-FFF2-40B4-BE49-F238E27FC236}">
              <a16:creationId xmlns:a16="http://schemas.microsoft.com/office/drawing/2014/main" id="{00000000-0008-0000-3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1034142</xdr:rowOff>
    </xdr:to>
    <xdr:sp macro="" textlink="">
      <xdr:nvSpPr>
        <xdr:cNvPr id="4" name="3 Rectángulo redondeado">
          <a:extLst>
            <a:ext uri="{FF2B5EF4-FFF2-40B4-BE49-F238E27FC236}">
              <a16:creationId xmlns:a16="http://schemas.microsoft.com/office/drawing/2014/main" id="{00000000-0008-0000-3100-000004000000}"/>
            </a:ext>
          </a:extLst>
        </xdr:cNvPr>
        <xdr:cNvSpPr/>
      </xdr:nvSpPr>
      <xdr:spPr>
        <a:xfrm>
          <a:off x="0" y="0"/>
          <a:ext cx="13838464"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Afiliados y Cotizantes del SVDS por Género</a:t>
          </a:r>
        </a:p>
        <a:p>
          <a:pPr algn="ctr" eaLnBrk="1" fontAlgn="auto" latinLnBrk="0" hangingPunct="1"/>
          <a:r>
            <a:rPr lang="es-DO" sz="1600" b="1">
              <a:solidFill>
                <a:schemeClr val="lt1"/>
              </a:solidFill>
              <a:effectLst/>
              <a:latin typeface="+mn-lt"/>
              <a:ea typeface="+mn-ea"/>
              <a:cs typeface="+mn-cs"/>
            </a:rPr>
            <a:t>Periodo: Diciembre 2003 - </a:t>
          </a:r>
          <a:r>
            <a:rPr lang="es-DO" sz="1600" b="1" baseline="0">
              <a:solidFill>
                <a:schemeClr val="lt1"/>
              </a:solidFill>
              <a:effectLst/>
              <a:latin typeface="+mn-lt"/>
              <a:ea typeface="+mn-ea"/>
              <a:cs typeface="+mn-cs"/>
            </a:rPr>
            <a:t>Mayo 2020</a:t>
          </a:r>
          <a:endParaRPr lang="es-DO" sz="1600">
            <a:effectLst/>
          </a:endParaRPr>
        </a:p>
      </xdr:txBody>
    </xdr:sp>
    <xdr:clientData/>
  </xdr:twoCellAnchor>
  <xdr:twoCellAnchor editAs="oneCell">
    <xdr:from>
      <xdr:col>0</xdr:col>
      <xdr:colOff>387804</xdr:colOff>
      <xdr:row>0</xdr:row>
      <xdr:rowOff>153761</xdr:rowOff>
    </xdr:from>
    <xdr:to>
      <xdr:col>1</xdr:col>
      <xdr:colOff>588914</xdr:colOff>
      <xdr:row>0</xdr:row>
      <xdr:rowOff>789215</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31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c:userShapes xmlns:c="http://schemas.openxmlformats.org/drawingml/2006/chart">
  <cdr:relSizeAnchor xmlns:cdr="http://schemas.openxmlformats.org/drawingml/2006/chartDrawing">
    <cdr:from>
      <cdr:x>0.06745</cdr:x>
      <cdr:y>0.95357</cdr:y>
    </cdr:from>
    <cdr:to>
      <cdr:x>0.20085</cdr:x>
      <cdr:y>1</cdr:y>
    </cdr:to>
    <cdr:sp macro="" textlink="">
      <cdr:nvSpPr>
        <cdr:cNvPr id="2" name="2 CuadroTexto"/>
        <cdr:cNvSpPr txBox="1"/>
      </cdr:nvSpPr>
      <cdr:spPr>
        <a:xfrm xmlns:a="http://schemas.openxmlformats.org/drawingml/2006/main">
          <a:off x="949066" y="7188351"/>
          <a:ext cx="1876910" cy="35000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67.xml><?xml version="1.0" encoding="utf-8"?>
<xdr:wsDr xmlns:xdr="http://schemas.openxmlformats.org/drawingml/2006/spreadsheetDrawing" xmlns:a="http://schemas.openxmlformats.org/drawingml/2006/main">
  <xdr:twoCellAnchor>
    <xdr:from>
      <xdr:col>0</xdr:col>
      <xdr:colOff>0</xdr:colOff>
      <xdr:row>21</xdr:row>
      <xdr:rowOff>86591</xdr:rowOff>
    </xdr:from>
    <xdr:to>
      <xdr:col>16</xdr:col>
      <xdr:colOff>900545</xdr:colOff>
      <xdr:row>65</xdr:row>
      <xdr:rowOff>121227</xdr:rowOff>
    </xdr:to>
    <xdr:graphicFrame macro="">
      <xdr:nvGraphicFramePr>
        <xdr:cNvPr id="2" name="5 Gráfico">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0</xdr:colOff>
      <xdr:row>0</xdr:row>
      <xdr:rowOff>1350818</xdr:rowOff>
    </xdr:to>
    <xdr:sp macro="" textlink="">
      <xdr:nvSpPr>
        <xdr:cNvPr id="4" name="3 Rectángulo redondeado">
          <a:extLst>
            <a:ext uri="{FF2B5EF4-FFF2-40B4-BE49-F238E27FC236}">
              <a16:creationId xmlns:a16="http://schemas.microsoft.com/office/drawing/2014/main" id="{00000000-0008-0000-3200-000004000000}"/>
            </a:ext>
          </a:extLst>
        </xdr:cNvPr>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Diciembre 2005 -</a:t>
          </a:r>
          <a:r>
            <a:rPr lang="es-DO" sz="2400" b="1" baseline="0">
              <a:solidFill>
                <a:schemeClr val="lt1"/>
              </a:solidFill>
              <a:effectLst/>
              <a:latin typeface="+mn-lt"/>
              <a:ea typeface="+mn-ea"/>
              <a:cs typeface="+mn-cs"/>
            </a:rPr>
            <a:t> Mayo 2020</a:t>
          </a:r>
          <a:endParaRPr lang="es-DO" sz="4800">
            <a:effectLst/>
          </a:endParaRPr>
        </a:p>
      </xdr:txBody>
    </xdr:sp>
    <xdr:clientData/>
  </xdr:twoCellAnchor>
  <xdr:twoCellAnchor editAs="oneCell">
    <xdr:from>
      <xdr:col>0</xdr:col>
      <xdr:colOff>675409</xdr:colOff>
      <xdr:row>0</xdr:row>
      <xdr:rowOff>329046</xdr:rowOff>
    </xdr:from>
    <xdr:to>
      <xdr:col>1</xdr:col>
      <xdr:colOff>239857</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3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152012</xdr:colOff>
      <xdr:row>0</xdr:row>
      <xdr:rowOff>1018061</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3200-000006000000}"/>
            </a:ext>
          </a:extLst>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68.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69.xml><?xml version="1.0" encoding="utf-8"?>
<xdr:wsDr xmlns:xdr="http://schemas.openxmlformats.org/drawingml/2006/spreadsheetDrawing" xmlns:a="http://schemas.openxmlformats.org/drawingml/2006/main">
  <xdr:twoCellAnchor>
    <xdr:from>
      <xdr:col>9</xdr:col>
      <xdr:colOff>721178</xdr:colOff>
      <xdr:row>25</xdr:row>
      <xdr:rowOff>122464</xdr:rowOff>
    </xdr:from>
    <xdr:to>
      <xdr:col>18</xdr:col>
      <xdr:colOff>503462</xdr:colOff>
      <xdr:row>62</xdr:row>
      <xdr:rowOff>176891</xdr:rowOff>
    </xdr:to>
    <xdr:graphicFrame macro="">
      <xdr:nvGraphicFramePr>
        <xdr:cNvPr id="2" name="11 Gráfico">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54428</xdr:colOff>
      <xdr:row>25</xdr:row>
      <xdr:rowOff>136072</xdr:rowOff>
    </xdr:from>
    <xdr:to>
      <xdr:col>9</xdr:col>
      <xdr:colOff>775607</xdr:colOff>
      <xdr:row>63</xdr:row>
      <xdr:rowOff>149679</xdr:rowOff>
    </xdr:to>
    <xdr:graphicFrame macro="">
      <xdr:nvGraphicFramePr>
        <xdr:cNvPr id="3" name="13 Gráfico">
          <a:extLst>
            <a:ext uri="{FF2B5EF4-FFF2-40B4-BE49-F238E27FC236}">
              <a16:creationId xmlns:a16="http://schemas.microsoft.com/office/drawing/2014/main" id="{00000000-0008-0000-3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789214</xdr:colOff>
      <xdr:row>0</xdr:row>
      <xdr:rowOff>1251857</xdr:rowOff>
    </xdr:to>
    <xdr:sp macro="" textlink="">
      <xdr:nvSpPr>
        <xdr:cNvPr id="5" name="4 Rectángulo redondeado">
          <a:extLst>
            <a:ext uri="{FF2B5EF4-FFF2-40B4-BE49-F238E27FC236}">
              <a16:creationId xmlns:a16="http://schemas.microsoft.com/office/drawing/2014/main" id="{00000000-0008-0000-3300-000005000000}"/>
            </a:ext>
          </a:extLst>
        </xdr:cNvPr>
        <xdr:cNvSpPr/>
      </xdr:nvSpPr>
      <xdr:spPr>
        <a:xfrm>
          <a:off x="0" y="0"/>
          <a:ext cx="20492357" cy="12518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Traspasos Recibidos en Entidades de CCI/ Reparto</a:t>
          </a:r>
        </a:p>
        <a:p>
          <a:pPr algn="ctr" eaLnBrk="1" fontAlgn="auto" latinLnBrk="0" hangingPunct="1"/>
          <a:r>
            <a:rPr lang="es-DO" sz="2000" b="1">
              <a:solidFill>
                <a:schemeClr val="lt1"/>
              </a:solidFill>
              <a:effectLst/>
              <a:latin typeface="+mn-lt"/>
              <a:ea typeface="+mn-ea"/>
              <a:cs typeface="+mn-cs"/>
            </a:rPr>
            <a:t>Período: Diciembre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2005 -</a:t>
          </a:r>
          <a:r>
            <a:rPr lang="es-DO" sz="2000" b="1" baseline="0">
              <a:solidFill>
                <a:schemeClr val="lt1"/>
              </a:solidFill>
              <a:effectLst/>
              <a:latin typeface="+mn-lt"/>
              <a:ea typeface="+mn-ea"/>
              <a:cs typeface="+mn-cs"/>
            </a:rPr>
            <a:t>  Mayo 2020</a:t>
          </a:r>
          <a:endParaRPr lang="es-DO" sz="4400">
            <a:effectLst/>
          </a:endParaRPr>
        </a:p>
      </xdr:txBody>
    </xdr:sp>
    <xdr:clientData/>
  </xdr:twoCellAnchor>
  <xdr:twoCellAnchor editAs="oneCell">
    <xdr:from>
      <xdr:col>0</xdr:col>
      <xdr:colOff>544286</xdr:colOff>
      <xdr:row>0</xdr:row>
      <xdr:rowOff>163286</xdr:rowOff>
    </xdr:from>
    <xdr:to>
      <xdr:col>1</xdr:col>
      <xdr:colOff>262474</xdr:colOff>
      <xdr:row>0</xdr:row>
      <xdr:rowOff>721179</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33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4286" y="163286"/>
          <a:ext cx="820367" cy="55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108856</xdr:colOff>
      <xdr:row>65</xdr:row>
      <xdr:rowOff>108858</xdr:rowOff>
    </xdr:from>
    <xdr:to>
      <xdr:col>3</xdr:col>
      <xdr:colOff>655038</xdr:colOff>
      <xdr:row>67</xdr:row>
      <xdr:rowOff>50644</xdr:rowOff>
    </xdr:to>
    <xdr:sp macro="" textlink="">
      <xdr:nvSpPr>
        <xdr:cNvPr id="7" name="1 CuadroTexto">
          <a:extLst>
            <a:ext uri="{FF2B5EF4-FFF2-40B4-BE49-F238E27FC236}">
              <a16:creationId xmlns:a16="http://schemas.microsoft.com/office/drawing/2014/main" id="{00000000-0008-0000-3300-000007000000}"/>
            </a:ext>
          </a:extLst>
        </xdr:cNvPr>
        <xdr:cNvSpPr txBox="1"/>
      </xdr:nvSpPr>
      <xdr:spPr>
        <a:xfrm>
          <a:off x="108856" y="14899822"/>
          <a:ext cx="3716646" cy="32278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21</xdr:row>
      <xdr:rowOff>204108</xdr:rowOff>
    </xdr:from>
    <xdr:to>
      <xdr:col>10</xdr:col>
      <xdr:colOff>665392</xdr:colOff>
      <xdr:row>56</xdr:row>
      <xdr:rowOff>166007</xdr:rowOff>
    </xdr:to>
    <xdr:graphicFrame macro="">
      <xdr:nvGraphicFramePr>
        <xdr:cNvPr id="3" name="8 Gráfico">
          <a:extLst>
            <a:ext uri="{FF2B5EF4-FFF2-40B4-BE49-F238E27FC236}">
              <a16:creationId xmlns:a16="http://schemas.microsoft.com/office/drawing/2014/main" id="{00000000-0008-0000-3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27215</xdr:colOff>
      <xdr:row>22</xdr:row>
      <xdr:rowOff>1</xdr:rowOff>
    </xdr:from>
    <xdr:to>
      <xdr:col>18</xdr:col>
      <xdr:colOff>952500</xdr:colOff>
      <xdr:row>57</xdr:row>
      <xdr:rowOff>163286</xdr:rowOff>
    </xdr:to>
    <xdr:graphicFrame macro="">
      <xdr:nvGraphicFramePr>
        <xdr:cNvPr id="4" name="9 Gráfico">
          <a:extLst>
            <a:ext uri="{FF2B5EF4-FFF2-40B4-BE49-F238E27FC236}">
              <a16:creationId xmlns:a16="http://schemas.microsoft.com/office/drawing/2014/main" id="{00000000-0008-0000-3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979714</xdr:colOff>
      <xdr:row>1</xdr:row>
      <xdr:rowOff>40821</xdr:rowOff>
    </xdr:to>
    <xdr:sp macro="" textlink="">
      <xdr:nvSpPr>
        <xdr:cNvPr id="5" name="4 Rectángulo redondeado">
          <a:extLst>
            <a:ext uri="{FF2B5EF4-FFF2-40B4-BE49-F238E27FC236}">
              <a16:creationId xmlns:a16="http://schemas.microsoft.com/office/drawing/2014/main" id="{00000000-0008-0000-3400-000005000000}"/>
            </a:ext>
          </a:extLst>
        </xdr:cNvPr>
        <xdr:cNvSpPr/>
      </xdr:nvSpPr>
      <xdr:spPr>
        <a:xfrm>
          <a:off x="0" y="0"/>
          <a:ext cx="15253607"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Diciembre 2005 -</a:t>
          </a:r>
          <a:r>
            <a:rPr lang="es-DO" sz="1800" b="1" baseline="0">
              <a:solidFill>
                <a:schemeClr val="lt1"/>
              </a:solidFill>
              <a:effectLst/>
              <a:latin typeface="+mn-lt"/>
              <a:ea typeface="+mn-ea"/>
              <a:cs typeface="+mn-cs"/>
            </a:rPr>
            <a:t> Mayo 2020</a:t>
          </a:r>
          <a:endParaRPr lang="es-DO" sz="4000">
            <a:effectLst/>
          </a:endParaRPr>
        </a:p>
      </xdr:txBody>
    </xdr:sp>
    <xdr:clientData/>
  </xdr:twoCellAnchor>
  <xdr:twoCellAnchor editAs="oneCell">
    <xdr:from>
      <xdr:col>0</xdr:col>
      <xdr:colOff>421822</xdr:colOff>
      <xdr:row>0</xdr:row>
      <xdr:rowOff>235849</xdr:rowOff>
    </xdr:from>
    <xdr:to>
      <xdr:col>1</xdr:col>
      <xdr:colOff>225814</xdr:colOff>
      <xdr:row>0</xdr:row>
      <xdr:rowOff>789214</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4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2.xml><?xml version="1.0" encoding="utf-8"?>
<c:userShapes xmlns:c="http://schemas.openxmlformats.org/drawingml/2006/chart">
  <cdr:relSizeAnchor xmlns:cdr="http://schemas.openxmlformats.org/drawingml/2006/chartDrawing">
    <cdr:from>
      <cdr:x>0.08818</cdr:x>
      <cdr:y>0.9279</cdr:y>
    </cdr:from>
    <cdr:to>
      <cdr:x>0.41299</cdr:x>
      <cdr:y>0.99495</cdr:y>
    </cdr:to>
    <cdr:sp macro="" textlink="">
      <cdr:nvSpPr>
        <cdr:cNvPr id="2" name="1 CuadroTexto"/>
        <cdr:cNvSpPr txBox="1"/>
      </cdr:nvSpPr>
      <cdr:spPr>
        <a:xfrm xmlns:a="http://schemas.openxmlformats.org/drawingml/2006/main">
          <a:off x="635912" y="6350890"/>
          <a:ext cx="2342460" cy="458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3.xml><?xml version="1.0" encoding="utf-8"?>
<xdr:wsDr xmlns:xdr="http://schemas.openxmlformats.org/drawingml/2006/spreadsheetDrawing" xmlns:a="http://schemas.openxmlformats.org/drawingml/2006/main">
  <xdr:twoCellAnchor>
    <xdr:from>
      <xdr:col>0</xdr:col>
      <xdr:colOff>2</xdr:colOff>
      <xdr:row>22</xdr:row>
      <xdr:rowOff>122463</xdr:rowOff>
    </xdr:from>
    <xdr:to>
      <xdr:col>11</xdr:col>
      <xdr:colOff>775608</xdr:colOff>
      <xdr:row>60</xdr:row>
      <xdr:rowOff>143492</xdr:rowOff>
    </xdr:to>
    <xdr:graphicFrame macro="">
      <xdr:nvGraphicFramePr>
        <xdr:cNvPr id="2" name="5 Gráfico">
          <a:extLst>
            <a:ext uri="{FF2B5EF4-FFF2-40B4-BE49-F238E27FC236}">
              <a16:creationId xmlns:a16="http://schemas.microsoft.com/office/drawing/2014/main" id="{00000000-0008-0000-3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462643</xdr:colOff>
      <xdr:row>22</xdr:row>
      <xdr:rowOff>136073</xdr:rowOff>
    </xdr:from>
    <xdr:to>
      <xdr:col>19</xdr:col>
      <xdr:colOff>653142</xdr:colOff>
      <xdr:row>61</xdr:row>
      <xdr:rowOff>163288</xdr:rowOff>
    </xdr:to>
    <xdr:graphicFrame macro="">
      <xdr:nvGraphicFramePr>
        <xdr:cNvPr id="3" name="4 Gráfico">
          <a:extLst>
            <a:ext uri="{FF2B5EF4-FFF2-40B4-BE49-F238E27FC236}">
              <a16:creationId xmlns:a16="http://schemas.microsoft.com/office/drawing/2014/main" id="{00000000-0008-0000-3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27215</xdr:rowOff>
    </xdr:from>
    <xdr:to>
      <xdr:col>20</xdr:col>
      <xdr:colOff>0</xdr:colOff>
      <xdr:row>1</xdr:row>
      <xdr:rowOff>122464</xdr:rowOff>
    </xdr:to>
    <xdr:sp macro="" textlink="">
      <xdr:nvSpPr>
        <xdr:cNvPr id="5" name="4 Rectángulo redondeado">
          <a:extLst>
            <a:ext uri="{FF2B5EF4-FFF2-40B4-BE49-F238E27FC236}">
              <a16:creationId xmlns:a16="http://schemas.microsoft.com/office/drawing/2014/main" id="{00000000-0008-0000-3500-000005000000}"/>
            </a:ext>
          </a:extLst>
        </xdr:cNvPr>
        <xdr:cNvSpPr/>
      </xdr:nvSpPr>
      <xdr:spPr>
        <a:xfrm>
          <a:off x="0" y="27215"/>
          <a:ext cx="18138321" cy="111578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Diciembre 2005 - Mayo</a:t>
          </a:r>
          <a:r>
            <a:rPr lang="es-DO" sz="1800" b="1" baseline="0">
              <a:solidFill>
                <a:schemeClr val="lt1"/>
              </a:solidFill>
              <a:effectLst/>
              <a:latin typeface="+mn-lt"/>
              <a:ea typeface="+mn-ea"/>
              <a:cs typeface="+mn-cs"/>
            </a:rPr>
            <a:t> 2020</a:t>
          </a:r>
          <a:endParaRPr lang="es-DO" sz="4000">
            <a:effectLst/>
          </a:endParaRPr>
        </a:p>
      </xdr:txBody>
    </xdr:sp>
    <xdr:clientData/>
  </xdr:twoCellAnchor>
  <xdr:twoCellAnchor editAs="oneCell">
    <xdr:from>
      <xdr:col>0</xdr:col>
      <xdr:colOff>503464</xdr:colOff>
      <xdr:row>0</xdr:row>
      <xdr:rowOff>244930</xdr:rowOff>
    </xdr:from>
    <xdr:to>
      <xdr:col>1</xdr:col>
      <xdr:colOff>542116</xdr:colOff>
      <xdr:row>0</xdr:row>
      <xdr:rowOff>857250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82295"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75.xml><?xml version="1.0" encoding="utf-8"?>
<xdr:wsDr xmlns:xdr="http://schemas.openxmlformats.org/drawingml/2006/spreadsheetDrawing" xmlns:a="http://schemas.openxmlformats.org/drawingml/2006/main">
  <xdr:twoCellAnchor editAs="oneCell">
    <xdr:from>
      <xdr:col>13</xdr:col>
      <xdr:colOff>0</xdr:colOff>
      <xdr:row>27</xdr:row>
      <xdr:rowOff>0</xdr:rowOff>
    </xdr:from>
    <xdr:to>
      <xdr:col>13</xdr:col>
      <xdr:colOff>9525</xdr:colOff>
      <xdr:row>27</xdr:row>
      <xdr:rowOff>9525</xdr:rowOff>
    </xdr:to>
    <xdr:pic>
      <xdr:nvPicPr>
        <xdr:cNvPr id="3" name="3 Imagen" descr="https://www.skymall.com/images/shop/borders/spacer.gif">
          <a:extLst>
            <a:ext uri="{FF2B5EF4-FFF2-40B4-BE49-F238E27FC236}">
              <a16:creationId xmlns:a16="http://schemas.microsoft.com/office/drawing/2014/main" id="{00000000-0008-0000-3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0</xdr:rowOff>
    </xdr:from>
    <xdr:to>
      <xdr:col>12</xdr:col>
      <xdr:colOff>1129393</xdr:colOff>
      <xdr:row>0</xdr:row>
      <xdr:rowOff>1115786</xdr:rowOff>
    </xdr:to>
    <xdr:sp macro="" textlink="">
      <xdr:nvSpPr>
        <xdr:cNvPr id="56" name="4 Rectángulo redondeado">
          <a:extLst>
            <a:ext uri="{FF2B5EF4-FFF2-40B4-BE49-F238E27FC236}">
              <a16:creationId xmlns:a16="http://schemas.microsoft.com/office/drawing/2014/main" id="{00000000-0008-0000-3600-000038000000}"/>
            </a:ext>
          </a:extLst>
        </xdr:cNvPr>
        <xdr:cNvSpPr/>
      </xdr:nvSpPr>
      <xdr:spPr>
        <a:xfrm>
          <a:off x="1" y="0"/>
          <a:ext cx="1420585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a:r>
            <a:rPr lang="es-DO" sz="1800" b="1">
              <a:solidFill>
                <a:schemeClr val="lt1"/>
              </a:solidFill>
              <a:effectLst/>
              <a:latin typeface="+mn-lt"/>
              <a:ea typeface="+mn-ea"/>
              <a:cs typeface="+mn-cs"/>
            </a:rPr>
            <a:t>Distribución de Afiliados de las AFP por Provincia</a:t>
          </a:r>
          <a:br>
            <a:rPr lang="es-DO" sz="1800" b="1">
              <a:solidFill>
                <a:schemeClr val="lt1"/>
              </a:solidFill>
              <a:effectLst/>
              <a:latin typeface="+mn-lt"/>
              <a:ea typeface="+mn-ea"/>
              <a:cs typeface="+mn-cs"/>
            </a:rPr>
          </a:br>
          <a:r>
            <a:rPr lang="en-US" sz="1800" b="1" i="0">
              <a:solidFill>
                <a:schemeClr val="lt1"/>
              </a:solidFill>
              <a:effectLst/>
              <a:latin typeface="+mn-lt"/>
              <a:ea typeface="+mn-ea"/>
              <a:cs typeface="+mn-cs"/>
            </a:rPr>
            <a:t>Enero - Marzo 2020</a:t>
          </a:r>
        </a:p>
      </xdr:txBody>
    </xdr:sp>
    <xdr:clientData/>
  </xdr:twoCellAnchor>
  <xdr:twoCellAnchor editAs="oneCell">
    <xdr:from>
      <xdr:col>0</xdr:col>
      <xdr:colOff>394607</xdr:colOff>
      <xdr:row>0</xdr:row>
      <xdr:rowOff>217714</xdr:rowOff>
    </xdr:from>
    <xdr:to>
      <xdr:col>0</xdr:col>
      <xdr:colOff>1247776</xdr:colOff>
      <xdr:row>0</xdr:row>
      <xdr:rowOff>817789</xdr:rowOff>
    </xdr:to>
    <xdr:pic>
      <xdr:nvPicPr>
        <xdr:cNvPr id="57" name="3 Imagen" descr="logo_2x4.bmp">
          <a:hlinkClick xmlns:r="http://schemas.openxmlformats.org/officeDocument/2006/relationships" r:id="rId2"/>
          <a:extLst>
            <a:ext uri="{FF2B5EF4-FFF2-40B4-BE49-F238E27FC236}">
              <a16:creationId xmlns:a16="http://schemas.microsoft.com/office/drawing/2014/main" id="{00000000-0008-0000-3600-00003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7" y="217714"/>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a:extLst>
            <a:ext uri="{FF2B5EF4-FFF2-40B4-BE49-F238E27FC236}">
              <a16:creationId xmlns:a16="http://schemas.microsoft.com/office/drawing/2014/main" id="{00000000-0008-0000-37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7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a:extLst>
            <a:ext uri="{FF2B5EF4-FFF2-40B4-BE49-F238E27FC236}">
              <a16:creationId xmlns:a16="http://schemas.microsoft.com/office/drawing/2014/main" id="{00000000-0008-0000-37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a:extLst>
            <a:ext uri="{FF2B5EF4-FFF2-40B4-BE49-F238E27FC236}">
              <a16:creationId xmlns:a16="http://schemas.microsoft.com/office/drawing/2014/main" id="{00000000-0008-0000-38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a:extLst>
            <a:ext uri="{FF2B5EF4-FFF2-40B4-BE49-F238E27FC236}">
              <a16:creationId xmlns:a16="http://schemas.microsoft.com/office/drawing/2014/main" id="{00000000-0008-0000-3800-000002000000}"/>
            </a:ext>
          </a:extLst>
        </xdr:cNvPr>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a:solidFill>
                <a:sysClr val="windowText" lastClr="000000"/>
              </a:solidFill>
              <a:latin typeface="+mn-lt"/>
              <a:ea typeface="+mn-ea"/>
              <a:cs typeface="+mn-cs"/>
            </a:rPr>
            <a:t>Son beneficiarios del Seguro de Riesgos Laborales:</a:t>
          </a:r>
        </a:p>
        <a:p>
          <a:pPr lvl="1"/>
          <a:r>
            <a:rPr lang="en-US" sz="1400" b="0" i="0" u="none" strike="noStrike" baseline="0">
              <a:solidFill>
                <a:sysClr val="windowText" lastClr="000000"/>
              </a:solidFill>
              <a:latin typeface="+mn-lt"/>
              <a:ea typeface="+mn-ea"/>
              <a:cs typeface="+mn-cs"/>
            </a:rPr>
            <a:t>a) El(la) afiliado(a);</a:t>
          </a:r>
        </a:p>
        <a:p>
          <a:pPr lvl="1"/>
          <a:r>
            <a:rPr lang="en-US" sz="1400" b="0" i="0" u="none" strike="noStrike" baseline="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a:solidFill>
                <a:sysClr val="windowText" lastClr="000000"/>
              </a:solidFill>
              <a:latin typeface="+mn-lt"/>
              <a:ea typeface="+mn-ea"/>
              <a:cs typeface="+mn-cs"/>
            </a:rPr>
            <a:t>d) Los hijos menores de 18 años del afiliado;</a:t>
          </a:r>
        </a:p>
        <a:p>
          <a:pPr lvl="1"/>
          <a:r>
            <a:rPr lang="en-US" sz="1400" b="0" i="0" u="none" strike="noStrike" baseline="0">
              <a:solidFill>
                <a:sysClr val="windowText" lastClr="000000"/>
              </a:solidFill>
              <a:latin typeface="+mn-lt"/>
              <a:ea typeface="+mn-ea"/>
              <a:cs typeface="+mn-cs"/>
            </a:rPr>
            <a:t>e) Los hijos menores de 21 años del afiliado que sean estudiantes;</a:t>
          </a:r>
        </a:p>
        <a:p>
          <a:pPr lvl="1"/>
          <a:r>
            <a:rPr lang="en-US" sz="1400" b="0" i="0" u="none" strike="noStrike" baseline="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a:solidFill>
              <a:sysClr val="windowText" lastClr="000000"/>
            </a:solidFill>
            <a:latin typeface="+mn-lt"/>
            <a:ea typeface="+mn-ea"/>
            <a:cs typeface="+mn-cs"/>
          </a:endParaRPr>
        </a:p>
        <a:p>
          <a:pPr indent="0"/>
          <a:r>
            <a:rPr lang="en-US" sz="1400" b="1" i="0" u="none" strike="noStrike" baseline="0">
              <a:solidFill>
                <a:sysClr val="windowText" lastClr="000000"/>
              </a:solidFill>
              <a:latin typeface="+mn-lt"/>
              <a:ea typeface="+mn-ea"/>
              <a:cs typeface="+mn-cs"/>
            </a:rPr>
            <a:t>El Seguro de Riesgos Laborales cubre los siguientes eventos:</a:t>
          </a:r>
        </a:p>
        <a:p>
          <a:pPr lvl="1" indent="0"/>
          <a:r>
            <a:rPr lang="en-US" sz="1400" b="0" i="0" u="none" strike="noStrike" baseline="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a:solidFill>
              <a:sysClr val="windowText" lastClr="000000"/>
            </a:solidFill>
            <a:latin typeface="+mn-lt"/>
            <a:ea typeface="+mn-ea"/>
            <a:cs typeface="+mn-cs"/>
          </a:endParaRPr>
        </a:p>
        <a:p>
          <a:pPr marL="0" lvl="0" indent="0"/>
          <a:r>
            <a:rPr lang="en-US" sz="1400" b="1" i="0" u="none" strike="noStrike" baseline="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a:solidFill>
                <a:sysClr val="windowText" lastClr="000000"/>
              </a:solidFill>
              <a:latin typeface="+mn-lt"/>
              <a:ea typeface="+mn-ea"/>
              <a:cs typeface="+mn-cs"/>
            </a:rPr>
            <a:t>I. Prestaciones en especie:</a:t>
          </a:r>
        </a:p>
        <a:p>
          <a:pPr marL="457200" lvl="1" indent="0"/>
          <a:r>
            <a:rPr lang="en-US" sz="1400" b="0" i="0" u="none" strike="noStrike" baseline="0">
              <a:solidFill>
                <a:sysClr val="windowText" lastClr="000000"/>
              </a:solidFill>
              <a:latin typeface="+mn-lt"/>
              <a:ea typeface="+mn-ea"/>
              <a:cs typeface="+mn-cs"/>
            </a:rPr>
            <a:t>a) Atención médica y asistencia odontológica;</a:t>
          </a:r>
        </a:p>
        <a:p>
          <a:pPr marL="457200" lvl="1" indent="0"/>
          <a:r>
            <a:rPr lang="en-US" sz="1400" b="0" i="0" u="none" strike="noStrike" baseline="0">
              <a:solidFill>
                <a:sysClr val="windowText" lastClr="000000"/>
              </a:solidFill>
              <a:latin typeface="+mn-lt"/>
              <a:ea typeface="+mn-ea"/>
              <a:cs typeface="+mn-cs"/>
            </a:rPr>
            <a:t>b) Prótesis, anteojos y aparatos ortopédicos, y su reparación.</a:t>
          </a:r>
        </a:p>
        <a:p>
          <a:pPr marL="0" lvl="0" indent="0"/>
          <a:r>
            <a:rPr lang="en-US" sz="1400" b="1" i="0" u="none" strike="noStrike" baseline="0">
              <a:solidFill>
                <a:sysClr val="windowText" lastClr="000000"/>
              </a:solidFill>
              <a:latin typeface="+mn-lt"/>
              <a:ea typeface="+mn-ea"/>
              <a:cs typeface="+mn-cs"/>
            </a:rPr>
            <a:t>II. Prestaciones en dinero:</a:t>
          </a:r>
        </a:p>
        <a:p>
          <a:pPr marL="457200" lvl="1" indent="0"/>
          <a:r>
            <a:rPr lang="en-US" sz="1400" b="0" i="0" u="none" strike="noStrike" baseline="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a:solidFill>
                <a:sysClr val="windowText" lastClr="000000"/>
              </a:solidFill>
              <a:latin typeface="+mn-lt"/>
              <a:ea typeface="+mn-ea"/>
              <a:cs typeface="+mn-cs"/>
            </a:rPr>
            <a:t>b) Indemnización por discapacidad;</a:t>
          </a:r>
        </a:p>
        <a:p>
          <a:pPr marL="457200" lvl="1" indent="0"/>
          <a:r>
            <a:rPr lang="en-US" sz="1400" b="0" i="0" u="none" strike="noStrike" baseline="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a:extLst>
            <a:ext uri="{FF2B5EF4-FFF2-40B4-BE49-F238E27FC236}">
              <a16:creationId xmlns:a16="http://schemas.microsoft.com/office/drawing/2014/main" id="{00000000-0008-0000-3800-000005000000}"/>
            </a:ext>
          </a:extLst>
        </xdr:cNvPr>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8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25</xdr:row>
      <xdr:rowOff>44251</xdr:rowOff>
    </xdr:to>
    <xdr:pic>
      <xdr:nvPicPr>
        <xdr:cNvPr id="4" name="3 Imagen">
          <a:extLst>
            <a:ext uri="{FF2B5EF4-FFF2-40B4-BE49-F238E27FC236}">
              <a16:creationId xmlns:a16="http://schemas.microsoft.com/office/drawing/2014/main" id="{00000000-0008-0000-39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152400</xdr:colOff>
      <xdr:row>4</xdr:row>
      <xdr:rowOff>114300</xdr:rowOff>
    </xdr:from>
    <xdr:to>
      <xdr:col>8</xdr:col>
      <xdr:colOff>1104900</xdr:colOff>
      <xdr:row>28</xdr:row>
      <xdr:rowOff>133350</xdr:rowOff>
    </xdr:to>
    <xdr:sp macro="" textlink="">
      <xdr:nvSpPr>
        <xdr:cNvPr id="2" name="1 CuadroTexto">
          <a:extLst>
            <a:ext uri="{FF2B5EF4-FFF2-40B4-BE49-F238E27FC236}">
              <a16:creationId xmlns:a16="http://schemas.microsoft.com/office/drawing/2014/main" id="{00000000-0008-0000-3900-000002000000}"/>
            </a:ext>
          </a:extLst>
        </xdr:cNvPr>
        <xdr:cNvSpPr txBox="1"/>
      </xdr:nvSpPr>
      <xdr:spPr>
        <a:xfrm>
          <a:off x="152400" y="876300"/>
          <a:ext cx="8096250" cy="52482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Seguro de Riesgos Laborales (SRL) inició en febrero de 2004, al mes de mayo 2020 se presenta una afiliación de 2,238,751 trabajadores asalariados,  es más del 97%  de la población ocupada del sector formal, de acuerdo a los datos de la Encuesta Nacional Continua</a:t>
          </a:r>
          <a:r>
            <a:rPr lang="es-DO" sz="1400" b="0" baseline="0">
              <a:solidFill>
                <a:sysClr val="windowText" lastClr="000000"/>
              </a:solidFill>
            </a:rPr>
            <a:t> </a:t>
          </a:r>
          <a:r>
            <a:rPr lang="es-DO" sz="1400" b="0">
              <a:solidFill>
                <a:sysClr val="windowText" lastClr="000000"/>
              </a:solidFill>
            </a:rPr>
            <a:t>de Fuerza de Trabajo (ENCFT) del Banco Central (BC) para</a:t>
          </a:r>
          <a:r>
            <a:rPr lang="es-DO" sz="1400" b="0" baseline="0">
              <a:solidFill>
                <a:sysClr val="windowText" lastClr="000000"/>
              </a:solidFill>
            </a:rPr>
            <a:t> 2019</a:t>
          </a:r>
          <a:r>
            <a:rPr lang="es-DO" sz="1400" b="0">
              <a:solidFill>
                <a:sysClr val="windowText" lastClr="000000"/>
              </a:solidFill>
            </a:rPr>
            <a:t>.</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 la participación de los trabajadores afiliados por rango de edad, al mes de</a:t>
          </a:r>
          <a:r>
            <a:rPr lang="es-DO" sz="1400" b="0" baseline="0">
              <a:solidFill>
                <a:sysClr val="windowText" lastClr="000000"/>
              </a:solidFill>
            </a:rPr>
            <a:t> mayo 2020</a:t>
          </a:r>
          <a:r>
            <a:rPr lang="es-DO" sz="1400" b="0">
              <a:solidFill>
                <a:sysClr val="windowText" lastClr="000000"/>
              </a:solidFill>
            </a:rPr>
            <a:t>, el  1.3% de los afiliados al SRL es menor o igual a 19 años; el 90.2% está entre las edades de 20 -59 años y se destaca que el 8.5%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porcentaje de afiliados activos al SRL por tipo de riesgos laborales de las empresas, el 16.9% realizan actividades de riesgos I,  aquel en el cual su gravedad potencial es la de generar lesiones que solo requieren de primeros auxilios);  el 39.9% de riesgo de tipo II (cuya gravedad potencial es la de generar lesiones serias no incapacitantes y que solo requieran atención médica o produzcan una incapacidad de corta duración);  y el 43.3% realizan actividades con riesgos de tipo III y IV, que son las categorías de mayor peligro en las cuales los accidentes pueden causar lesiones graves, incapacitantes o pueden ser fatales.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En cuanto a la composición de la afiliación por sexo al mes de mayo </a:t>
          </a:r>
          <a:r>
            <a:rPr lang="es-DO" sz="1400" b="0" baseline="0">
              <a:solidFill>
                <a:sysClr val="windowText" lastClr="000000"/>
              </a:solidFill>
            </a:rPr>
            <a:t>2020</a:t>
          </a:r>
          <a:r>
            <a:rPr lang="es-DO" sz="1400" b="0">
              <a:solidFill>
                <a:sysClr val="windowText" lastClr="000000"/>
              </a:solidFill>
            </a:rPr>
            <a:t>, habían 1,237,164  hombres y  1,001,587  mujeres para una participación de 55.3%  y 44.7% respectivamente.  En ambos sexo la mayor concentración de afiliados se encuentra entre las edades de 20 a 59, observándose por género que el 89.4% de los hombres y el 91.2% de mujeres están entre las edades antes mencionadas.</a:t>
          </a:r>
        </a:p>
      </xdr:txBody>
    </xdr:sp>
    <xdr:clientData/>
  </xdr:twoCellAnchor>
  <xdr:twoCellAnchor>
    <xdr:from>
      <xdr:col>0</xdr:col>
      <xdr:colOff>0</xdr:colOff>
      <xdr:row>0</xdr:row>
      <xdr:rowOff>0</xdr:rowOff>
    </xdr:from>
    <xdr:to>
      <xdr:col>9</xdr:col>
      <xdr:colOff>0</xdr:colOff>
      <xdr:row>3</xdr:row>
      <xdr:rowOff>161925</xdr:rowOff>
    </xdr:to>
    <xdr:sp macro="" textlink="">
      <xdr:nvSpPr>
        <xdr:cNvPr id="5" name="4 Rectángulo redondeado">
          <a:extLst>
            <a:ext uri="{FF2B5EF4-FFF2-40B4-BE49-F238E27FC236}">
              <a16:creationId xmlns:a16="http://schemas.microsoft.com/office/drawing/2014/main" id="{00000000-0008-0000-3900-000005000000}"/>
            </a:ext>
          </a:extLst>
        </xdr:cNvPr>
        <xdr:cNvSpPr/>
      </xdr:nvSpPr>
      <xdr:spPr>
        <a:xfrm>
          <a:off x="0" y="0"/>
          <a:ext cx="8143875" cy="7334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Sistema Dominicano de Seguridad Social (SDSS)</a:t>
          </a:r>
        </a:p>
        <a:p>
          <a:pPr algn="ctr" eaLnBrk="1" fontAlgn="auto" latinLnBrk="0" hangingPunct="1"/>
          <a:r>
            <a:rPr lang="es-DO" sz="1400" b="1">
              <a:solidFill>
                <a:schemeClr val="lt1"/>
              </a:solidFill>
              <a:effectLst/>
              <a:latin typeface="+mn-lt"/>
              <a:ea typeface="+mn-ea"/>
              <a:cs typeface="+mn-cs"/>
            </a:rPr>
            <a:t>Afiliación al Seguro</a:t>
          </a:r>
          <a:r>
            <a:rPr lang="es-DO" sz="1400" b="1" baseline="0">
              <a:solidFill>
                <a:schemeClr val="lt1"/>
              </a:solidFill>
              <a:effectLst/>
              <a:latin typeface="+mn-lt"/>
              <a:ea typeface="+mn-ea"/>
              <a:cs typeface="+mn-cs"/>
            </a:rPr>
            <a:t> de Riesgos Laborales Régimen Contributivo</a:t>
          </a:r>
          <a:endParaRPr lang="es-DO" sz="1400">
            <a:effectLst/>
          </a:endParaRPr>
        </a:p>
      </xdr:txBody>
    </xdr:sp>
    <xdr:clientData/>
  </xdr:twoCellAnchor>
  <xdr:twoCellAnchor editAs="oneCell">
    <xdr:from>
      <xdr:col>0</xdr:col>
      <xdr:colOff>225346</xdr:colOff>
      <xdr:row>0</xdr:row>
      <xdr:rowOff>133039</xdr:rowOff>
    </xdr:from>
    <xdr:to>
      <xdr:col>1</xdr:col>
      <xdr:colOff>59329</xdr:colOff>
      <xdr:row>2</xdr:row>
      <xdr:rowOff>149087</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9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25346" y="133039"/>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xdr:wsDr xmlns:xdr="http://schemas.openxmlformats.org/drawingml/2006/spreadsheetDrawing" xmlns:a="http://schemas.openxmlformats.org/drawingml/2006/main">
  <xdr:twoCellAnchor>
    <xdr:from>
      <xdr:col>0</xdr:col>
      <xdr:colOff>86592</xdr:colOff>
      <xdr:row>17</xdr:row>
      <xdr:rowOff>51956</xdr:rowOff>
    </xdr:from>
    <xdr:to>
      <xdr:col>14</xdr:col>
      <xdr:colOff>831273</xdr:colOff>
      <xdr:row>66</xdr:row>
      <xdr:rowOff>69273</xdr:rowOff>
    </xdr:to>
    <xdr:graphicFrame macro="">
      <xdr:nvGraphicFramePr>
        <xdr:cNvPr id="2" name="3 Gráfico">
          <a:extLst>
            <a:ext uri="{FF2B5EF4-FFF2-40B4-BE49-F238E27FC236}">
              <a16:creationId xmlns:a16="http://schemas.microsoft.com/office/drawing/2014/main" id="{00000000-0008-0000-3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138545</xdr:rowOff>
    </xdr:to>
    <xdr:sp macro="" textlink="">
      <xdr:nvSpPr>
        <xdr:cNvPr id="4" name="3 Rectángulo redondeado">
          <a:extLst>
            <a:ext uri="{FF2B5EF4-FFF2-40B4-BE49-F238E27FC236}">
              <a16:creationId xmlns:a16="http://schemas.microsoft.com/office/drawing/2014/main" id="{00000000-0008-0000-3A00-000004000000}"/>
            </a:ext>
          </a:extLst>
        </xdr:cNvPr>
        <xdr:cNvSpPr/>
      </xdr:nvSpPr>
      <xdr:spPr>
        <a:xfrm>
          <a:off x="0" y="0"/>
          <a:ext cx="21474545" cy="1593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Riesgos Laborales</a:t>
          </a:r>
        </a:p>
        <a:p>
          <a:pPr algn="ctr" eaLnBrk="1" fontAlgn="auto" latinLnBrk="0" hangingPunct="1"/>
          <a:r>
            <a:rPr lang="es-DO" sz="24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400" b="1">
              <a:solidFill>
                <a:schemeClr val="lt1"/>
              </a:solidFill>
              <a:effectLst/>
              <a:latin typeface="+mn-lt"/>
              <a:ea typeface="+mn-ea"/>
              <a:cs typeface="+mn-cs"/>
            </a:rPr>
            <a:t>Período: Diciembre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2008 -</a:t>
          </a:r>
          <a:r>
            <a:rPr lang="es-DO" sz="2400" b="1" baseline="0">
              <a:solidFill>
                <a:schemeClr val="lt1"/>
              </a:solidFill>
              <a:effectLst/>
              <a:latin typeface="+mn-lt"/>
              <a:ea typeface="+mn-ea"/>
              <a:cs typeface="+mn-cs"/>
            </a:rPr>
            <a:t>  Mayo 2020</a:t>
          </a:r>
          <a:endParaRPr lang="es-DO" sz="4800">
            <a:effectLst/>
          </a:endParaRPr>
        </a:p>
      </xdr:txBody>
    </xdr:sp>
    <xdr:clientData/>
  </xdr:twoCellAnchor>
  <xdr:twoCellAnchor editAs="oneCell">
    <xdr:from>
      <xdr:col>0</xdr:col>
      <xdr:colOff>554181</xdr:colOff>
      <xdr:row>0</xdr:row>
      <xdr:rowOff>294409</xdr:rowOff>
    </xdr:from>
    <xdr:to>
      <xdr:col>1</xdr:col>
      <xdr:colOff>422480</xdr:colOff>
      <xdr:row>0</xdr:row>
      <xdr:rowOff>1160318</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A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c:userShapes xmlns:c="http://schemas.openxmlformats.org/drawingml/2006/chart">
  <cdr:relSizeAnchor xmlns:cdr="http://schemas.openxmlformats.org/drawingml/2006/chartDrawing">
    <cdr:from>
      <cdr:x>0.04519</cdr:x>
      <cdr:y>0.93783</cdr:y>
    </cdr:from>
    <cdr:to>
      <cdr:x>0.54609</cdr:x>
      <cdr:y>0.98543</cdr:y>
    </cdr:to>
    <cdr:sp macro="" textlink="">
      <cdr:nvSpPr>
        <cdr:cNvPr id="2" name="1 CuadroTexto"/>
        <cdr:cNvSpPr txBox="1"/>
      </cdr:nvSpPr>
      <cdr:spPr>
        <a:xfrm xmlns:a="http://schemas.openxmlformats.org/drawingml/2006/main">
          <a:off x="828088" y="8965313"/>
          <a:ext cx="9177808" cy="455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800" b="1">
              <a:latin typeface="Calibri"/>
              <a:ea typeface="+mn-ea"/>
              <a:cs typeface="+mn-cs"/>
            </a:rPr>
            <a:t>Fuente: </a:t>
          </a:r>
          <a:r>
            <a:rPr lang="es-ES" sz="1800" b="0">
              <a:latin typeface="Calibri"/>
              <a:ea typeface="+mn-ea"/>
              <a:cs typeface="+mn-cs"/>
            </a:rPr>
            <a:t>Banco Central (BCRD) e Informaciones</a:t>
          </a:r>
          <a:r>
            <a:rPr lang="es-ES" sz="1800" b="0" baseline="0">
              <a:latin typeface="Calibri"/>
              <a:ea typeface="+mn-ea"/>
              <a:cs typeface="+mn-cs"/>
            </a:rPr>
            <a:t> </a:t>
          </a:r>
          <a:r>
            <a:rPr lang="es-ES" sz="1800" b="0">
              <a:latin typeface="Calibri"/>
              <a:ea typeface="+mn-ea"/>
              <a:cs typeface="+mn-cs"/>
            </a:rPr>
            <a:t>Estadísticas  del Portal de SISALRIL. </a:t>
          </a:r>
        </a:p>
        <a:p xmlns:a="http://schemas.openxmlformats.org/drawingml/2006/main">
          <a:endParaRPr lang="es-ES" sz="1800"/>
        </a:p>
      </cdr:txBody>
    </cdr:sp>
  </cdr:relSizeAnchor>
</c:userShapes>
</file>

<file path=xl/drawings/drawing81.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B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B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1</xdr:col>
      <xdr:colOff>214004</xdr:colOff>
      <xdr:row>0</xdr:row>
      <xdr:rowOff>228865</xdr:rowOff>
    </xdr:to>
    <xdr:pic>
      <xdr:nvPicPr>
        <xdr:cNvPr id="4" name="3 Imagen" descr="Logo_2x4.bmp">
          <a:extLst>
            <a:ext uri="{FF2B5EF4-FFF2-40B4-BE49-F238E27FC236}">
              <a16:creationId xmlns:a16="http://schemas.microsoft.com/office/drawing/2014/main" id="{00000000-0008-0000-3B00-000004000000}"/>
            </a:ext>
          </a:extLst>
        </xdr:cNvPr>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155863</xdr:colOff>
      <xdr:row>20</xdr:row>
      <xdr:rowOff>17318</xdr:rowOff>
    </xdr:from>
    <xdr:to>
      <xdr:col>12</xdr:col>
      <xdr:colOff>1004455</xdr:colOff>
      <xdr:row>87</xdr:row>
      <xdr:rowOff>17317</xdr:rowOff>
    </xdr:to>
    <xdr:graphicFrame macro="">
      <xdr:nvGraphicFramePr>
        <xdr:cNvPr id="7" name="1 Gráfico">
          <a:extLst>
            <a:ext uri="{FF2B5EF4-FFF2-40B4-BE49-F238E27FC236}">
              <a16:creationId xmlns:a16="http://schemas.microsoft.com/office/drawing/2014/main" id="{00000000-0008-0000-3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1404010</xdr:colOff>
      <xdr:row>55</xdr:row>
      <xdr:rowOff>45767</xdr:rowOff>
    </xdr:from>
    <xdr:to>
      <xdr:col>7</xdr:col>
      <xdr:colOff>675409</xdr:colOff>
      <xdr:row>70</xdr:row>
      <xdr:rowOff>121228</xdr:rowOff>
    </xdr:to>
    <xdr:pic>
      <xdr:nvPicPr>
        <xdr:cNvPr id="9" name="il_fi" descr="http://ilustracion.pixmac.es/4/3d-golden-hombre-y-mujer-siluetas-pixmac-ilustracion-42069257.jpg">
          <a:extLst>
            <a:ext uri="{FF2B5EF4-FFF2-40B4-BE49-F238E27FC236}">
              <a16:creationId xmlns:a16="http://schemas.microsoft.com/office/drawing/2014/main" id="{00000000-0008-0000-3B00-000009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699419" y="14229358"/>
          <a:ext cx="1072489" cy="2932961"/>
        </a:xfrm>
        <a:prstGeom prst="rect">
          <a:avLst/>
        </a:prstGeom>
        <a:noFill/>
        <a:ln>
          <a:noFill/>
        </a:ln>
      </xdr:spPr>
    </xdr:pic>
    <xdr:clientData/>
  </xdr:twoCellAnchor>
  <xdr:twoCellAnchor editAs="oneCell">
    <xdr:from>
      <xdr:col>4</xdr:col>
      <xdr:colOff>658090</xdr:colOff>
      <xdr:row>55</xdr:row>
      <xdr:rowOff>34635</xdr:rowOff>
    </xdr:from>
    <xdr:to>
      <xdr:col>5</xdr:col>
      <xdr:colOff>692726</xdr:colOff>
      <xdr:row>69</xdr:row>
      <xdr:rowOff>155862</xdr:rowOff>
    </xdr:to>
    <xdr:pic>
      <xdr:nvPicPr>
        <xdr:cNvPr id="10" name="il_fi" descr="http://ilustracion.pixmac.es/4/3d-golden-hombre-y-mujer-siluetas-pixmac-ilustracion-42069257.jpg">
          <a:extLst>
            <a:ext uri="{FF2B5EF4-FFF2-40B4-BE49-F238E27FC236}">
              <a16:creationId xmlns:a16="http://schemas.microsoft.com/office/drawing/2014/main" id="{00000000-0008-0000-3B00-00000A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113317" y="14218226"/>
          <a:ext cx="1368136" cy="2788227"/>
        </a:xfrm>
        <a:prstGeom prst="rect">
          <a:avLst/>
        </a:prstGeom>
        <a:noFill/>
      </xdr:spPr>
    </xdr:pic>
    <xdr:clientData/>
  </xdr:twoCellAnchor>
  <xdr:twoCellAnchor>
    <xdr:from>
      <xdr:col>0</xdr:col>
      <xdr:colOff>0</xdr:colOff>
      <xdr:row>0</xdr:row>
      <xdr:rowOff>1</xdr:rowOff>
    </xdr:from>
    <xdr:to>
      <xdr:col>13</xdr:col>
      <xdr:colOff>0</xdr:colOff>
      <xdr:row>0</xdr:row>
      <xdr:rowOff>1212273</xdr:rowOff>
    </xdr:to>
    <xdr:sp macro="" textlink="">
      <xdr:nvSpPr>
        <xdr:cNvPr id="12" name="11 Rectángulo redondeado">
          <a:extLst>
            <a:ext uri="{FF2B5EF4-FFF2-40B4-BE49-F238E27FC236}">
              <a16:creationId xmlns:a16="http://schemas.microsoft.com/office/drawing/2014/main" id="{00000000-0008-0000-3B00-00000C000000}"/>
            </a:ext>
          </a:extLst>
        </xdr:cNvPr>
        <xdr:cNvSpPr/>
      </xdr:nvSpPr>
      <xdr:spPr>
        <a:xfrm>
          <a:off x="0" y="1"/>
          <a:ext cx="18547773" cy="1212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Mayo 2020</a:t>
          </a:r>
          <a:endParaRPr lang="es-DO" sz="4400">
            <a:effectLst/>
          </a:endParaRPr>
        </a:p>
      </xdr:txBody>
    </xdr:sp>
    <xdr:clientData/>
  </xdr:twoCellAnchor>
  <xdr:twoCellAnchor editAs="oneCell">
    <xdr:from>
      <xdr:col>0</xdr:col>
      <xdr:colOff>796635</xdr:colOff>
      <xdr:row>0</xdr:row>
      <xdr:rowOff>155863</xdr:rowOff>
    </xdr:from>
    <xdr:to>
      <xdr:col>1</xdr:col>
      <xdr:colOff>744681</xdr:colOff>
      <xdr:row>0</xdr:row>
      <xdr:rowOff>889968</xdr:rowOff>
    </xdr:to>
    <xdr:pic>
      <xdr:nvPicPr>
        <xdr:cNvPr id="14" name="8 Imagen" descr="logo_2x4.bmp">
          <a:hlinkClick xmlns:r="http://schemas.openxmlformats.org/officeDocument/2006/relationships" r:id="rId6"/>
          <a:extLst>
            <a:ext uri="{FF2B5EF4-FFF2-40B4-BE49-F238E27FC236}">
              <a16:creationId xmlns:a16="http://schemas.microsoft.com/office/drawing/2014/main" id="{00000000-0008-0000-3B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635" y="155863"/>
          <a:ext cx="1039091" cy="734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86</xdr:row>
      <xdr:rowOff>138547</xdr:rowOff>
    </xdr:from>
    <xdr:to>
      <xdr:col>5</xdr:col>
      <xdr:colOff>398319</xdr:colOff>
      <xdr:row>89</xdr:row>
      <xdr:rowOff>51954</xdr:rowOff>
    </xdr:to>
    <xdr:sp macro="" textlink="">
      <xdr:nvSpPr>
        <xdr:cNvPr id="5" name="CuadroTexto 4">
          <a:extLst>
            <a:ext uri="{FF2B5EF4-FFF2-40B4-BE49-F238E27FC236}">
              <a16:creationId xmlns:a16="http://schemas.microsoft.com/office/drawing/2014/main" id="{00000000-0008-0000-3B00-000005000000}"/>
            </a:ext>
          </a:extLst>
        </xdr:cNvPr>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82.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83.xml><?xml version="1.0" encoding="utf-8"?>
<xdr:wsDr xmlns:xdr="http://schemas.openxmlformats.org/drawingml/2006/spreadsheetDrawing" xmlns:a="http://schemas.openxmlformats.org/drawingml/2006/main">
  <xdr:twoCellAnchor>
    <xdr:from>
      <xdr:col>0</xdr:col>
      <xdr:colOff>65635</xdr:colOff>
      <xdr:row>19</xdr:row>
      <xdr:rowOff>68033</xdr:rowOff>
    </xdr:from>
    <xdr:to>
      <xdr:col>13</xdr:col>
      <xdr:colOff>997323</xdr:colOff>
      <xdr:row>58</xdr:row>
      <xdr:rowOff>123265</xdr:rowOff>
    </xdr:to>
    <xdr:graphicFrame macro="">
      <xdr:nvGraphicFramePr>
        <xdr:cNvPr id="2" name="4 Gráfico">
          <a:extLst>
            <a:ext uri="{FF2B5EF4-FFF2-40B4-BE49-F238E27FC236}">
              <a16:creationId xmlns:a16="http://schemas.microsoft.com/office/drawing/2014/main" id="{00000000-0008-0000-3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13606</xdr:colOff>
      <xdr:row>0</xdr:row>
      <xdr:rowOff>1020536</xdr:rowOff>
    </xdr:to>
    <xdr:sp macro="" textlink="">
      <xdr:nvSpPr>
        <xdr:cNvPr id="4" name="3 Rectángulo redondeado">
          <a:extLst>
            <a:ext uri="{FF2B5EF4-FFF2-40B4-BE49-F238E27FC236}">
              <a16:creationId xmlns:a16="http://schemas.microsoft.com/office/drawing/2014/main" id="{00000000-0008-0000-3C00-000004000000}"/>
            </a:ext>
          </a:extLst>
        </xdr:cNvPr>
        <xdr:cNvSpPr/>
      </xdr:nvSpPr>
      <xdr:spPr>
        <a:xfrm>
          <a:off x="0" y="0"/>
          <a:ext cx="14592459"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Empleados Afiliados Activos al SDSS por Tipo de Riesgos Laborales de sus Empresas</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Mayo 2019 </a:t>
          </a:r>
          <a:r>
            <a:rPr lang="es-DO" sz="1600" b="1">
              <a:solidFill>
                <a:schemeClr val="lt1"/>
              </a:solidFill>
              <a:effectLst/>
              <a:latin typeface="+mn-lt"/>
              <a:ea typeface="+mn-ea"/>
              <a:cs typeface="+mn-cs"/>
            </a:rPr>
            <a:t>-</a:t>
          </a:r>
          <a:r>
            <a:rPr lang="es-DO" sz="1600" b="1" baseline="0">
              <a:solidFill>
                <a:schemeClr val="lt1"/>
              </a:solidFill>
              <a:effectLst/>
              <a:latin typeface="+mn-lt"/>
              <a:ea typeface="+mn-ea"/>
              <a:cs typeface="+mn-cs"/>
            </a:rPr>
            <a:t>  Mayo 2020</a:t>
          </a:r>
          <a:endParaRPr lang="es-DO" sz="3600">
            <a:effectLst/>
          </a:endParaRPr>
        </a:p>
      </xdr:txBody>
    </xdr:sp>
    <xdr:clientData/>
  </xdr:twoCellAnchor>
  <xdr:twoCellAnchor editAs="oneCell">
    <xdr:from>
      <xdr:col>0</xdr:col>
      <xdr:colOff>585107</xdr:colOff>
      <xdr:row>0</xdr:row>
      <xdr:rowOff>204107</xdr:rowOff>
    </xdr:from>
    <xdr:to>
      <xdr:col>1</xdr:col>
      <xdr:colOff>366591</xdr:colOff>
      <xdr:row>0</xdr:row>
      <xdr:rowOff>769524</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3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107" y="204107"/>
          <a:ext cx="706770" cy="565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c:userShapes xmlns:c="http://schemas.openxmlformats.org/drawingml/2006/chart">
  <cdr:relSizeAnchor xmlns:cdr="http://schemas.openxmlformats.org/drawingml/2006/chartDrawing">
    <cdr:from>
      <cdr:x>0.01902</cdr:x>
      <cdr:y>0.92545</cdr:y>
    </cdr:from>
    <cdr:to>
      <cdr:x>0.38678</cdr:x>
      <cdr:y>0.96257</cdr:y>
    </cdr:to>
    <cdr:pic>
      <cdr:nvPicPr>
        <cdr:cNvPr id="2" name="chart">
          <a:extLst xmlns:a="http://schemas.openxmlformats.org/drawingml/2006/main">
            <a:ext uri="{FF2B5EF4-FFF2-40B4-BE49-F238E27FC236}">
              <a16:creationId xmlns:a16="http://schemas.microsoft.com/office/drawing/2014/main" id="{7B862D1B-C713-44B9-A9DA-FB744AD5FD5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266254" y="6926764"/>
          <a:ext cx="5147788" cy="277821"/>
        </a:xfrm>
        <a:prstGeom xmlns:a="http://schemas.openxmlformats.org/drawingml/2006/main" prst="rect">
          <a:avLst/>
        </a:prstGeom>
      </cdr:spPr>
    </cdr:pic>
  </cdr:relSizeAnchor>
</c:userShapes>
</file>

<file path=xl/drawings/drawing85.xml><?xml version="1.0" encoding="utf-8"?>
<xdr:wsDr xmlns:xdr="http://schemas.openxmlformats.org/drawingml/2006/spreadsheetDrawing" xmlns:a="http://schemas.openxmlformats.org/drawingml/2006/main">
  <xdr:twoCellAnchor>
    <xdr:from>
      <xdr:col>0</xdr:col>
      <xdr:colOff>27214</xdr:colOff>
      <xdr:row>21</xdr:row>
      <xdr:rowOff>2</xdr:rowOff>
    </xdr:from>
    <xdr:to>
      <xdr:col>9</xdr:col>
      <xdr:colOff>1292677</xdr:colOff>
      <xdr:row>58</xdr:row>
      <xdr:rowOff>27214</xdr:rowOff>
    </xdr:to>
    <xdr:graphicFrame macro="">
      <xdr:nvGraphicFramePr>
        <xdr:cNvPr id="2" name="2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1143000</xdr:rowOff>
    </xdr:to>
    <xdr:sp macro="" textlink="">
      <xdr:nvSpPr>
        <xdr:cNvPr id="6" name="5 Rectángulo redondeado">
          <a:extLst>
            <a:ext uri="{FF2B5EF4-FFF2-40B4-BE49-F238E27FC236}">
              <a16:creationId xmlns:a16="http://schemas.microsoft.com/office/drawing/2014/main" id="{00000000-0008-0000-3D00-000006000000}"/>
            </a:ext>
          </a:extLst>
        </xdr:cNvPr>
        <xdr:cNvSpPr/>
      </xdr:nvSpPr>
      <xdr:spPr>
        <a:xfrm>
          <a:off x="0" y="0"/>
          <a:ext cx="13226143"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Accidentabilidad Laboral de los Afiliados al SRL</a:t>
          </a:r>
        </a:p>
        <a:p>
          <a:pPr algn="ctr" eaLnBrk="1" fontAlgn="auto" latinLnBrk="0" hangingPunct="1"/>
          <a:r>
            <a:rPr lang="es-DO" sz="2000" b="1">
              <a:solidFill>
                <a:schemeClr val="lt1"/>
              </a:solidFill>
              <a:effectLst/>
              <a:latin typeface="+mn-lt"/>
              <a:ea typeface="+mn-ea"/>
              <a:cs typeface="+mn-cs"/>
            </a:rPr>
            <a:t>Período: Diciembre 2005 -</a:t>
          </a:r>
          <a:r>
            <a:rPr lang="es-DO" sz="2000" b="1" baseline="0">
              <a:solidFill>
                <a:schemeClr val="lt1"/>
              </a:solidFill>
              <a:effectLst/>
              <a:latin typeface="+mn-lt"/>
              <a:ea typeface="+mn-ea"/>
              <a:cs typeface="+mn-cs"/>
            </a:rPr>
            <a:t> Mayo 2020</a:t>
          </a:r>
          <a:endParaRPr lang="es-DO" sz="4400">
            <a:effectLst/>
          </a:endParaRPr>
        </a:p>
      </xdr:txBody>
    </xdr:sp>
    <xdr:clientData/>
  </xdr:twoCellAnchor>
  <xdr:twoCellAnchor editAs="oneCell">
    <xdr:from>
      <xdr:col>0</xdr:col>
      <xdr:colOff>427785</xdr:colOff>
      <xdr:row>0</xdr:row>
      <xdr:rowOff>244929</xdr:rowOff>
    </xdr:from>
    <xdr:to>
      <xdr:col>1</xdr:col>
      <xdr:colOff>267604</xdr:colOff>
      <xdr:row>0</xdr:row>
      <xdr:rowOff>858703</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3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6.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87.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a:extLst>
            <a:ext uri="{FF2B5EF4-FFF2-40B4-BE49-F238E27FC236}">
              <a16:creationId xmlns:a16="http://schemas.microsoft.com/office/drawing/2014/main" id="{00000000-0008-0000-3E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E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a:extLst>
            <a:ext uri="{FF2B5EF4-FFF2-40B4-BE49-F238E27FC236}">
              <a16:creationId xmlns:a16="http://schemas.microsoft.com/office/drawing/2014/main" id="{00000000-0008-0000-3E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a:extLst>
            <a:ext uri="{FF2B5EF4-FFF2-40B4-BE49-F238E27FC236}">
              <a16:creationId xmlns:a16="http://schemas.microsoft.com/office/drawing/2014/main" id="{00000000-0008-0000-3F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707571</xdr:colOff>
      <xdr:row>52</xdr:row>
      <xdr:rowOff>54428</xdr:rowOff>
    </xdr:to>
    <xdr:sp macro="" textlink="">
      <xdr:nvSpPr>
        <xdr:cNvPr id="2" name="1 CuadroTexto">
          <a:extLst>
            <a:ext uri="{FF2B5EF4-FFF2-40B4-BE49-F238E27FC236}">
              <a16:creationId xmlns:a16="http://schemas.microsoft.com/office/drawing/2014/main" id="{00000000-0008-0000-3F00-000002000000}"/>
            </a:ext>
          </a:extLst>
        </xdr:cNvPr>
        <xdr:cNvSpPr txBox="1"/>
      </xdr:nvSpPr>
      <xdr:spPr>
        <a:xfrm>
          <a:off x="0" y="0"/>
          <a:ext cx="11239500" cy="10028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a:solidFill>
                <a:sysClr val="windowText" lastClr="000000"/>
              </a:solidFill>
              <a:latin typeface="+mn-lt"/>
              <a:ea typeface="+mn-ea"/>
              <a:cs typeface="+mn-cs"/>
            </a:rPr>
            <a:t>Si el empleador no paga antes de la fecha límite de pago, se generan recargos e</a:t>
          </a:r>
          <a:r>
            <a:rPr lang="en-US" sz="1400" b="0"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intereses acumulativos por cada mes de atraso.</a:t>
          </a:r>
        </a:p>
        <a:p>
          <a:endParaRPr lang="en-US" sz="1400" b="0">
            <a:solidFill>
              <a:sysClr val="windowText" lastClr="000000"/>
            </a:solidFill>
            <a:latin typeface="+mn-lt"/>
            <a:ea typeface="+mn-ea"/>
            <a:cs typeface="+mn-cs"/>
          </a:endParaRPr>
        </a:p>
        <a:p>
          <a:r>
            <a:rPr lang="en-US" sz="1400" b="1">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a:extLst>
            <a:ext uri="{FF2B5EF4-FFF2-40B4-BE49-F238E27FC236}">
              <a16:creationId xmlns:a16="http://schemas.microsoft.com/office/drawing/2014/main" id="{00000000-0008-0000-3F00-000005000000}"/>
            </a:ext>
          </a:extLst>
        </xdr:cNvPr>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a:extLst>
            <a:ext uri="{FF2B5EF4-FFF2-40B4-BE49-F238E27FC236}">
              <a16:creationId xmlns:a16="http://schemas.microsoft.com/office/drawing/2014/main" id="{00000000-0008-0000-3F00-000007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a:extLst>
            <a:ext uri="{FF2B5EF4-FFF2-40B4-BE49-F238E27FC236}">
              <a16:creationId xmlns:a16="http://schemas.microsoft.com/office/drawing/2014/main" id="{00000000-0008-0000-40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a:extLst>
            <a:ext uri="{FF2B5EF4-FFF2-40B4-BE49-F238E27FC236}">
              <a16:creationId xmlns:a16="http://schemas.microsoft.com/office/drawing/2014/main" id="{00000000-0008-0000-4000-000002000000}"/>
            </a:ext>
          </a:extLst>
        </xdr:cNvPr>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a:extLst>
            <a:ext uri="{FF2B5EF4-FFF2-40B4-BE49-F238E27FC236}">
              <a16:creationId xmlns:a16="http://schemas.microsoft.com/office/drawing/2014/main" id="{00000000-0008-0000-4000-000005000000}"/>
            </a:ext>
          </a:extLst>
        </xdr:cNvPr>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a:extLst>
            <a:ext uri="{FF2B5EF4-FFF2-40B4-BE49-F238E27FC236}">
              <a16:creationId xmlns:a16="http://schemas.microsoft.com/office/drawing/2014/main" id="{00000000-0008-0000-40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791292</xdr:colOff>
      <xdr:row>32</xdr:row>
      <xdr:rowOff>58863</xdr:rowOff>
    </xdr:to>
    <xdr:pic>
      <xdr:nvPicPr>
        <xdr:cNvPr id="2" name="1 Imagen">
          <a:extLst>
            <a:ext uri="{FF2B5EF4-FFF2-40B4-BE49-F238E27FC236}">
              <a16:creationId xmlns:a16="http://schemas.microsoft.com/office/drawing/2014/main" id="{00000000-0008-0000-41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67237</xdr:colOff>
      <xdr:row>5</xdr:row>
      <xdr:rowOff>112061</xdr:rowOff>
    </xdr:from>
    <xdr:to>
      <xdr:col>11</xdr:col>
      <xdr:colOff>649942</xdr:colOff>
      <xdr:row>37</xdr:row>
      <xdr:rowOff>168088</xdr:rowOff>
    </xdr:to>
    <xdr:sp macro="" textlink="">
      <xdr:nvSpPr>
        <xdr:cNvPr id="3" name="2 CuadroTexto">
          <a:extLst>
            <a:ext uri="{FF2B5EF4-FFF2-40B4-BE49-F238E27FC236}">
              <a16:creationId xmlns:a16="http://schemas.microsoft.com/office/drawing/2014/main" id="{00000000-0008-0000-4100-000003000000}"/>
            </a:ext>
          </a:extLst>
        </xdr:cNvPr>
        <xdr:cNvSpPr txBox="1"/>
      </xdr:nvSpPr>
      <xdr:spPr>
        <a:xfrm>
          <a:off x="67237" y="986120"/>
          <a:ext cx="11116234" cy="625288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Desde el año 2003 hasta</a:t>
          </a:r>
          <a:r>
            <a:rPr lang="es-DO" sz="1500" b="0" baseline="0">
              <a:solidFill>
                <a:sysClr val="windowText" lastClr="000000"/>
              </a:solidFill>
              <a:latin typeface="+mn-lt"/>
              <a:ea typeface="+mn-ea"/>
              <a:cs typeface="+mn-cs"/>
            </a:rPr>
            <a:t> mayo 2020 </a:t>
          </a:r>
          <a:r>
            <a:rPr lang="es-DO" sz="1500" b="0">
              <a:solidFill>
                <a:sysClr val="windowText" lastClr="000000"/>
              </a:solidFill>
              <a:latin typeface="+mn-lt"/>
              <a:ea typeface="+mn-ea"/>
              <a:cs typeface="+mn-cs"/>
            </a:rPr>
            <a:t>ha ingresado al Sistema Dominicano de la Seguridad Social (SDSS) por concepto de recaudo (incluyendo intereses recargo y multas),  aportes del Gobierno Central y rendimiento de inversiones, la suma de RD$1,052,156,652,957.78 de los cuales el 91.97% (RD$957,167,015,810.23) pertenece al recaudo del Régimen Contributivo (RC); el 7.72% (RD$81,178,023,416.34) aportes del gobierno para cubrir a los afiliados del Seguro Familiar de Salud del RégimenSubsidiado y el 1.3% (RD$13,811,613,731.21)</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de rendimiento de las diferentes inversiones del SFS y aportes</a:t>
          </a:r>
          <a:r>
            <a:rPr lang="es-DO" sz="1500" b="0">
              <a:solidFill>
                <a:srgbClr val="FF0000"/>
              </a:solidFill>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rgbClr val="FF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Los aportes del gobierno entre el año 2003 hasta</a:t>
          </a:r>
          <a:r>
            <a:rPr lang="es-DO" sz="1500" b="0" baseline="0">
              <a:solidFill>
                <a:sysClr val="windowText" lastClr="000000"/>
              </a:solidFill>
              <a:latin typeface="+mn-lt"/>
              <a:ea typeface="+mn-ea"/>
              <a:cs typeface="+mn-cs"/>
            </a:rPr>
            <a:t> mayo 2020 </a:t>
          </a:r>
          <a:r>
            <a:rPr lang="es-DO" sz="1500" b="0">
              <a:solidFill>
                <a:sysClr val="windowText" lastClr="000000"/>
              </a:solidFill>
              <a:latin typeface="+mn-lt"/>
              <a:ea typeface="+mn-ea"/>
              <a:cs typeface="+mn-cs"/>
            </a:rPr>
            <a:t>ascienden a un monto de RD$87,310,824,659.45distribuido de la siguiente manera: RD$81,178,023,416.34,  para cubrir a los afiliados del Seguro Familiar de Salud del Régimen Subsidiado; </a:t>
          </a:r>
          <a:r>
            <a:rPr lang="es-DO" sz="1500" b="0" baseline="0">
              <a:solidFill>
                <a:sysClr val="windowText" lastClr="000000"/>
              </a:solidFill>
              <a:latin typeface="+mn-lt"/>
              <a:ea typeface="+mn-ea"/>
              <a:cs typeface="+mn-cs"/>
            </a:rPr>
            <a:t>R</a:t>
          </a:r>
          <a:r>
            <a:rPr lang="es-DO" sz="1500" b="0">
              <a:solidFill>
                <a:sysClr val="windowText" lastClr="000000"/>
              </a:solidFill>
              <a:latin typeface="+mn-lt"/>
              <a:ea typeface="+mn-ea"/>
              <a:cs typeface="+mn-cs"/>
            </a:rPr>
            <a:t>D$400,000,000.00 para la cobertura del Fondo de Atenciones Médicas por Accidentes de Tránsito (FONAMAT) en el período comprendido entre septiembre 2007</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y diciembre 2009 y RD$5,732,801,243.11 para cubrir la afiliación al Régimen Especial Transitorio de  salud de los pensionados</a:t>
          </a:r>
          <a:r>
            <a:rPr lang="es-DO" sz="1500" b="0" baseline="0">
              <a:solidFill>
                <a:sysClr val="windowText" lastClr="000000"/>
              </a:solidFill>
              <a:latin typeface="+mn-lt"/>
              <a:ea typeface="+mn-ea"/>
              <a:cs typeface="+mn-cs"/>
            </a:rPr>
            <a:t> del  </a:t>
          </a:r>
          <a:r>
            <a:rPr lang="es-DO" sz="1500" b="0">
              <a:solidFill>
                <a:sysClr val="windowText" lastClr="000000"/>
              </a:solidFill>
              <a:latin typeface="+mn-lt"/>
              <a:ea typeface="+mn-ea"/>
              <a:cs typeface="+mn-cs"/>
            </a:rPr>
            <a:t>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total recaudado desde 2003 al mes de mayo 2020, un 64.5%  (RD$616,895,234,605.22)proviene del sector privado y el 35.6% (RD$340,382,513,226.02) del sector público.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recaudo por origen de los aportes, el 28.40% proviene de los trabajadores (el 10.10% sectores público y el 18.29% privados) y el 71.60% del sector empleador (25.45% público y el 46.15%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Para</a:t>
          </a:r>
          <a:r>
            <a:rPr lang="es-DO" sz="1500" b="0" baseline="0">
              <a:solidFill>
                <a:sysClr val="windowText" lastClr="000000"/>
              </a:solidFill>
              <a:latin typeface="+mn-lt"/>
              <a:ea typeface="+mn-ea"/>
              <a:cs typeface="+mn-cs"/>
            </a:rPr>
            <a:t> enero - mayo 2020</a:t>
          </a:r>
          <a:r>
            <a:rPr lang="es-DO" sz="1500" b="0">
              <a:solidFill>
                <a:sysClr val="windowText" lastClr="000000"/>
              </a:solidFill>
              <a:latin typeface="+mn-lt"/>
              <a:ea typeface="+mn-ea"/>
              <a:cs typeface="+mn-cs"/>
            </a:rPr>
            <a:t>, los fondos ingresados al Sistema Dominicano de Seguridad Social (SDSS) por concepto de recaudo del Régimen Contributivo ascendieron a RD$57,927,485,638.16 y los pagos a las diferentes entidades que lo componen para cubrir losdiferentes seguros alcanzaron un monto total de RD$58,867,470,027.53.  En el mismo período, para el Régimen Subsidiado se recibieronaportes del gobierno central  por la suma de RD$20,227,782,093.05 </a:t>
          </a:r>
          <a:r>
            <a:rPr lang="es-DO" sz="1500" b="0" baseline="0">
              <a:solidFill>
                <a:sysClr val="windowText" lastClr="000000"/>
              </a:solidFill>
              <a:latin typeface="+mn-lt"/>
              <a:ea typeface="+mn-ea"/>
              <a:cs typeface="+mn-cs"/>
            </a:rPr>
            <a:t>y</a:t>
          </a:r>
          <a:r>
            <a:rPr lang="es-DO" sz="1500" b="0">
              <a:solidFill>
                <a:sysClr val="windowText" lastClr="000000"/>
              </a:solidFill>
              <a:latin typeface="+mn-lt"/>
              <a:ea typeface="+mn-ea"/>
              <a:cs typeface="+mn-cs"/>
            </a:rPr>
            <a:t> se realizaron pago a SENASA por un monto de RD$4,465,221,666.33.</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78440</xdr:rowOff>
    </xdr:to>
    <xdr:sp macro="" textlink="">
      <xdr:nvSpPr>
        <xdr:cNvPr id="4" name="3 Rectángulo redondeado">
          <a:extLst>
            <a:ext uri="{FF2B5EF4-FFF2-40B4-BE49-F238E27FC236}">
              <a16:creationId xmlns:a16="http://schemas.microsoft.com/office/drawing/2014/main" id="{00000000-0008-0000-4100-000004000000}"/>
            </a:ext>
          </a:extLst>
        </xdr:cNvPr>
        <xdr:cNvSpPr/>
      </xdr:nvSpPr>
      <xdr:spPr>
        <a:xfrm>
          <a:off x="0" y="0"/>
          <a:ext cx="11205882"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3200">
            <a:effectLst/>
          </a:endParaRPr>
        </a:p>
        <a:p>
          <a:pPr algn="ctr" eaLnBrk="1" fontAlgn="auto" latinLnBrk="0" hangingPunct="1"/>
          <a:r>
            <a:rPr lang="es-DO" sz="1800" b="1">
              <a:solidFill>
                <a:schemeClr val="lt1"/>
              </a:solidFill>
              <a:effectLst/>
              <a:latin typeface="+mn-lt"/>
              <a:ea typeface="+mn-ea"/>
              <a:cs typeface="+mn-cs"/>
            </a:rPr>
            <a:t>Ingresos y Egresos</a:t>
          </a:r>
          <a:endParaRPr lang="es-DO" sz="2800">
            <a:effectLst/>
          </a:endParaRPr>
        </a:p>
      </xdr:txBody>
    </xdr:sp>
    <xdr:clientData/>
  </xdr:twoCellAnchor>
  <xdr:twoCellAnchor editAs="oneCell">
    <xdr:from>
      <xdr:col>0</xdr:col>
      <xdr:colOff>421903</xdr:colOff>
      <xdr:row>0</xdr:row>
      <xdr:rowOff>158563</xdr:rowOff>
    </xdr:from>
    <xdr:to>
      <xdr:col>1</xdr:col>
      <xdr:colOff>166968</xdr:colOff>
      <xdr:row>3</xdr:row>
      <xdr:rowOff>96578</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41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21903" y="158563"/>
          <a:ext cx="764800" cy="509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xdr:wsDr xmlns:xdr="http://schemas.openxmlformats.org/drawingml/2006/spreadsheetDrawing" xmlns:a="http://schemas.openxmlformats.org/drawingml/2006/main">
  <xdr:twoCellAnchor>
    <xdr:from>
      <xdr:col>0</xdr:col>
      <xdr:colOff>95250</xdr:colOff>
      <xdr:row>25</xdr:row>
      <xdr:rowOff>27215</xdr:rowOff>
    </xdr:from>
    <xdr:to>
      <xdr:col>13</xdr:col>
      <xdr:colOff>1455964</xdr:colOff>
      <xdr:row>77</xdr:row>
      <xdr:rowOff>27214</xdr:rowOff>
    </xdr:to>
    <xdr:graphicFrame macro="">
      <xdr:nvGraphicFramePr>
        <xdr:cNvPr id="2" name="1 Gráfico">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54429</xdr:rowOff>
    </xdr:to>
    <xdr:sp macro="" textlink="">
      <xdr:nvSpPr>
        <xdr:cNvPr id="3" name="6 Rectángulo redondeado">
          <a:extLst>
            <a:ext uri="{FF2B5EF4-FFF2-40B4-BE49-F238E27FC236}">
              <a16:creationId xmlns:a16="http://schemas.microsoft.com/office/drawing/2014/main" id="{00000000-0008-0000-4200-000003000000}"/>
            </a:ext>
          </a:extLst>
        </xdr:cNvPr>
        <xdr:cNvSpPr/>
      </xdr:nvSpPr>
      <xdr:spPr>
        <a:xfrm>
          <a:off x="0" y="0"/>
          <a:ext cx="22131618" cy="11974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Seguridad Social (SDSS) </a:t>
          </a:r>
        </a:p>
        <a:p>
          <a:pPr algn="ctr" eaLnBrk="1" fontAlgn="auto" latinLnBrk="0" hangingPunct="1"/>
          <a:r>
            <a:rPr lang="es-DO" sz="2000" b="1">
              <a:solidFill>
                <a:schemeClr val="lt1"/>
              </a:solidFill>
              <a:effectLst/>
              <a:latin typeface="+mn-lt"/>
              <a:ea typeface="+mn-ea"/>
              <a:cs typeface="+mn-cs"/>
            </a:rPr>
            <a:t>Ingresos y Egresos Anuales del SDSS</a:t>
          </a:r>
        </a:p>
        <a:p>
          <a:pPr algn="ctr" eaLnBrk="1" fontAlgn="auto" latinLnBrk="0" hangingPunct="1"/>
          <a:r>
            <a:rPr lang="es-DO" sz="2000" b="1">
              <a:solidFill>
                <a:schemeClr val="lt1"/>
              </a:solidFill>
              <a:effectLst/>
              <a:latin typeface="+mn-lt"/>
              <a:ea typeface="+mn-ea"/>
              <a:cs typeface="+mn-cs"/>
            </a:rPr>
            <a:t>Período: Diciembre 2003 -</a:t>
          </a:r>
          <a:r>
            <a:rPr lang="es-DO" sz="2000" b="1" baseline="0">
              <a:solidFill>
                <a:schemeClr val="lt1"/>
              </a:solidFill>
              <a:effectLst/>
              <a:latin typeface="+mn-lt"/>
              <a:ea typeface="+mn-ea"/>
              <a:cs typeface="+mn-cs"/>
            </a:rPr>
            <a:t> Mayo 2020</a:t>
          </a:r>
          <a:endParaRPr lang="es-DO" sz="3200">
            <a:effectLst/>
          </a:endParaRPr>
        </a:p>
      </xdr:txBody>
    </xdr:sp>
    <xdr:clientData/>
  </xdr:twoCellAnchor>
  <xdr:twoCellAnchor editAs="oneCell">
    <xdr:from>
      <xdr:col>0</xdr:col>
      <xdr:colOff>727363</xdr:colOff>
      <xdr:row>0</xdr:row>
      <xdr:rowOff>264451</xdr:rowOff>
    </xdr:from>
    <xdr:to>
      <xdr:col>1</xdr:col>
      <xdr:colOff>449035</xdr:colOff>
      <xdr:row>0</xdr:row>
      <xdr:rowOff>979715</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7363" y="264451"/>
          <a:ext cx="1041565" cy="715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c:userShapes xmlns:c="http://schemas.openxmlformats.org/drawingml/2006/chart">
  <cdr:relSizeAnchor xmlns:cdr="http://schemas.openxmlformats.org/drawingml/2006/chartDrawing">
    <cdr:from>
      <cdr:x>0.03496</cdr:x>
      <cdr:y>0.96294</cdr:y>
    </cdr:from>
    <cdr:to>
      <cdr:x>0.1404</cdr:x>
      <cdr:y>1</cdr:y>
    </cdr:to>
    <cdr:sp macro="" textlink="">
      <cdr:nvSpPr>
        <cdr:cNvPr id="2" name="1 CuadroTexto"/>
        <cdr:cNvSpPr txBox="1"/>
      </cdr:nvSpPr>
      <cdr:spPr>
        <a:xfrm xmlns:a="http://schemas.openxmlformats.org/drawingml/2006/main">
          <a:off x="724813" y="9362015"/>
          <a:ext cx="2185822" cy="360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93.xml><?xml version="1.0" encoding="utf-8"?>
<xdr:wsDr xmlns:xdr="http://schemas.openxmlformats.org/drawingml/2006/spreadsheetDrawing" xmlns:a="http://schemas.openxmlformats.org/drawingml/2006/main">
  <xdr:twoCellAnchor>
    <xdr:from>
      <xdr:col>0</xdr:col>
      <xdr:colOff>0</xdr:colOff>
      <xdr:row>22</xdr:row>
      <xdr:rowOff>149678</xdr:rowOff>
    </xdr:from>
    <xdr:to>
      <xdr:col>9</xdr:col>
      <xdr:colOff>898071</xdr:colOff>
      <xdr:row>60</xdr:row>
      <xdr:rowOff>54427</xdr:rowOff>
    </xdr:to>
    <xdr:graphicFrame macro="">
      <xdr:nvGraphicFramePr>
        <xdr:cNvPr id="2" name="1 Gráfico">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6" name="6 Rectángulo redondeado">
          <a:extLst>
            <a:ext uri="{FF2B5EF4-FFF2-40B4-BE49-F238E27FC236}">
              <a16:creationId xmlns:a16="http://schemas.microsoft.com/office/drawing/2014/main" id="{00000000-0008-0000-4300-000006000000}"/>
            </a:ext>
          </a:extLst>
        </xdr:cNvPr>
        <xdr:cNvSpPr/>
      </xdr:nvSpPr>
      <xdr:spPr>
        <a:xfrm>
          <a:off x="0" y="0"/>
          <a:ext cx="12079941"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Recaudo del Régimen Contributivo del SDSS por Sector Económico</a:t>
          </a:r>
        </a:p>
        <a:p>
          <a:pPr algn="ctr" eaLnBrk="1" fontAlgn="auto" latinLnBrk="0" hangingPunct="1"/>
          <a:r>
            <a:rPr lang="es-DO" sz="2400" b="1">
              <a:solidFill>
                <a:schemeClr val="lt1"/>
              </a:solidFill>
              <a:effectLst/>
              <a:latin typeface="+mn-lt"/>
              <a:ea typeface="+mn-ea"/>
              <a:cs typeface="+mn-cs"/>
            </a:rPr>
            <a:t> Período: Diciembre 2003 - Mayo 2020</a:t>
          </a:r>
          <a:endParaRPr lang="es-DO" sz="2400">
            <a:effectLst/>
          </a:endParaRPr>
        </a:p>
      </xdr:txBody>
    </xdr:sp>
    <xdr:clientData/>
  </xdr:twoCellAnchor>
  <xdr:twoCellAnchor editAs="oneCell">
    <xdr:from>
      <xdr:col>0</xdr:col>
      <xdr:colOff>377798</xdr:colOff>
      <xdr:row>0</xdr:row>
      <xdr:rowOff>236126</xdr:rowOff>
    </xdr:from>
    <xdr:to>
      <xdr:col>0</xdr:col>
      <xdr:colOff>1246339</xdr:colOff>
      <xdr:row>0</xdr:row>
      <xdr:rowOff>840441</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3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7798" y="236126"/>
          <a:ext cx="868541" cy="604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c:userShapes xmlns:c="http://schemas.openxmlformats.org/drawingml/2006/chart">
  <cdr:relSizeAnchor xmlns:cdr="http://schemas.openxmlformats.org/drawingml/2006/chartDrawing">
    <cdr:from>
      <cdr:x>0.2426</cdr:x>
      <cdr:y>0.0187</cdr:y>
    </cdr:from>
    <cdr:to>
      <cdr:x>0.80522</cdr:x>
      <cdr:y>0.09252</cdr:y>
    </cdr:to>
    <cdr:sp macro="" textlink="">
      <cdr:nvSpPr>
        <cdr:cNvPr id="2" name="1 CuadroTexto"/>
        <cdr:cNvSpPr txBox="1"/>
      </cdr:nvSpPr>
      <cdr:spPr>
        <a:xfrm xmlns:a="http://schemas.openxmlformats.org/drawingml/2006/main">
          <a:off x="2547260" y="82990"/>
          <a:ext cx="5907461" cy="327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600" b="1"/>
            <a:t>Recaudo del Régimen Contributivo del SDSS por Sector Económico</a:t>
          </a:r>
        </a:p>
      </cdr:txBody>
    </cdr:sp>
  </cdr:relSizeAnchor>
  <cdr:relSizeAnchor xmlns:cdr="http://schemas.openxmlformats.org/drawingml/2006/chartDrawing">
    <cdr:from>
      <cdr:x>0.04624</cdr:x>
      <cdr:y>0.93715</cdr:y>
    </cdr:from>
    <cdr:to>
      <cdr:x>0.1886</cdr:x>
      <cdr:y>0.97563</cdr:y>
    </cdr:to>
    <cdr:sp macro="" textlink="">
      <cdr:nvSpPr>
        <cdr:cNvPr id="3" name="1 CuadroTexto"/>
        <cdr:cNvSpPr txBox="1"/>
      </cdr:nvSpPr>
      <cdr:spPr>
        <a:xfrm xmlns:a="http://schemas.openxmlformats.org/drawingml/2006/main">
          <a:off x="557027" y="5681384"/>
          <a:ext cx="1714914" cy="233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95.xml><?xml version="1.0" encoding="utf-8"?>
<xdr:wsDr xmlns:xdr="http://schemas.openxmlformats.org/drawingml/2006/spreadsheetDrawing" xmlns:a="http://schemas.openxmlformats.org/drawingml/2006/main">
  <xdr:twoCellAnchor>
    <xdr:from>
      <xdr:col>0</xdr:col>
      <xdr:colOff>0</xdr:colOff>
      <xdr:row>22</xdr:row>
      <xdr:rowOff>236924</xdr:rowOff>
    </xdr:from>
    <xdr:to>
      <xdr:col>10</xdr:col>
      <xdr:colOff>372796</xdr:colOff>
      <xdr:row>66</xdr:row>
      <xdr:rowOff>68036</xdr:rowOff>
    </xdr:to>
    <xdr:graphicFrame macro="">
      <xdr:nvGraphicFramePr>
        <xdr:cNvPr id="2" name="1 Gráfico">
          <a:extLst>
            <a:ext uri="{FF2B5EF4-FFF2-40B4-BE49-F238E27FC236}">
              <a16:creationId xmlns:a16="http://schemas.microsoft.com/office/drawing/2014/main" id="{00000000-0008-0000-4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202406</xdr:rowOff>
    </xdr:to>
    <xdr:sp macro="" textlink="">
      <xdr:nvSpPr>
        <xdr:cNvPr id="3" name="6 Rectángulo redondeado">
          <a:extLst>
            <a:ext uri="{FF2B5EF4-FFF2-40B4-BE49-F238E27FC236}">
              <a16:creationId xmlns:a16="http://schemas.microsoft.com/office/drawing/2014/main" id="{00000000-0008-0000-4400-000003000000}"/>
            </a:ext>
          </a:extLst>
        </xdr:cNvPr>
        <xdr:cNvSpPr/>
      </xdr:nvSpPr>
      <xdr:spPr>
        <a:xfrm>
          <a:off x="0" y="0"/>
          <a:ext cx="13204031" cy="89296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Recaudo del Régimen Contributivo del SDSS por Origen de los Aportes</a:t>
          </a:r>
        </a:p>
        <a:p>
          <a:pPr algn="ctr" eaLnBrk="1" fontAlgn="auto" latinLnBrk="0" hangingPunct="1"/>
          <a:r>
            <a:rPr lang="es-DO" sz="2400" b="1">
              <a:solidFill>
                <a:schemeClr val="lt1"/>
              </a:solidFill>
              <a:effectLst/>
              <a:latin typeface="+mn-lt"/>
              <a:ea typeface="+mn-ea"/>
              <a:cs typeface="+mn-cs"/>
            </a:rPr>
            <a:t>Período: Diciembre 2003</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 Mayo 2020</a:t>
          </a:r>
          <a:endParaRPr lang="es-DO" sz="2400">
            <a:effectLst/>
          </a:endParaRPr>
        </a:p>
      </xdr:txBody>
    </xdr:sp>
    <xdr:clientData/>
  </xdr:twoCellAnchor>
  <xdr:twoCellAnchor editAs="oneCell">
    <xdr:from>
      <xdr:col>0</xdr:col>
      <xdr:colOff>336174</xdr:colOff>
      <xdr:row>0</xdr:row>
      <xdr:rowOff>168089</xdr:rowOff>
    </xdr:from>
    <xdr:to>
      <xdr:col>0</xdr:col>
      <xdr:colOff>1191025</xdr:colOff>
      <xdr:row>0</xdr:row>
      <xdr:rowOff>747650</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4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74" y="168089"/>
          <a:ext cx="851649" cy="580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345284</xdr:colOff>
      <xdr:row>62</xdr:row>
      <xdr:rowOff>103253</xdr:rowOff>
    </xdr:from>
    <xdr:to>
      <xdr:col>1</xdr:col>
      <xdr:colOff>714376</xdr:colOff>
      <xdr:row>63</xdr:row>
      <xdr:rowOff>186596</xdr:rowOff>
    </xdr:to>
    <xdr:sp macro="" textlink="">
      <xdr:nvSpPr>
        <xdr:cNvPr id="5" name="CuadroTexto 4">
          <a:extLst>
            <a:ext uri="{FF2B5EF4-FFF2-40B4-BE49-F238E27FC236}">
              <a16:creationId xmlns:a16="http://schemas.microsoft.com/office/drawing/2014/main" id="{00000000-0008-0000-4400-000005000000}"/>
            </a:ext>
          </a:extLst>
        </xdr:cNvPr>
        <xdr:cNvSpPr txBox="1"/>
      </xdr:nvSpPr>
      <xdr:spPr>
        <a:xfrm>
          <a:off x="345284" y="13179717"/>
          <a:ext cx="1688985"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96.xml><?xml version="1.0" encoding="utf-8"?>
<xdr:wsDr xmlns:xdr="http://schemas.openxmlformats.org/drawingml/2006/spreadsheetDrawing" xmlns:a="http://schemas.openxmlformats.org/drawingml/2006/main">
  <xdr:twoCellAnchor>
    <xdr:from>
      <xdr:col>0</xdr:col>
      <xdr:colOff>0</xdr:colOff>
      <xdr:row>22</xdr:row>
      <xdr:rowOff>11203</xdr:rowOff>
    </xdr:from>
    <xdr:to>
      <xdr:col>11</xdr:col>
      <xdr:colOff>862853</xdr:colOff>
      <xdr:row>53</xdr:row>
      <xdr:rowOff>67234</xdr:rowOff>
    </xdr:to>
    <xdr:graphicFrame macro="">
      <xdr:nvGraphicFramePr>
        <xdr:cNvPr id="2" name="1 Gráfico">
          <a:extLst>
            <a:ext uri="{FF2B5EF4-FFF2-40B4-BE49-F238E27FC236}">
              <a16:creationId xmlns:a16="http://schemas.microsoft.com/office/drawing/2014/main" id="{00000000-0008-0000-4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51</xdr:row>
      <xdr:rowOff>134471</xdr:rowOff>
    </xdr:from>
    <xdr:to>
      <xdr:col>1</xdr:col>
      <xdr:colOff>750795</xdr:colOff>
      <xdr:row>53</xdr:row>
      <xdr:rowOff>44825</xdr:rowOff>
    </xdr:to>
    <xdr:sp macro="" textlink="">
      <xdr:nvSpPr>
        <xdr:cNvPr id="3" name="2 CuadroTexto">
          <a:extLst>
            <a:ext uri="{FF2B5EF4-FFF2-40B4-BE49-F238E27FC236}">
              <a16:creationId xmlns:a16="http://schemas.microsoft.com/office/drawing/2014/main" id="{00000000-0008-0000-4500-000003000000}"/>
            </a:ext>
          </a:extLst>
        </xdr:cNvPr>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xdr:from>
      <xdr:col>0</xdr:col>
      <xdr:colOff>0</xdr:colOff>
      <xdr:row>0</xdr:row>
      <xdr:rowOff>0</xdr:rowOff>
    </xdr:from>
    <xdr:to>
      <xdr:col>12</xdr:col>
      <xdr:colOff>0</xdr:colOff>
      <xdr:row>2</xdr:row>
      <xdr:rowOff>163284</xdr:rowOff>
    </xdr:to>
    <xdr:sp macro="" textlink="">
      <xdr:nvSpPr>
        <xdr:cNvPr id="4" name="6 Rectángulo redondeado">
          <a:extLst>
            <a:ext uri="{FF2B5EF4-FFF2-40B4-BE49-F238E27FC236}">
              <a16:creationId xmlns:a16="http://schemas.microsoft.com/office/drawing/2014/main" id="{00000000-0008-0000-4500-000004000000}"/>
            </a:ext>
          </a:extLst>
        </xdr:cNvPr>
        <xdr:cNvSpPr/>
      </xdr:nvSpPr>
      <xdr:spPr>
        <a:xfrm>
          <a:off x="0" y="0"/>
          <a:ext cx="13503088" cy="89166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Aportes del Gobierno a la Seguridad Social</a:t>
          </a:r>
        </a:p>
        <a:p>
          <a:pPr algn="ctr" eaLnBrk="1" fontAlgn="auto" latinLnBrk="0" hangingPunct="1"/>
          <a:r>
            <a:rPr lang="es-DO" sz="1800" b="1">
              <a:solidFill>
                <a:schemeClr val="lt1"/>
              </a:solidFill>
              <a:effectLst/>
              <a:latin typeface="+mn-lt"/>
              <a:ea typeface="+mn-ea"/>
              <a:cs typeface="+mn-cs"/>
            </a:rPr>
            <a:t>Período:  Diciembre 2005 -  Mayo</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2020</a:t>
          </a:r>
          <a:endParaRPr lang="es-DO" sz="2800">
            <a:effectLst/>
          </a:endParaRPr>
        </a:p>
      </xdr:txBody>
    </xdr:sp>
    <xdr:clientData/>
  </xdr:twoCellAnchor>
  <xdr:twoCellAnchor editAs="oneCell">
    <xdr:from>
      <xdr:col>0</xdr:col>
      <xdr:colOff>302559</xdr:colOff>
      <xdr:row>0</xdr:row>
      <xdr:rowOff>134472</xdr:rowOff>
    </xdr:from>
    <xdr:to>
      <xdr:col>1</xdr:col>
      <xdr:colOff>10400</xdr:colOff>
      <xdr:row>1</xdr:row>
      <xdr:rowOff>481854</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9" y="134472"/>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3</xdr:col>
      <xdr:colOff>164595</xdr:colOff>
      <xdr:row>10</xdr:row>
      <xdr:rowOff>48286</xdr:rowOff>
    </xdr:from>
    <xdr:to>
      <xdr:col>8</xdr:col>
      <xdr:colOff>1238</xdr:colOff>
      <xdr:row>42</xdr:row>
      <xdr:rowOff>110094</xdr:rowOff>
    </xdr:to>
    <xdr:pic>
      <xdr:nvPicPr>
        <xdr:cNvPr id="4" name="1 Imagen">
          <a:extLst>
            <a:ext uri="{FF2B5EF4-FFF2-40B4-BE49-F238E27FC236}">
              <a16:creationId xmlns:a16="http://schemas.microsoft.com/office/drawing/2014/main" id="{00000000-0008-0000-46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84738" y="2783322"/>
          <a:ext cx="5987071" cy="6157808"/>
        </a:xfrm>
        <a:prstGeom prst="rect">
          <a:avLst/>
        </a:prstGeom>
        <a:noFill/>
        <a:ln>
          <a:noFill/>
        </a:ln>
      </xdr:spPr>
    </xdr:pic>
    <xdr:clientData/>
  </xdr:twoCellAnchor>
  <xdr:twoCellAnchor>
    <xdr:from>
      <xdr:col>0</xdr:col>
      <xdr:colOff>0</xdr:colOff>
      <xdr:row>0</xdr:row>
      <xdr:rowOff>0</xdr:rowOff>
    </xdr:from>
    <xdr:to>
      <xdr:col>11</xdr:col>
      <xdr:colOff>1809749</xdr:colOff>
      <xdr:row>3</xdr:row>
      <xdr:rowOff>163284</xdr:rowOff>
    </xdr:to>
    <xdr:sp macro="" textlink="">
      <xdr:nvSpPr>
        <xdr:cNvPr id="2" name="3 Rectángulo redondeado">
          <a:extLst>
            <a:ext uri="{FF2B5EF4-FFF2-40B4-BE49-F238E27FC236}">
              <a16:creationId xmlns:a16="http://schemas.microsoft.com/office/drawing/2014/main" id="{00000000-0008-0000-4600-000002000000}"/>
            </a:ext>
          </a:extLst>
        </xdr:cNvPr>
        <xdr:cNvSpPr/>
      </xdr:nvSpPr>
      <xdr:spPr>
        <a:xfrm>
          <a:off x="0" y="0"/>
          <a:ext cx="15512142" cy="11838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 Seguro</a:t>
          </a:r>
          <a:r>
            <a:rPr lang="es-DO" sz="2400" b="1" baseline="0">
              <a:solidFill>
                <a:schemeClr val="lt1"/>
              </a:solidFill>
              <a:effectLst/>
              <a:latin typeface="+mn-lt"/>
              <a:ea typeface="+mn-ea"/>
              <a:cs typeface="+mn-cs"/>
            </a:rPr>
            <a:t> Familiar de Salud (SFS)</a:t>
          </a:r>
          <a:endParaRPr lang="es-DO" sz="3600">
            <a:effectLst/>
          </a:endParaRPr>
        </a:p>
      </xdr:txBody>
    </xdr:sp>
    <xdr:clientData/>
  </xdr:twoCellAnchor>
  <xdr:twoCellAnchor>
    <xdr:from>
      <xdr:col>0</xdr:col>
      <xdr:colOff>27214</xdr:colOff>
      <xdr:row>4</xdr:row>
      <xdr:rowOff>108858</xdr:rowOff>
    </xdr:from>
    <xdr:to>
      <xdr:col>11</xdr:col>
      <xdr:colOff>1129392</xdr:colOff>
      <xdr:row>55</xdr:row>
      <xdr:rowOff>176893</xdr:rowOff>
    </xdr:to>
    <xdr:sp macro="" textlink="">
      <xdr:nvSpPr>
        <xdr:cNvPr id="3" name="CuadroTexto 2">
          <a:extLst>
            <a:ext uri="{FF2B5EF4-FFF2-40B4-BE49-F238E27FC236}">
              <a16:creationId xmlns:a16="http://schemas.microsoft.com/office/drawing/2014/main" id="{00000000-0008-0000-4600-000003000000}"/>
            </a:ext>
          </a:extLst>
        </xdr:cNvPr>
        <xdr:cNvSpPr txBox="1"/>
      </xdr:nvSpPr>
      <xdr:spPr>
        <a:xfrm>
          <a:off x="27214" y="1319894"/>
          <a:ext cx="13920107" cy="978353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mayo 2020, los egresos del SDSS ascienden a  RD$1,043,878,512,804.77,</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 Los fondos pagados al Seguro  Familiar de Salud (SFS) del RC en el período comprendido entre septiembre de 2007,  fecha en que inició dicho seguro, mayo 2020 asciende  a RD$433,165,881,605.77,  de los cuales un 93.1% fue asignado para el cuidado de la salud; 1.20% para cubrir el Fondo Nacional de Atenciones Médicas por Accidentes de Tránsito (FONAMAT); un 4.38% fue asignado a la Cuenta  de Subsidios (Enfermedad Común, Maternidad y  Lactancia); 0.64% pagado como comisión a SISALRIL y un 0.66% destinado para cubrir los servicios de las Estancias Infantiles los cuales  iniciaron en junio de 2009.  Los fondos desembolsado para el SFS del RC el mes de diciembre 2019  fueron superiores  al mes de diciembre 2018  en un 8.52%.</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 ARS) pertenecientes al Sistema Dominicano de Seguridad Social (SDSS),  para el mes de mayo 2020 fue de RD$25,525,769,695.08,</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distribuidos de la siguiente manera: el 81.5% del dinero fue pagado a las cuatro ARS que poseen el mayor número de afiliados (Primera ARS Humano 31.6%;  Palic Salud 14.5%; SENASA  Contributivo 27.1%; Universal 8.4%),  el  18.5% de los fondos se distribuye entre las 13 ARS restantes.   El monto total pagado a las ARS desde 2007 al mes  de mayo 2020 alcanza la suma de RD$408,569,012,822.95,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mayo  2020,  RD$6, 209,397,428.18,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mayo  2020 el gobierno ha transferido al sistema  según  lo presupuestado anualmente la suma de RD$81,178,023,416.34,  para cubrir la afiliación al Seguro Familiar de Salud de los  ciudadanos con menos  ingresos del país, así como las personas que viven con discapacidad, personas VIH positivas y trabajadores por cuenta propia con ingresos  inestables e inferiores al salario mínimo nacional; y RD$81,436,188,630.80,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Para el mes de enero 2019, el gobierno dominicano realizó un aporte  extrarodinario de RD$101,715,324.00,  este aporte la TSS no ha realizao la transferencia a SENASA.</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2009 hasta mayo 2020, el gobierno central ha realizado aportes a los Régimenes Especiales Transitorios de Salud  para  los pensionados de RD$5,732,801,243.11 y se han pagado a las ARS correspondientes RD$4,711,224,155.29.</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485059</xdr:colOff>
      <xdr:row>0</xdr:row>
      <xdr:rowOff>236577</xdr:rowOff>
    </xdr:from>
    <xdr:to>
      <xdr:col>1</xdr:col>
      <xdr:colOff>244929</xdr:colOff>
      <xdr:row>2</xdr:row>
      <xdr:rowOff>133837</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46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5059" y="236577"/>
          <a:ext cx="889263" cy="64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xdr:wsDr xmlns:xdr="http://schemas.openxmlformats.org/drawingml/2006/spreadsheetDrawing" xmlns:a="http://schemas.openxmlformats.org/drawingml/2006/main">
  <xdr:twoCellAnchor>
    <xdr:from>
      <xdr:col>0</xdr:col>
      <xdr:colOff>13607</xdr:colOff>
      <xdr:row>0</xdr:row>
      <xdr:rowOff>0</xdr:rowOff>
    </xdr:from>
    <xdr:to>
      <xdr:col>12</xdr:col>
      <xdr:colOff>0</xdr:colOff>
      <xdr:row>0</xdr:row>
      <xdr:rowOff>1142999</xdr:rowOff>
    </xdr:to>
    <xdr:sp macro="" textlink="">
      <xdr:nvSpPr>
        <xdr:cNvPr id="5" name="4 Rectángulo redondeado">
          <a:extLst>
            <a:ext uri="{FF2B5EF4-FFF2-40B4-BE49-F238E27FC236}">
              <a16:creationId xmlns:a16="http://schemas.microsoft.com/office/drawing/2014/main" id="{00000000-0008-0000-4700-000005000000}"/>
            </a:ext>
          </a:extLst>
        </xdr:cNvPr>
        <xdr:cNvSpPr/>
      </xdr:nvSpPr>
      <xdr:spPr>
        <a:xfrm>
          <a:off x="13607" y="0"/>
          <a:ext cx="15547149" cy="11429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Anualmente por Cuentas al SFS del RC</a:t>
          </a:r>
        </a:p>
        <a:p>
          <a:pPr algn="ctr" eaLnBrk="1" fontAlgn="auto" latinLnBrk="0" hangingPunct="1"/>
          <a:r>
            <a:rPr lang="es-DO" sz="1800" b="1">
              <a:solidFill>
                <a:schemeClr val="lt1"/>
              </a:solidFill>
              <a:effectLst/>
              <a:latin typeface="+mn-lt"/>
              <a:ea typeface="+mn-ea"/>
              <a:cs typeface="+mn-cs"/>
            </a:rPr>
            <a:t>Período: Septiembre 2007 - Mayo</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2020</a:t>
          </a:r>
          <a:endParaRPr lang="es-DO" sz="2800">
            <a:effectLst/>
          </a:endParaRPr>
        </a:p>
      </xdr:txBody>
    </xdr:sp>
    <xdr:clientData/>
  </xdr:twoCellAnchor>
  <xdr:twoCellAnchor editAs="oneCell">
    <xdr:from>
      <xdr:col>0</xdr:col>
      <xdr:colOff>434191</xdr:colOff>
      <xdr:row>0</xdr:row>
      <xdr:rowOff>204107</xdr:rowOff>
    </xdr:from>
    <xdr:to>
      <xdr:col>0</xdr:col>
      <xdr:colOff>1377142</xdr:colOff>
      <xdr:row>0</xdr:row>
      <xdr:rowOff>884464</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7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4191" y="204107"/>
          <a:ext cx="942951" cy="680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54429</xdr:colOff>
      <xdr:row>10</xdr:row>
      <xdr:rowOff>13607</xdr:rowOff>
    </xdr:from>
    <xdr:to>
      <xdr:col>11</xdr:col>
      <xdr:colOff>258536</xdr:colOff>
      <xdr:row>56</xdr:row>
      <xdr:rowOff>108856</xdr:rowOff>
    </xdr:to>
    <xdr:graphicFrame macro="">
      <xdr:nvGraphicFramePr>
        <xdr:cNvPr id="3" name="Gráfico 2">
          <a:extLst>
            <a:ext uri="{FF2B5EF4-FFF2-40B4-BE49-F238E27FC236}">
              <a16:creationId xmlns:a16="http://schemas.microsoft.com/office/drawing/2014/main" id="{00000000-0008-0000-4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9.xml><?xml version="1.0" encoding="utf-8"?>
<xdr:wsDr xmlns:xdr="http://schemas.openxmlformats.org/drawingml/2006/spreadsheetDrawing" xmlns:a="http://schemas.openxmlformats.org/drawingml/2006/main">
  <xdr:twoCellAnchor>
    <xdr:from>
      <xdr:col>0</xdr:col>
      <xdr:colOff>0</xdr:colOff>
      <xdr:row>16</xdr:row>
      <xdr:rowOff>81645</xdr:rowOff>
    </xdr:from>
    <xdr:to>
      <xdr:col>9</xdr:col>
      <xdr:colOff>884464</xdr:colOff>
      <xdr:row>53</xdr:row>
      <xdr:rowOff>163287</xdr:rowOff>
    </xdr:to>
    <xdr:graphicFrame macro="">
      <xdr:nvGraphicFramePr>
        <xdr:cNvPr id="146546" name="1 Gráfico">
          <a:extLst>
            <a:ext uri="{FF2B5EF4-FFF2-40B4-BE49-F238E27FC236}">
              <a16:creationId xmlns:a16="http://schemas.microsoft.com/office/drawing/2014/main" id="{00000000-0008-0000-4800-0000723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10</xdr:col>
      <xdr:colOff>13606</xdr:colOff>
      <xdr:row>0</xdr:row>
      <xdr:rowOff>1088571</xdr:rowOff>
    </xdr:to>
    <xdr:sp macro="" textlink="">
      <xdr:nvSpPr>
        <xdr:cNvPr id="4" name="3 Rectángulo redondeado">
          <a:extLst>
            <a:ext uri="{FF2B5EF4-FFF2-40B4-BE49-F238E27FC236}">
              <a16:creationId xmlns:a16="http://schemas.microsoft.com/office/drawing/2014/main" id="{00000000-0008-0000-4800-000004000000}"/>
            </a:ext>
          </a:extLst>
        </xdr:cNvPr>
        <xdr:cNvSpPr/>
      </xdr:nvSpPr>
      <xdr:spPr>
        <a:xfrm>
          <a:off x="0" y="1"/>
          <a:ext cx="15348856"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Mensualmente por Cuentas al SFS del RC</a:t>
          </a:r>
        </a:p>
        <a:p>
          <a:pPr algn="ctr" eaLnBrk="1" fontAlgn="auto" latinLnBrk="0" hangingPunct="1"/>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Mayo 2019 - Mayo 2020</a:t>
          </a:r>
          <a:endParaRPr lang="es-DO" sz="2800">
            <a:effectLst/>
          </a:endParaRPr>
        </a:p>
      </xdr:txBody>
    </xdr:sp>
    <xdr:clientData/>
  </xdr:twoCellAnchor>
  <xdr:twoCellAnchor editAs="oneCell">
    <xdr:from>
      <xdr:col>0</xdr:col>
      <xdr:colOff>352547</xdr:colOff>
      <xdr:row>0</xdr:row>
      <xdr:rowOff>204107</xdr:rowOff>
    </xdr:from>
    <xdr:to>
      <xdr:col>1</xdr:col>
      <xdr:colOff>393539</xdr:colOff>
      <xdr:row>0</xdr:row>
      <xdr:rowOff>816429</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547" y="204107"/>
          <a:ext cx="925456" cy="612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0.xml><?xml version="1.0" encoding="utf-8"?>
<c:userShapes xmlns:c="http://schemas.openxmlformats.org/drawingml/2006/chart">
  <cdr:relSizeAnchor xmlns:cdr="http://schemas.openxmlformats.org/drawingml/2006/chartDrawing">
    <cdr:from>
      <cdr:x>0.0395</cdr:x>
      <cdr:y>0.91277</cdr:y>
    </cdr:from>
    <cdr:to>
      <cdr:x>0.35278</cdr:x>
      <cdr:y>0.97447</cdr:y>
    </cdr:to>
    <cdr:sp macro="" textlink="">
      <cdr:nvSpPr>
        <cdr:cNvPr id="2" name="CuadroTexto 1"/>
        <cdr:cNvSpPr txBox="1"/>
      </cdr:nvSpPr>
      <cdr:spPr>
        <a:xfrm xmlns:a="http://schemas.openxmlformats.org/drawingml/2006/main">
          <a:off x="598714" y="5837465"/>
          <a:ext cx="4748893" cy="394608"/>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0.0512</cdr:x>
      <cdr:y>0.9616</cdr:y>
    </cdr:from>
    <cdr:to>
      <cdr:x>0.44078</cdr:x>
      <cdr:y>1</cdr:y>
    </cdr:to>
    <cdr:sp macro="" textlink="">
      <cdr:nvSpPr>
        <cdr:cNvPr id="3" name="CuadroTexto 2"/>
        <cdr:cNvSpPr txBox="1"/>
      </cdr:nvSpPr>
      <cdr:spPr>
        <a:xfrm xmlns:a="http://schemas.openxmlformats.org/drawingml/2006/main">
          <a:off x="957626" y="8177891"/>
          <a:ext cx="7286563" cy="3265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a:t>Fuente: TSS</a:t>
          </a:r>
        </a:p>
      </cdr:txBody>
    </cdr:sp>
  </cdr:relSizeAnchor>
</c:userShapes>
</file>

<file path=xl/drawings/drawing101.xml><?xml version="1.0" encoding="utf-8"?>
<xdr:wsDr xmlns:xdr="http://schemas.openxmlformats.org/drawingml/2006/spreadsheetDrawing" xmlns:a="http://schemas.openxmlformats.org/drawingml/2006/main">
  <xdr:twoCellAnchor>
    <xdr:from>
      <xdr:col>0</xdr:col>
      <xdr:colOff>22411</xdr:colOff>
      <xdr:row>34</xdr:row>
      <xdr:rowOff>84043</xdr:rowOff>
    </xdr:from>
    <xdr:to>
      <xdr:col>10</xdr:col>
      <xdr:colOff>1016531</xdr:colOff>
      <xdr:row>81</xdr:row>
      <xdr:rowOff>100853</xdr:rowOff>
    </xdr:to>
    <xdr:graphicFrame macro="">
      <xdr:nvGraphicFramePr>
        <xdr:cNvPr id="2" name="6 Gráfico">
          <a:extLst>
            <a:ext uri="{FF2B5EF4-FFF2-40B4-BE49-F238E27FC236}">
              <a16:creationId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1030941</xdr:rowOff>
    </xdr:to>
    <xdr:sp macro="" textlink="">
      <xdr:nvSpPr>
        <xdr:cNvPr id="3" name="3 Rectángulo redondeado">
          <a:extLst>
            <a:ext uri="{FF2B5EF4-FFF2-40B4-BE49-F238E27FC236}">
              <a16:creationId xmlns:a16="http://schemas.microsoft.com/office/drawing/2014/main" id="{00000000-0008-0000-4900-000003000000}"/>
            </a:ext>
          </a:extLst>
        </xdr:cNvPr>
        <xdr:cNvSpPr/>
      </xdr:nvSpPr>
      <xdr:spPr>
        <a:xfrm>
          <a:off x="0" y="0"/>
          <a:ext cx="13593536"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a:t>
          </a:r>
          <a:r>
            <a:rPr lang="es-DO" sz="1600" b="1" baseline="0">
              <a:solidFill>
                <a:schemeClr val="lt1"/>
              </a:solidFill>
              <a:effectLst/>
              <a:latin typeface="+mn-lt"/>
              <a:ea typeface="+mn-ea"/>
              <a:cs typeface="+mn-cs"/>
            </a:rPr>
            <a:t> Mayo 2020</a:t>
          </a:r>
          <a:endParaRPr lang="es-DO" sz="2400">
            <a:effectLst/>
          </a:endParaRPr>
        </a:p>
      </xdr:txBody>
    </xdr:sp>
    <xdr:clientData/>
  </xdr:twoCellAnchor>
  <xdr:twoCellAnchor editAs="oneCell">
    <xdr:from>
      <xdr:col>1</xdr:col>
      <xdr:colOff>22413</xdr:colOff>
      <xdr:row>0</xdr:row>
      <xdr:rowOff>145677</xdr:rowOff>
    </xdr:from>
    <xdr:to>
      <xdr:col>1</xdr:col>
      <xdr:colOff>907677</xdr:colOff>
      <xdr:row>0</xdr:row>
      <xdr:rowOff>750795</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9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45677"/>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2.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a:extLst xmlns:a="http://schemas.openxmlformats.org/drawingml/2006/main">
            <a:ext uri="{FF2B5EF4-FFF2-40B4-BE49-F238E27FC236}">
              <a16:creationId xmlns:a16="http://schemas.microsoft.com/office/drawing/2014/main" id="{A3204D38-AEEB-496D-8600-BF3477532C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a:extLst xmlns:a="http://schemas.openxmlformats.org/drawingml/2006/main">
            <a:ext uri="{FF2B5EF4-FFF2-40B4-BE49-F238E27FC236}">
              <a16:creationId xmlns:a16="http://schemas.microsoft.com/office/drawing/2014/main" id="{0BC2BE0B-07A3-4A6D-9CAF-3CF814C76D6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a:extLst xmlns:a="http://schemas.openxmlformats.org/drawingml/2006/main">
            <a:ext uri="{FF2B5EF4-FFF2-40B4-BE49-F238E27FC236}">
              <a16:creationId xmlns:a16="http://schemas.microsoft.com/office/drawing/2014/main" id="{BC57ADF5-EB5A-416A-BCF3-0A837280107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a:extLst xmlns:a="http://schemas.openxmlformats.org/drawingml/2006/main">
            <a:ext uri="{FF2B5EF4-FFF2-40B4-BE49-F238E27FC236}">
              <a16:creationId xmlns:a16="http://schemas.microsoft.com/office/drawing/2014/main" id="{B7C4DFDD-1FAD-4BAA-A7C1-16650B82161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0.1111</cdr:x>
      <cdr:y>0.94856</cdr:y>
    </cdr:from>
    <cdr:to>
      <cdr:x>0.18407</cdr:x>
      <cdr:y>0.97053</cdr:y>
    </cdr:to>
    <cdr:pic>
      <cdr:nvPicPr>
        <cdr:cNvPr id="6" name="chart">
          <a:extLst xmlns:a="http://schemas.openxmlformats.org/drawingml/2006/main">
            <a:ext uri="{FF2B5EF4-FFF2-40B4-BE49-F238E27FC236}">
              <a16:creationId xmlns:a16="http://schemas.microsoft.com/office/drawing/2014/main" id="{7275B6F9-3471-4A06-9173-0BF42C18DB93}"/>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1580364" y="8517868"/>
          <a:ext cx="1037950" cy="197287"/>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0.16004</cdr:x>
      <cdr:y>0.07591</cdr:y>
    </cdr:from>
    <cdr:to>
      <cdr:x>0.18239</cdr:x>
      <cdr:y>0.08951</cdr:y>
    </cdr:to>
    <cdr:sp macro="" textlink="">
      <cdr:nvSpPr>
        <cdr:cNvPr id="8" name="7 Rectángulo"/>
        <cdr:cNvSpPr/>
      </cdr:nvSpPr>
      <cdr:spPr>
        <a:xfrm xmlns:a="http://schemas.openxmlformats.org/drawingml/2006/main">
          <a:off x="1649967" y="683597"/>
          <a:ext cx="230427" cy="122475"/>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0.1832</cdr:x>
      <cdr:y>0.06335</cdr:y>
    </cdr:from>
    <cdr:to>
      <cdr:x>0.68698</cdr:x>
      <cdr:y>0.09971</cdr:y>
    </cdr:to>
    <cdr:sp macro="" textlink="">
      <cdr:nvSpPr>
        <cdr:cNvPr id="9" name="8 CuadroTexto"/>
        <cdr:cNvSpPr txBox="1"/>
      </cdr:nvSpPr>
      <cdr:spPr>
        <a:xfrm xmlns:a="http://schemas.openxmlformats.org/drawingml/2006/main">
          <a:off x="2347952" y="568979"/>
          <a:ext cx="6456668" cy="32656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ARS de Autogestión </a:t>
          </a:r>
          <a:r>
            <a:rPr lang="en-US" sz="1200" baseline="0"/>
            <a:t> </a:t>
          </a:r>
          <a:r>
            <a:rPr lang="en-US" sz="1200"/>
            <a:t>                        </a:t>
          </a:r>
          <a:r>
            <a:rPr lang="en-US" sz="1200" baseline="0"/>
            <a:t> </a:t>
          </a:r>
          <a:r>
            <a:rPr lang="en-US" sz="1200"/>
            <a:t> </a:t>
          </a:r>
          <a:r>
            <a:rPr lang="en-US" sz="1200">
              <a:effectLst/>
              <a:latin typeface="+mn-lt"/>
              <a:ea typeface="+mn-ea"/>
              <a:cs typeface="+mn-cs"/>
            </a:rPr>
            <a:t>ARS</a:t>
          </a:r>
          <a:r>
            <a:rPr lang="en-US" sz="1200" baseline="0">
              <a:effectLst/>
              <a:latin typeface="+mn-lt"/>
              <a:ea typeface="+mn-ea"/>
              <a:cs typeface="+mn-cs"/>
            </a:rPr>
            <a:t> </a:t>
          </a:r>
          <a:r>
            <a:rPr lang="en-US" sz="1400" baseline="0">
              <a:effectLst/>
              <a:latin typeface="+mn-lt"/>
              <a:ea typeface="+mn-ea"/>
              <a:cs typeface="+mn-cs"/>
            </a:rPr>
            <a:t>Privadas</a:t>
          </a:r>
          <a:r>
            <a:rPr lang="en-US" sz="1200" baseline="0">
              <a:effectLst/>
              <a:latin typeface="+mn-lt"/>
              <a:ea typeface="+mn-ea"/>
              <a:cs typeface="+mn-cs"/>
            </a:rPr>
            <a:t>                             </a:t>
          </a:r>
          <a:r>
            <a:rPr lang="en-US" sz="1200">
              <a:effectLst/>
              <a:latin typeface="+mn-lt"/>
              <a:ea typeface="+mn-ea"/>
              <a:cs typeface="+mn-cs"/>
            </a:rPr>
            <a:t>ARS Pública                                  </a:t>
          </a:r>
          <a:r>
            <a:rPr lang="en-US" sz="1200"/>
            <a:t>No existen                      </a:t>
          </a:r>
        </a:p>
      </cdr:txBody>
    </cdr:sp>
  </cdr:relSizeAnchor>
  <cdr:relSizeAnchor xmlns:cdr="http://schemas.openxmlformats.org/drawingml/2006/chartDrawing">
    <cdr:from>
      <cdr:x>0.5828</cdr:x>
      <cdr:y>0.07675</cdr:y>
    </cdr:from>
    <cdr:to>
      <cdr:x>0.6042</cdr:x>
      <cdr:y>0.08998</cdr:y>
    </cdr:to>
    <cdr:sp macro="" textlink="">
      <cdr:nvSpPr>
        <cdr:cNvPr id="10" name="9 Rectángulo"/>
        <cdr:cNvSpPr/>
      </cdr:nvSpPr>
      <cdr:spPr>
        <a:xfrm xmlns:a="http://schemas.openxmlformats.org/drawingml/2006/main" flipH="1" flipV="1">
          <a:off x="7475828" y="689331"/>
          <a:ext cx="274510" cy="118826"/>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0.31911</cdr:x>
      <cdr:y>0.07763</cdr:y>
    </cdr:from>
    <cdr:to>
      <cdr:x>0.34051</cdr:x>
      <cdr:y>0.09086</cdr:y>
    </cdr:to>
    <cdr:sp macro="" textlink="">
      <cdr:nvSpPr>
        <cdr:cNvPr id="12" name="9 Rectángulo"/>
        <cdr:cNvSpPr/>
      </cdr:nvSpPr>
      <cdr:spPr>
        <a:xfrm xmlns:a="http://schemas.openxmlformats.org/drawingml/2006/main" flipH="1" flipV="1">
          <a:off x="3769234" y="699087"/>
          <a:ext cx="252767" cy="119144"/>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0.44833</cdr:x>
      <cdr:y>0.07612</cdr:y>
    </cdr:from>
    <cdr:to>
      <cdr:x>0.46973</cdr:x>
      <cdr:y>0.08935</cdr:y>
    </cdr:to>
    <cdr:sp macro="" textlink="">
      <cdr:nvSpPr>
        <cdr:cNvPr id="13" name="9 Rectángulo"/>
        <cdr:cNvSpPr/>
      </cdr:nvSpPr>
      <cdr:spPr>
        <a:xfrm xmlns:a="http://schemas.openxmlformats.org/drawingml/2006/main" flipH="1" flipV="1">
          <a:off x="5745883" y="683652"/>
          <a:ext cx="274269" cy="118826"/>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103.xml><?xml version="1.0" encoding="utf-8"?>
<xdr:wsDr xmlns:xdr="http://schemas.openxmlformats.org/drawingml/2006/spreadsheetDrawing" xmlns:a="http://schemas.openxmlformats.org/drawingml/2006/main">
  <xdr:twoCellAnchor>
    <xdr:from>
      <xdr:col>0</xdr:col>
      <xdr:colOff>0</xdr:colOff>
      <xdr:row>2</xdr:row>
      <xdr:rowOff>693964</xdr:rowOff>
    </xdr:from>
    <xdr:to>
      <xdr:col>13</xdr:col>
      <xdr:colOff>13607</xdr:colOff>
      <xdr:row>59</xdr:row>
      <xdr:rowOff>54428</xdr:rowOff>
    </xdr:to>
    <xdr:graphicFrame macro="">
      <xdr:nvGraphicFramePr>
        <xdr:cNvPr id="2" name="2 Gráfico">
          <a:extLst>
            <a:ext uri="{FF2B5EF4-FFF2-40B4-BE49-F238E27FC236}">
              <a16:creationId xmlns:a16="http://schemas.microsoft.com/office/drawing/2014/main" id="{00000000-0008-0000-4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0</xdr:rowOff>
    </xdr:to>
    <xdr:sp macro="" textlink="">
      <xdr:nvSpPr>
        <xdr:cNvPr id="3" name="3 Rectángulo redondeado">
          <a:extLst>
            <a:ext uri="{FF2B5EF4-FFF2-40B4-BE49-F238E27FC236}">
              <a16:creationId xmlns:a16="http://schemas.microsoft.com/office/drawing/2014/main" id="{00000000-0008-0000-4A00-000003000000}"/>
            </a:ext>
          </a:extLst>
        </xdr:cNvPr>
        <xdr:cNvSpPr/>
      </xdr:nvSpPr>
      <xdr:spPr>
        <a:xfrm>
          <a:off x="0" y="0"/>
          <a:ext cx="19689536" cy="110217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del RC a las ARS del SFS</a:t>
          </a:r>
        </a:p>
        <a:p>
          <a:pPr algn="ctr" eaLnBrk="1" fontAlgn="auto" latinLnBrk="0" hangingPunct="1"/>
          <a:r>
            <a:rPr lang="es-DO" sz="1800" b="1" baseline="0">
              <a:solidFill>
                <a:schemeClr val="lt1"/>
              </a:solidFill>
              <a:effectLst/>
              <a:latin typeface="+mn-lt"/>
              <a:ea typeface="+mn-ea"/>
              <a:cs typeface="+mn-cs"/>
            </a:rPr>
            <a:t>Enero - Mayo 2020</a:t>
          </a:r>
          <a:endParaRPr lang="es-DO" sz="2800">
            <a:effectLst/>
          </a:endParaRPr>
        </a:p>
      </xdr:txBody>
    </xdr:sp>
    <xdr:clientData/>
  </xdr:twoCellAnchor>
  <xdr:twoCellAnchor editAs="oneCell">
    <xdr:from>
      <xdr:col>0</xdr:col>
      <xdr:colOff>625930</xdr:colOff>
      <xdr:row>0</xdr:row>
      <xdr:rowOff>163284</xdr:rowOff>
    </xdr:from>
    <xdr:to>
      <xdr:col>0</xdr:col>
      <xdr:colOff>1510393</xdr:colOff>
      <xdr:row>0</xdr:row>
      <xdr:rowOff>856809</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A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5930" y="163284"/>
          <a:ext cx="884463" cy="69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c:userShapes xmlns:c="http://schemas.openxmlformats.org/drawingml/2006/chart">
  <cdr:relSizeAnchor xmlns:cdr="http://schemas.openxmlformats.org/drawingml/2006/chartDrawing">
    <cdr:from>
      <cdr:x>0.01507</cdr:x>
      <cdr:y>0.96505</cdr:y>
    </cdr:from>
    <cdr:to>
      <cdr:x>0.22142</cdr:x>
      <cdr:y>0.99901</cdr:y>
    </cdr:to>
    <cdr:sp macro="" textlink="">
      <cdr:nvSpPr>
        <cdr:cNvPr id="2" name="1 CuadroTexto"/>
        <cdr:cNvSpPr txBox="1"/>
      </cdr:nvSpPr>
      <cdr:spPr>
        <a:xfrm xmlns:a="http://schemas.openxmlformats.org/drawingml/2006/main">
          <a:off x="294016" y="11266895"/>
          <a:ext cx="4026433" cy="3964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TSS</a:t>
          </a:r>
        </a:p>
      </cdr:txBody>
    </cdr:sp>
  </cdr:relSizeAnchor>
  <cdr:relSizeAnchor xmlns:cdr="http://schemas.openxmlformats.org/drawingml/2006/chartDrawing">
    <cdr:from>
      <cdr:x>0.02113</cdr:x>
      <cdr:y>0.01168</cdr:y>
    </cdr:from>
    <cdr:to>
      <cdr:x>0.04823</cdr:x>
      <cdr:y>0.02469</cdr:y>
    </cdr:to>
    <cdr:sp macro="" textlink="">
      <cdr:nvSpPr>
        <cdr:cNvPr id="4" name="7 Rectángulo"/>
        <cdr:cNvSpPr/>
      </cdr:nvSpPr>
      <cdr:spPr>
        <a:xfrm xmlns:a="http://schemas.openxmlformats.org/drawingml/2006/main">
          <a:off x="387817" y="147309"/>
          <a:ext cx="497448" cy="164017"/>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0.00714</cdr:x>
      <cdr:y>0</cdr:y>
    </cdr:from>
    <cdr:to>
      <cdr:x>0.66911</cdr:x>
      <cdr:y>0.03045</cdr:y>
    </cdr:to>
    <cdr:sp macro="" textlink="">
      <cdr:nvSpPr>
        <cdr:cNvPr id="5" name="8 CuadroTexto"/>
        <cdr:cNvSpPr txBox="1"/>
      </cdr:nvSpPr>
      <cdr:spPr>
        <a:xfrm xmlns:a="http://schemas.openxmlformats.org/drawingml/2006/main">
          <a:off x="92841" y="0"/>
          <a:ext cx="8602124" cy="35718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400"/>
            <a:t>                     ARS de Autogestión                                                               </a:t>
          </a:r>
          <a:r>
            <a:rPr lang="en-US" sz="1400">
              <a:effectLst/>
              <a:latin typeface="+mn-lt"/>
              <a:ea typeface="+mn-ea"/>
              <a:cs typeface="+mn-cs"/>
            </a:rPr>
            <a:t>ARS</a:t>
          </a:r>
          <a:r>
            <a:rPr lang="en-US" sz="1400" baseline="0">
              <a:effectLst/>
              <a:latin typeface="+mn-lt"/>
              <a:ea typeface="+mn-ea"/>
              <a:cs typeface="+mn-cs"/>
            </a:rPr>
            <a:t> Privadas                                                         </a:t>
          </a:r>
          <a:r>
            <a:rPr lang="en-US" sz="1400">
              <a:effectLst/>
              <a:latin typeface="+mn-lt"/>
              <a:ea typeface="+mn-ea"/>
              <a:cs typeface="+mn-cs"/>
            </a:rPr>
            <a:t>ARS Pública   </a:t>
          </a:r>
          <a:r>
            <a:rPr lang="en-US" sz="1400"/>
            <a:t>                     </a:t>
          </a:r>
        </a:p>
      </cdr:txBody>
    </cdr:sp>
  </cdr:relSizeAnchor>
  <cdr:relSizeAnchor xmlns:cdr="http://schemas.openxmlformats.org/drawingml/2006/chartDrawing">
    <cdr:from>
      <cdr:x>0.37992</cdr:x>
      <cdr:y>0.00647</cdr:y>
    </cdr:from>
    <cdr:to>
      <cdr:x>0.40702</cdr:x>
      <cdr:y>0.02223</cdr:y>
    </cdr:to>
    <cdr:sp macro="" textlink="">
      <cdr:nvSpPr>
        <cdr:cNvPr id="6" name="7 Rectángulo"/>
        <cdr:cNvSpPr/>
      </cdr:nvSpPr>
      <cdr:spPr>
        <a:xfrm xmlns:a="http://schemas.openxmlformats.org/drawingml/2006/main">
          <a:off x="5795205" y="75888"/>
          <a:ext cx="413373" cy="184855"/>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0.21658</cdr:x>
      <cdr:y>0.00876</cdr:y>
    </cdr:from>
    <cdr:to>
      <cdr:x>0.24575</cdr:x>
      <cdr:y>0.02395</cdr:y>
    </cdr:to>
    <cdr:sp macro="" textlink="">
      <cdr:nvSpPr>
        <cdr:cNvPr id="7" name="7 Rectángulo"/>
        <cdr:cNvSpPr/>
      </cdr:nvSpPr>
      <cdr:spPr>
        <a:xfrm xmlns:a="http://schemas.openxmlformats.org/drawingml/2006/main">
          <a:off x="3303582" y="102749"/>
          <a:ext cx="444948" cy="178169"/>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s-DO"/>
            <a:t>      </a:t>
          </a:r>
        </a:p>
      </cdr:txBody>
    </cdr:sp>
  </cdr:relSizeAnchor>
</c:userShapes>
</file>

<file path=xl/drawings/drawing10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1</xdr:row>
      <xdr:rowOff>13607</xdr:rowOff>
    </xdr:to>
    <xdr:sp macro="" textlink="">
      <xdr:nvSpPr>
        <xdr:cNvPr id="4" name="3 Rectángulo redondeado">
          <a:extLst>
            <a:ext uri="{FF2B5EF4-FFF2-40B4-BE49-F238E27FC236}">
              <a16:creationId xmlns:a16="http://schemas.microsoft.com/office/drawing/2014/main" id="{00000000-0008-0000-4B00-000004000000}"/>
            </a:ext>
          </a:extLst>
        </xdr:cNvPr>
        <xdr:cNvSpPr/>
      </xdr:nvSpPr>
      <xdr:spPr>
        <a:xfrm>
          <a:off x="0" y="0"/>
          <a:ext cx="12518571"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1800" b="1">
              <a:solidFill>
                <a:schemeClr val="lt1"/>
              </a:solidFill>
              <a:effectLst/>
              <a:latin typeface="+mn-lt"/>
              <a:ea typeface="+mn-ea"/>
              <a:cs typeface="+mn-cs"/>
            </a:rPr>
            <a:t>Mayo</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 2020</a:t>
          </a:r>
          <a:endParaRPr lang="es-DO" sz="2800">
            <a:effectLst/>
          </a:endParaRPr>
        </a:p>
      </xdr:txBody>
    </xdr:sp>
    <xdr:clientData/>
  </xdr:twoCellAnchor>
  <xdr:twoCellAnchor editAs="oneCell">
    <xdr:from>
      <xdr:col>0</xdr:col>
      <xdr:colOff>670751</xdr:colOff>
      <xdr:row>0</xdr:row>
      <xdr:rowOff>194501</xdr:rowOff>
    </xdr:from>
    <xdr:to>
      <xdr:col>0</xdr:col>
      <xdr:colOff>1582430</xdr:colOff>
      <xdr:row>0</xdr:row>
      <xdr:rowOff>808599</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B00-000007000000}"/>
            </a:ext>
          </a:extLst>
        </xdr:cNvPr>
        <xdr:cNvPicPr>
          <a:picLocks noChangeAspect="1"/>
        </xdr:cNvPicPr>
      </xdr:nvPicPr>
      <xdr:blipFill>
        <a:blip xmlns:r="http://schemas.openxmlformats.org/officeDocument/2006/relationships" r:embed="rId2"/>
        <a:stretch>
          <a:fillRect/>
        </a:stretch>
      </xdr:blipFill>
      <xdr:spPr>
        <a:xfrm>
          <a:off x="670751" y="194501"/>
          <a:ext cx="911679" cy="614098"/>
        </a:xfrm>
        <a:prstGeom prst="rect">
          <a:avLst/>
        </a:prstGeom>
        <a:ln>
          <a:noFill/>
        </a:ln>
        <a:effectLst>
          <a:outerShdw blurRad="190500" algn="tl" rotWithShape="0">
            <a:srgbClr val="000000">
              <a:alpha val="70000"/>
            </a:srgbClr>
          </a:outerShdw>
        </a:effectLst>
      </xdr:spPr>
    </xdr:pic>
    <xdr:clientData/>
  </xdr:twoCellAnchor>
  <xdr:twoCellAnchor>
    <xdr:from>
      <xdr:col>0</xdr:col>
      <xdr:colOff>122466</xdr:colOff>
      <xdr:row>11</xdr:row>
      <xdr:rowOff>80845</xdr:rowOff>
    </xdr:from>
    <xdr:to>
      <xdr:col>7</xdr:col>
      <xdr:colOff>1006929</xdr:colOff>
      <xdr:row>51</xdr:row>
      <xdr:rowOff>68036</xdr:rowOff>
    </xdr:to>
    <xdr:graphicFrame macro="">
      <xdr:nvGraphicFramePr>
        <xdr:cNvPr id="2" name="Gráfico 1">
          <a:extLst>
            <a:ext uri="{FF2B5EF4-FFF2-40B4-BE49-F238E27FC236}">
              <a16:creationId xmlns:a16="http://schemas.microsoft.com/office/drawing/2014/main" id="{00000000-0008-0000-4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6.xml><?xml version="1.0" encoding="utf-8"?>
<xdr:wsDr xmlns:xdr="http://schemas.openxmlformats.org/drawingml/2006/spreadsheetDrawing" xmlns:a="http://schemas.openxmlformats.org/drawingml/2006/main">
  <xdr:twoCellAnchor>
    <xdr:from>
      <xdr:col>0</xdr:col>
      <xdr:colOff>27215</xdr:colOff>
      <xdr:row>7</xdr:row>
      <xdr:rowOff>163286</xdr:rowOff>
    </xdr:from>
    <xdr:to>
      <xdr:col>6</xdr:col>
      <xdr:colOff>1619250</xdr:colOff>
      <xdr:row>44</xdr:row>
      <xdr:rowOff>136071</xdr:rowOff>
    </xdr:to>
    <xdr:graphicFrame macro="">
      <xdr:nvGraphicFramePr>
        <xdr:cNvPr id="3" name="2 Gráfico">
          <a:extLst>
            <a:ext uri="{FF2B5EF4-FFF2-40B4-BE49-F238E27FC236}">
              <a16:creationId xmlns:a16="http://schemas.microsoft.com/office/drawing/2014/main" id="{00000000-0008-0000-4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0</xdr:colOff>
      <xdr:row>0</xdr:row>
      <xdr:rowOff>1020536</xdr:rowOff>
    </xdr:to>
    <xdr:sp macro="" textlink="">
      <xdr:nvSpPr>
        <xdr:cNvPr id="4" name="3 Rectángulo redondeado">
          <a:extLst>
            <a:ext uri="{FF2B5EF4-FFF2-40B4-BE49-F238E27FC236}">
              <a16:creationId xmlns:a16="http://schemas.microsoft.com/office/drawing/2014/main" id="{00000000-0008-0000-4C00-000004000000}"/>
            </a:ext>
          </a:extLst>
        </xdr:cNvPr>
        <xdr:cNvSpPr/>
      </xdr:nvSpPr>
      <xdr:spPr>
        <a:xfrm>
          <a:off x="0" y="0"/>
          <a:ext cx="11797393"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 y  SVDS del RC </a:t>
          </a:r>
        </a:p>
        <a:p>
          <a:pPr algn="ctr" eaLnBrk="1" fontAlgn="auto" latinLnBrk="0" hangingPunct="1"/>
          <a:r>
            <a:rPr lang="es-DO" sz="1800" b="1">
              <a:solidFill>
                <a:schemeClr val="lt1"/>
              </a:solidFill>
              <a:effectLst/>
              <a:latin typeface="+mn-lt"/>
              <a:ea typeface="+mn-ea"/>
              <a:cs typeface="+mn-cs"/>
            </a:rPr>
            <a:t>Mayo 2020</a:t>
          </a:r>
          <a:endParaRPr lang="es-DO" sz="2800">
            <a:effectLst/>
          </a:endParaRPr>
        </a:p>
      </xdr:txBody>
    </xdr:sp>
    <xdr:clientData/>
  </xdr:twoCellAnchor>
  <xdr:twoCellAnchor editAs="oneCell">
    <xdr:from>
      <xdr:col>0</xdr:col>
      <xdr:colOff>408215</xdr:colOff>
      <xdr:row>0</xdr:row>
      <xdr:rowOff>175289</xdr:rowOff>
    </xdr:from>
    <xdr:to>
      <xdr:col>0</xdr:col>
      <xdr:colOff>1265465</xdr:colOff>
      <xdr:row>0</xdr:row>
      <xdr:rowOff>816429</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C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8215" y="175289"/>
          <a:ext cx="857250" cy="64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40</xdr:row>
      <xdr:rowOff>163286</xdr:rowOff>
    </xdr:from>
    <xdr:to>
      <xdr:col>1</xdr:col>
      <xdr:colOff>1660071</xdr:colOff>
      <xdr:row>42</xdr:row>
      <xdr:rowOff>163286</xdr:rowOff>
    </xdr:to>
    <xdr:sp macro="" textlink="">
      <xdr:nvSpPr>
        <xdr:cNvPr id="2" name="CuadroTexto 1">
          <a:extLst>
            <a:ext uri="{FF2B5EF4-FFF2-40B4-BE49-F238E27FC236}">
              <a16:creationId xmlns:a16="http://schemas.microsoft.com/office/drawing/2014/main" id="{00000000-0008-0000-4C00-000002000000}"/>
            </a:ext>
          </a:extLst>
        </xdr:cNvPr>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107.xml><?xml version="1.0" encoding="utf-8"?>
<xdr:wsDr xmlns:xdr="http://schemas.openxmlformats.org/drawingml/2006/spreadsheetDrawing" xmlns:a="http://schemas.openxmlformats.org/drawingml/2006/main">
  <xdr:twoCellAnchor>
    <xdr:from>
      <xdr:col>0</xdr:col>
      <xdr:colOff>1</xdr:colOff>
      <xdr:row>22</xdr:row>
      <xdr:rowOff>86590</xdr:rowOff>
    </xdr:from>
    <xdr:to>
      <xdr:col>11</xdr:col>
      <xdr:colOff>883228</xdr:colOff>
      <xdr:row>73</xdr:row>
      <xdr:rowOff>190499</xdr:rowOff>
    </xdr:to>
    <xdr:graphicFrame macro="">
      <xdr:nvGraphicFramePr>
        <xdr:cNvPr id="158833" name="4 Gráfico">
          <a:extLst>
            <a:ext uri="{FF2B5EF4-FFF2-40B4-BE49-F238E27FC236}">
              <a16:creationId xmlns:a16="http://schemas.microsoft.com/office/drawing/2014/main" id="{00000000-0008-0000-4D00-0000716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27214</xdr:rowOff>
    </xdr:from>
    <xdr:to>
      <xdr:col>12</xdr:col>
      <xdr:colOff>0</xdr:colOff>
      <xdr:row>1</xdr:row>
      <xdr:rowOff>54428</xdr:rowOff>
    </xdr:to>
    <xdr:sp macro="" textlink="">
      <xdr:nvSpPr>
        <xdr:cNvPr id="4" name="3 Rectángulo redondeado">
          <a:extLst>
            <a:ext uri="{FF2B5EF4-FFF2-40B4-BE49-F238E27FC236}">
              <a16:creationId xmlns:a16="http://schemas.microsoft.com/office/drawing/2014/main" id="{00000000-0008-0000-4D00-000004000000}"/>
            </a:ext>
          </a:extLst>
        </xdr:cNvPr>
        <xdr:cNvSpPr/>
      </xdr:nvSpPr>
      <xdr:spPr>
        <a:xfrm>
          <a:off x="0" y="27214"/>
          <a:ext cx="14682107" cy="8980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Aporte  del Gobierno Central y Pago a SENASA</a:t>
          </a:r>
        </a:p>
        <a:p>
          <a:pPr algn="ctr" eaLnBrk="1" fontAlgn="auto" latinLnBrk="0" hangingPunct="1"/>
          <a:r>
            <a:rPr lang="es-DO" sz="2400" b="1">
              <a:solidFill>
                <a:schemeClr val="lt1"/>
              </a:solidFill>
              <a:effectLst/>
              <a:latin typeface="+mn-lt"/>
              <a:ea typeface="+mn-ea"/>
              <a:cs typeface="+mn-cs"/>
            </a:rPr>
            <a:t>Período: Diciembre 2003 -  Mayo 2020</a:t>
          </a:r>
          <a:endParaRPr lang="es-DO" sz="3600">
            <a:effectLst/>
          </a:endParaRPr>
        </a:p>
      </xdr:txBody>
    </xdr:sp>
    <xdr:clientData/>
  </xdr:twoCellAnchor>
  <xdr:twoCellAnchor editAs="oneCell">
    <xdr:from>
      <xdr:col>0</xdr:col>
      <xdr:colOff>562841</xdr:colOff>
      <xdr:row>0</xdr:row>
      <xdr:rowOff>258535</xdr:rowOff>
    </xdr:from>
    <xdr:to>
      <xdr:col>0</xdr:col>
      <xdr:colOff>1692667</xdr:colOff>
      <xdr:row>0</xdr:row>
      <xdr:rowOff>1073726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2841" y="258535"/>
          <a:ext cx="1129826" cy="81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a:extLst xmlns:a="http://schemas.openxmlformats.org/drawingml/2006/main">
            <a:ext uri="{FF2B5EF4-FFF2-40B4-BE49-F238E27FC236}">
              <a16:creationId xmlns:a16="http://schemas.microsoft.com/office/drawing/2014/main" id="{6EDBDD4D-82BD-447C-A0C1-87FE2B2483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109.xml><?xml version="1.0" encoding="utf-8"?>
<xdr:wsDr xmlns:xdr="http://schemas.openxmlformats.org/drawingml/2006/spreadsheetDrawing" xmlns:a="http://schemas.openxmlformats.org/drawingml/2006/main">
  <xdr:twoCellAnchor editAs="oneCell">
    <xdr:from>
      <xdr:col>1</xdr:col>
      <xdr:colOff>400050</xdr:colOff>
      <xdr:row>0</xdr:row>
      <xdr:rowOff>38100</xdr:rowOff>
    </xdr:from>
    <xdr:to>
      <xdr:col>1</xdr:col>
      <xdr:colOff>1587448</xdr:colOff>
      <xdr:row>0</xdr:row>
      <xdr:rowOff>186012</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4E00-000003000000}"/>
            </a:ext>
          </a:extLst>
        </xdr:cNvPr>
        <xdr:cNvPicPr>
          <a:picLocks noChangeAspect="1"/>
        </xdr:cNvPicPr>
      </xdr:nvPicPr>
      <xdr:blipFill>
        <a:blip xmlns:r="http://schemas.openxmlformats.org/officeDocument/2006/relationships" r:embed="rId2" cstate="print"/>
        <a:stretch>
          <a:fillRect/>
        </a:stretch>
      </xdr:blipFill>
      <xdr:spPr>
        <a:xfrm>
          <a:off x="1162050" y="419100"/>
          <a:ext cx="1123950" cy="735824"/>
        </a:xfrm>
        <a:prstGeom prst="rect">
          <a:avLst/>
        </a:prstGeom>
        <a:ln>
          <a:noFill/>
        </a:ln>
        <a:effectLst>
          <a:softEdge rad="112500"/>
        </a:effectLst>
      </xdr:spPr>
    </xdr:pic>
    <xdr:clientData/>
  </xdr:twoCellAnchor>
  <xdr:twoCellAnchor>
    <xdr:from>
      <xdr:col>0</xdr:col>
      <xdr:colOff>0</xdr:colOff>
      <xdr:row>15</xdr:row>
      <xdr:rowOff>190501</xdr:rowOff>
    </xdr:from>
    <xdr:to>
      <xdr:col>11</xdr:col>
      <xdr:colOff>1298864</xdr:colOff>
      <xdr:row>60</xdr:row>
      <xdr:rowOff>0</xdr:rowOff>
    </xdr:to>
    <xdr:graphicFrame macro="">
      <xdr:nvGraphicFramePr>
        <xdr:cNvPr id="159970" name="3 Gráfico">
          <a:extLst>
            <a:ext uri="{FF2B5EF4-FFF2-40B4-BE49-F238E27FC236}">
              <a16:creationId xmlns:a16="http://schemas.microsoft.com/office/drawing/2014/main" id="{00000000-0008-0000-4E00-0000E270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400050</xdr:colOff>
      <xdr:row>0</xdr:row>
      <xdr:rowOff>38100</xdr:rowOff>
    </xdr:from>
    <xdr:to>
      <xdr:col>1</xdr:col>
      <xdr:colOff>1587448</xdr:colOff>
      <xdr:row>0</xdr:row>
      <xdr:rowOff>186012</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4E00-000005000000}"/>
            </a:ext>
          </a:extLst>
        </xdr:cNvPr>
        <xdr:cNvPicPr>
          <a:picLocks noChangeAspect="1"/>
        </xdr:cNvPicPr>
      </xdr:nvPicPr>
      <xdr:blipFill>
        <a:blip xmlns:r="http://schemas.openxmlformats.org/officeDocument/2006/relationships" r:embed="rId2" cstate="print"/>
        <a:stretch>
          <a:fillRect/>
        </a:stretch>
      </xdr:blipFill>
      <xdr:spPr>
        <a:xfrm>
          <a:off x="1162050" y="38100"/>
          <a:ext cx="1186718" cy="147912"/>
        </a:xfrm>
        <a:prstGeom prst="rect">
          <a:avLst/>
        </a:prstGeom>
        <a:ln>
          <a:noFill/>
        </a:ln>
        <a:effectLst>
          <a:softEdge rad="112500"/>
        </a:effectLst>
      </xdr:spPr>
    </xdr:pic>
    <xdr:clientData/>
  </xdr:twoCellAnchor>
  <xdr:twoCellAnchor>
    <xdr:from>
      <xdr:col>0</xdr:col>
      <xdr:colOff>0</xdr:colOff>
      <xdr:row>0</xdr:row>
      <xdr:rowOff>0</xdr:rowOff>
    </xdr:from>
    <xdr:to>
      <xdr:col>11</xdr:col>
      <xdr:colOff>1488281</xdr:colOff>
      <xdr:row>0</xdr:row>
      <xdr:rowOff>1489364</xdr:rowOff>
    </xdr:to>
    <xdr:sp macro="" textlink="">
      <xdr:nvSpPr>
        <xdr:cNvPr id="7" name="6 Rectángulo redondeado">
          <a:extLst>
            <a:ext uri="{FF2B5EF4-FFF2-40B4-BE49-F238E27FC236}">
              <a16:creationId xmlns:a16="http://schemas.microsoft.com/office/drawing/2014/main" id="{00000000-0008-0000-4E00-000007000000}"/>
            </a:ext>
          </a:extLst>
        </xdr:cNvPr>
        <xdr:cNvSpPr/>
      </xdr:nvSpPr>
      <xdr:spPr>
        <a:xfrm>
          <a:off x="0" y="0"/>
          <a:ext cx="19707008"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Seguro Familiar de Salud (SFS) del Régimen Subsidiado (RS)</a:t>
          </a:r>
        </a:p>
        <a:p>
          <a:pPr algn="ctr" eaLnBrk="1" fontAlgn="auto" latinLnBrk="0" hangingPunct="1"/>
          <a:r>
            <a:rPr lang="es-DO" sz="2800" b="1">
              <a:solidFill>
                <a:schemeClr val="lt1"/>
              </a:solidFill>
              <a:effectLst/>
              <a:latin typeface="+mn-lt"/>
              <a:ea typeface="+mn-ea"/>
              <a:cs typeface="+mn-cs"/>
            </a:rPr>
            <a:t>Período:</a:t>
          </a:r>
          <a:r>
            <a:rPr lang="es-DO" sz="2800" b="1" baseline="0">
              <a:solidFill>
                <a:schemeClr val="lt1"/>
              </a:solidFill>
              <a:effectLst/>
              <a:latin typeface="+mn-lt"/>
              <a:ea typeface="+mn-ea"/>
              <a:cs typeface="+mn-cs"/>
            </a:rPr>
            <a:t>  Mayo 2019 - Mayo 2020</a:t>
          </a:r>
          <a:endParaRPr lang="es-DO" sz="2800">
            <a:effectLst/>
          </a:endParaRPr>
        </a:p>
      </xdr:txBody>
    </xdr:sp>
    <xdr:clientData/>
  </xdr:twoCellAnchor>
  <xdr:twoCellAnchor editAs="oneCell">
    <xdr:from>
      <xdr:col>0</xdr:col>
      <xdr:colOff>694893</xdr:colOff>
      <xdr:row>0</xdr:row>
      <xdr:rowOff>321522</xdr:rowOff>
    </xdr:from>
    <xdr:to>
      <xdr:col>1</xdr:col>
      <xdr:colOff>675408</xdr:colOff>
      <xdr:row>0</xdr:row>
      <xdr:rowOff>1298864</xdr:rowOff>
    </xdr:to>
    <xdr:pic>
      <xdr:nvPicPr>
        <xdr:cNvPr id="8" name="6 Imagen" descr="logo_2x4.bmp">
          <a:hlinkClick xmlns:r="http://schemas.openxmlformats.org/officeDocument/2006/relationships" r:id="rId4"/>
          <a:extLst>
            <a:ext uri="{FF2B5EF4-FFF2-40B4-BE49-F238E27FC236}">
              <a16:creationId xmlns:a16="http://schemas.microsoft.com/office/drawing/2014/main" id="{00000000-0008-0000-4E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93" y="321522"/>
          <a:ext cx="1348651" cy="977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c:userShapes xmlns:c="http://schemas.openxmlformats.org/drawingml/2006/chart">
  <cdr:relSizeAnchor xmlns:cdr="http://schemas.openxmlformats.org/drawingml/2006/chartDrawing">
    <cdr:from>
      <cdr:x>0.01967</cdr:x>
      <cdr:y>0.92989</cdr:y>
    </cdr:from>
    <cdr:to>
      <cdr:x>0.13485</cdr:x>
      <cdr:y>0.97913</cdr:y>
    </cdr:to>
    <cdr:sp macro="" textlink="">
      <cdr:nvSpPr>
        <cdr:cNvPr id="2" name="1 CuadroTexto"/>
        <cdr:cNvSpPr txBox="1"/>
      </cdr:nvSpPr>
      <cdr:spPr>
        <a:xfrm xmlns:a="http://schemas.openxmlformats.org/drawingml/2006/main">
          <a:off x="348806" y="7826554"/>
          <a:ext cx="2042582" cy="4144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 </a:t>
          </a:r>
          <a:r>
            <a:rPr lang="es-ES" sz="1800"/>
            <a:t>TSS</a:t>
          </a:r>
        </a:p>
      </cdr:txBody>
    </cdr:sp>
  </cdr:relSizeAnchor>
</c:userShapes>
</file>

<file path=xl/drawings/drawing11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a:extLst>
            <a:ext uri="{FF2B5EF4-FFF2-40B4-BE49-F238E27FC236}">
              <a16:creationId xmlns:a16="http://schemas.microsoft.com/office/drawing/2014/main" id="{00000000-0008-0000-4F00-000002000000}"/>
            </a:ext>
          </a:extLst>
        </xdr:cNvPr>
        <xdr:cNvSpPr/>
      </xdr:nvSpPr>
      <xdr:spPr>
        <a:xfrm>
          <a:off x="0" y="0"/>
          <a:ext cx="11084299"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Pagos Anuales del  Seguro Familiar de Salud de los Pensionados </a:t>
          </a:r>
        </a:p>
        <a:p>
          <a:pPr algn="ctr" eaLnBrk="1" fontAlgn="auto" latinLnBrk="0" hangingPunct="1"/>
          <a:r>
            <a:rPr lang="es-DO" sz="1600" b="1">
              <a:solidFill>
                <a:schemeClr val="lt1"/>
              </a:solidFill>
              <a:effectLst/>
              <a:latin typeface="+mn-lt"/>
              <a:ea typeface="+mn-ea"/>
              <a:cs typeface="+mn-cs"/>
            </a:rPr>
            <a:t>De</a:t>
          </a:r>
          <a:r>
            <a:rPr lang="es-DO" sz="1600" b="1" baseline="0">
              <a:solidFill>
                <a:schemeClr val="lt1"/>
              </a:solidFill>
              <a:effectLst/>
              <a:latin typeface="+mn-lt"/>
              <a:ea typeface="+mn-ea"/>
              <a:cs typeface="+mn-cs"/>
            </a:rPr>
            <a:t> los Regímenes Especiales Transitorios</a:t>
          </a:r>
        </a:p>
        <a:p>
          <a:pPr algn="ctr" eaLnBrk="1" fontAlgn="auto" latinLnBrk="0" hangingPunct="1"/>
          <a:r>
            <a:rPr lang="es-DO" sz="1600" b="1">
              <a:solidFill>
                <a:schemeClr val="lt1"/>
              </a:solidFill>
              <a:effectLst/>
              <a:latin typeface="+mn-lt"/>
              <a:ea typeface="+mn-ea"/>
              <a:cs typeface="+mn-cs"/>
            </a:rPr>
            <a:t>Período: Julio 2010 -</a:t>
          </a:r>
          <a:r>
            <a:rPr lang="es-DO" sz="1600" b="1" baseline="0">
              <a:solidFill>
                <a:schemeClr val="lt1"/>
              </a:solidFill>
              <a:effectLst/>
              <a:latin typeface="+mn-lt"/>
              <a:ea typeface="+mn-ea"/>
              <a:cs typeface="+mn-cs"/>
            </a:rPr>
            <a:t> </a:t>
          </a:r>
          <a:r>
            <a:rPr lang="en-US" sz="1600" b="1" baseline="0">
              <a:solidFill>
                <a:schemeClr val="lt1"/>
              </a:solidFill>
              <a:effectLst/>
              <a:latin typeface="+mn-lt"/>
              <a:ea typeface="+mn-ea"/>
              <a:cs typeface="+mn-cs"/>
            </a:rPr>
            <a:t> Mayo 2020</a:t>
          </a:r>
          <a:endParaRPr lang="es-DO" sz="2400">
            <a:effectLst/>
          </a:endParaRPr>
        </a:p>
      </xdr:txBody>
    </xdr:sp>
    <xdr:clientData/>
  </xdr:twoCellAnchor>
  <xdr:twoCellAnchor>
    <xdr:from>
      <xdr:col>0</xdr:col>
      <xdr:colOff>22412</xdr:colOff>
      <xdr:row>18</xdr:row>
      <xdr:rowOff>112059</xdr:rowOff>
    </xdr:from>
    <xdr:to>
      <xdr:col>9</xdr:col>
      <xdr:colOff>705970</xdr:colOff>
      <xdr:row>56</xdr:row>
      <xdr:rowOff>44823</xdr:rowOff>
    </xdr:to>
    <xdr:graphicFrame macro="">
      <xdr:nvGraphicFramePr>
        <xdr:cNvPr id="3" name="Gráfico 2">
          <a:extLst>
            <a:ext uri="{FF2B5EF4-FFF2-40B4-BE49-F238E27FC236}">
              <a16:creationId xmlns:a16="http://schemas.microsoft.com/office/drawing/2014/main" id="{00000000-0008-0000-4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0</xdr:col>
      <xdr:colOff>1032622</xdr:colOff>
      <xdr:row>3</xdr:row>
      <xdr:rowOff>105896</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13.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4</xdr:row>
      <xdr:rowOff>95250</xdr:rowOff>
    </xdr:to>
    <xdr:sp macro="" textlink="">
      <xdr:nvSpPr>
        <xdr:cNvPr id="2" name="3 Rectángulo redondeado">
          <a:extLst>
            <a:ext uri="{FF2B5EF4-FFF2-40B4-BE49-F238E27FC236}">
              <a16:creationId xmlns:a16="http://schemas.microsoft.com/office/drawing/2014/main" id="{00000000-0008-0000-5000-000002000000}"/>
            </a:ext>
          </a:extLst>
        </xdr:cNvPr>
        <xdr:cNvSpPr/>
      </xdr:nvSpPr>
      <xdr:spPr>
        <a:xfrm>
          <a:off x="0" y="0"/>
          <a:ext cx="16070036" cy="10749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800" b="1">
              <a:solidFill>
                <a:schemeClr val="lt1"/>
              </a:solidFill>
              <a:effectLst/>
              <a:latin typeface="+mn-lt"/>
              <a:ea typeface="+mn-ea"/>
              <a:cs typeface="+mn-cs"/>
            </a:rPr>
            <a:t>Pagos Mensuales  del  SFSP por  ARS</a:t>
          </a:r>
        </a:p>
        <a:p>
          <a:pPr algn="ctr" eaLnBrk="1" fontAlgn="auto" latinLnBrk="0" hangingPunct="1"/>
          <a:r>
            <a:rPr lang="es-DO" sz="1800" b="1">
              <a:solidFill>
                <a:schemeClr val="lt1"/>
              </a:solidFill>
              <a:effectLst/>
              <a:latin typeface="+mn-lt"/>
              <a:ea typeface="+mn-ea"/>
              <a:cs typeface="+mn-cs"/>
            </a:rPr>
            <a:t>Período: Mayo 2019 - Mayo 2020</a:t>
          </a:r>
          <a:endParaRPr lang="es-DO" sz="2800">
            <a:effectLst/>
          </a:endParaRPr>
        </a:p>
      </xdr:txBody>
    </xdr:sp>
    <xdr:clientData/>
  </xdr:twoCellAnchor>
  <xdr:twoCellAnchor editAs="oneCell">
    <xdr:from>
      <xdr:col>0</xdr:col>
      <xdr:colOff>446633</xdr:colOff>
      <xdr:row>0</xdr:row>
      <xdr:rowOff>174476</xdr:rowOff>
    </xdr:from>
    <xdr:to>
      <xdr:col>1</xdr:col>
      <xdr:colOff>380999</xdr:colOff>
      <xdr:row>3</xdr:row>
      <xdr:rowOff>260377</xdr:rowOff>
    </xdr:to>
    <xdr:pic>
      <xdr:nvPicPr>
        <xdr:cNvPr id="4" name="6 Imagen" descr="logo_2x4.bmp">
          <a:hlinkClick xmlns:r="http://schemas.openxmlformats.org/officeDocument/2006/relationships" r:id="rId1"/>
          <a:extLst>
            <a:ext uri="{FF2B5EF4-FFF2-40B4-BE49-F238E27FC236}">
              <a16:creationId xmlns:a16="http://schemas.microsoft.com/office/drawing/2014/main" id="{00000000-0008-0000-5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6633" y="174476"/>
          <a:ext cx="900473" cy="657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20</xdr:row>
      <xdr:rowOff>81643</xdr:rowOff>
    </xdr:from>
    <xdr:to>
      <xdr:col>12</xdr:col>
      <xdr:colOff>884464</xdr:colOff>
      <xdr:row>58</xdr:row>
      <xdr:rowOff>54429</xdr:rowOff>
    </xdr:to>
    <xdr:graphicFrame macro="">
      <xdr:nvGraphicFramePr>
        <xdr:cNvPr id="5" name="Gráfico 4">
          <a:extLst>
            <a:ext uri="{FF2B5EF4-FFF2-40B4-BE49-F238E27FC236}">
              <a16:creationId xmlns:a16="http://schemas.microsoft.com/office/drawing/2014/main" id="{00000000-0008-0000-5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4.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7</xdr:col>
      <xdr:colOff>1442813</xdr:colOff>
      <xdr:row>37</xdr:row>
      <xdr:rowOff>129111</xdr:rowOff>
    </xdr:to>
    <xdr:pic>
      <xdr:nvPicPr>
        <xdr:cNvPr id="7" name="1 Imagen">
          <a:extLst>
            <a:ext uri="{FF2B5EF4-FFF2-40B4-BE49-F238E27FC236}">
              <a16:creationId xmlns:a16="http://schemas.microsoft.com/office/drawing/2014/main" id="{00000000-0008-0000-5100-000007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193261</xdr:colOff>
      <xdr:row>5</xdr:row>
      <xdr:rowOff>96630</xdr:rowOff>
    </xdr:from>
    <xdr:to>
      <xdr:col>11</xdr:col>
      <xdr:colOff>1118152</xdr:colOff>
      <xdr:row>61</xdr:row>
      <xdr:rowOff>165651</xdr:rowOff>
    </xdr:to>
    <xdr:sp macro="" textlink="">
      <xdr:nvSpPr>
        <xdr:cNvPr id="3" name="CuadroTexto 2">
          <a:extLst>
            <a:ext uri="{FF2B5EF4-FFF2-40B4-BE49-F238E27FC236}">
              <a16:creationId xmlns:a16="http://schemas.microsoft.com/office/drawing/2014/main" id="{00000000-0008-0000-5100-000003000000}"/>
            </a:ext>
          </a:extLst>
        </xdr:cNvPr>
        <xdr:cNvSpPr txBox="1"/>
      </xdr:nvSpPr>
      <xdr:spPr>
        <a:xfrm>
          <a:off x="193261" y="1131956"/>
          <a:ext cx="12865652" cy="1100206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a:t>
          </a:r>
          <a:r>
            <a:rPr lang="es-DO" sz="1800" b="0">
              <a:solidFill>
                <a:sysClr val="windowText" lastClr="000000"/>
              </a:solidFill>
              <a:effectLst/>
              <a:latin typeface="+mn-lt"/>
              <a:ea typeface="+mn-ea"/>
              <a:cs typeface="+mn-cs"/>
            </a:rPr>
            <a:t>N</a:t>
          </a:r>
          <a:r>
            <a:rPr lang="es-DO" sz="1800">
              <a:solidFill>
                <a:sysClr val="windowText" lastClr="000000"/>
              </a:solidFill>
              <a:effectLst/>
              <a:latin typeface="+mn-lt"/>
              <a:ea typeface="+mn-ea"/>
              <a:cs typeface="+mn-cs"/>
            </a:rPr>
            <a:t>,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acumule l o suficiente para cubrir una pensión mínima.</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Los fondos desembolsado al Seguro de Vejez, Discapacidad y Sobrevivencia (SVDS) por cuentas, durante el período julio 2003,  fecha en que inició el recaudo para el SVDS del RC, hasta mayo 2020 ascienden a un monto total de RD$531,357,220,528.0,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de los cuales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RD</a:t>
          </a:r>
          <a:r>
            <a:rPr lang="en-US" sz="1800">
              <a:solidFill>
                <a:sysClr val="windowText" lastClr="000000"/>
              </a:solidFill>
              <a:effectLst/>
              <a:latin typeface="+mn-lt"/>
              <a:ea typeface="+mn-ea"/>
              <a:cs typeface="+mn-cs"/>
            </a:rPr>
            <a:t>$409,594,822,157.4 </a:t>
          </a:r>
          <a:r>
            <a:rPr lang="es-DO" sz="1800">
              <a:solidFill>
                <a:sysClr val="windowText" lastClr="000000"/>
              </a:solidFill>
              <a:effectLst/>
              <a:latin typeface="+mn-lt"/>
              <a:ea typeface="+mn-ea"/>
              <a:cs typeface="+mn-cs"/>
            </a:rPr>
            <a:t>(77.08%)  Capitalizacion Individual;  Comisión AFP RD$25,070,842,462.8 (4.72%);  Comisión SIPEN RD$3,792,608,956.2 (0.71%) y por último RD$20,514,375,427.4 desembolsado al Fondo de Solidaridad Social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(FSS), equivalente al 3.86% del total de la recaudación individualizada, FSS</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representa el 2.7% del patrimonio total del Sistema</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Dominicano de Pensiones y el restante pertenecen a la comision de TSS y DIDA, que comenzaron</a:t>
          </a:r>
          <a:r>
            <a:rPr lang="es-DO" sz="1800" baseline="0">
              <a:solidFill>
                <a:sysClr val="windowText" lastClr="000000"/>
              </a:solidFill>
              <a:effectLst/>
              <a:latin typeface="+mn-lt"/>
              <a:ea typeface="+mn-ea"/>
              <a:cs typeface="+mn-cs"/>
            </a:rPr>
            <a:t> a dispersarse desde mayo 2020.</a:t>
          </a:r>
          <a:endParaRPr lang="es-DO" sz="1800">
            <a:solidFill>
              <a:sysClr val="windowText" lastClr="000000"/>
            </a:solidFill>
            <a:effectLst/>
            <a:latin typeface="+mn-lt"/>
            <a:ea typeface="+mn-ea"/>
            <a:cs typeface="+mn-cs"/>
          </a:endParaRPr>
        </a:p>
        <a:p>
          <a:endParaRPr lang="es-DO" sz="1800">
            <a:solidFill>
              <a:srgbClr val="FF0000"/>
            </a:solidFill>
            <a:effectLst/>
            <a:latin typeface="+mn-lt"/>
            <a:ea typeface="+mn-ea"/>
            <a:cs typeface="+mn-cs"/>
          </a:endParaRPr>
        </a:p>
        <a:p>
          <a:r>
            <a:rPr lang="es-DO" sz="18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800">
            <a:solidFill>
              <a:srgbClr val="FF0000"/>
            </a:solidFill>
            <a:effectLst/>
            <a:latin typeface="+mn-lt"/>
            <a:ea typeface="+mn-ea"/>
            <a:cs typeface="+mn-cs"/>
          </a:endParaRPr>
        </a:p>
        <a:p>
          <a:r>
            <a:rPr lang="es-DO" sz="1800">
              <a:solidFill>
                <a:sysClr val="windowText" lastClr="000000"/>
              </a:solidFill>
              <a:effectLst/>
              <a:latin typeface="+mn-lt"/>
              <a:ea typeface="+mn-ea"/>
              <a:cs typeface="+mn-cs"/>
            </a:rPr>
            <a:t>En el período julio 2003 al mes de</a:t>
          </a:r>
          <a:r>
            <a:rPr lang="es-DO" sz="1800" baseline="0">
              <a:solidFill>
                <a:sysClr val="windowText" lastClr="000000"/>
              </a:solidFill>
              <a:effectLst/>
              <a:latin typeface="+mn-lt"/>
              <a:ea typeface="+mn-ea"/>
              <a:cs typeface="+mn-cs"/>
            </a:rPr>
            <a:t>  mayo 2020 </a:t>
          </a:r>
          <a:r>
            <a:rPr lang="es-DO" sz="1800">
              <a:solidFill>
                <a:sysClr val="windowText" lastClr="000000"/>
              </a:solidFill>
              <a:effectLst/>
              <a:latin typeface="+mn-lt"/>
              <a:ea typeface="+mn-ea"/>
              <a:cs typeface="+mn-cs"/>
            </a:rPr>
            <a:t>el patrimonio de los fondos de pensiones ha alcanzó un monto acumulado de RD$753,562.00 </a:t>
          </a:r>
          <a:r>
            <a:rPr lang="es-DO" sz="1800" baseline="0">
              <a:solidFill>
                <a:sysClr val="windowText" lastClr="000000"/>
              </a:solidFill>
              <a:effectLst/>
              <a:latin typeface="+mn-lt"/>
              <a:ea typeface="+mn-ea"/>
              <a:cs typeface="+mn-cs"/>
            </a:rPr>
            <a:t>m</a:t>
          </a:r>
          <a:r>
            <a:rPr lang="es-DO" sz="1800">
              <a:solidFill>
                <a:sysClr val="windowText" lastClr="000000"/>
              </a:solidFill>
              <a:effectLst/>
              <a:latin typeface="+mn-lt"/>
              <a:ea typeface="+mn-ea"/>
              <a:cs typeface="+mn-cs"/>
            </a:rPr>
            <a:t>illones, representando el un 16.5% del Producto Interno Bruto (PIB) y en diciembre de 2003 se contaba con un patrimonio de RD$6,849.88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millones, lo que al mes  de</a:t>
          </a:r>
          <a:r>
            <a:rPr lang="es-DO" sz="1800" baseline="0">
              <a:solidFill>
                <a:sysClr val="windowText" lastClr="000000"/>
              </a:solidFill>
              <a:effectLst/>
              <a:latin typeface="+mn-lt"/>
              <a:ea typeface="+mn-ea"/>
              <a:cs typeface="+mn-cs"/>
            </a:rPr>
            <a:t> diciembre </a:t>
          </a:r>
          <a:r>
            <a:rPr lang="es-DO" sz="1800">
              <a:solidFill>
                <a:sysClr val="windowText" lastClr="000000"/>
              </a:solidFill>
              <a:effectLst/>
              <a:latin typeface="+mn-lt"/>
              <a:ea typeface="+mn-ea"/>
              <a:cs typeface="+mn-cs"/>
            </a:rPr>
            <a:t>2019 se ha multiplicado mas de 100 veces.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La Cartera total de Inversión de los fondos de pensiones a enero</a:t>
          </a:r>
          <a:r>
            <a:rPr lang="es-DO" sz="1800" baseline="0">
              <a:solidFill>
                <a:sysClr val="windowText" lastClr="000000"/>
              </a:solidFill>
              <a:effectLst/>
              <a:latin typeface="+mn-lt"/>
              <a:ea typeface="+mn-ea"/>
              <a:cs typeface="+mn-cs"/>
            </a:rPr>
            <a:t> - marzo 2020,  RD$ 656,318,281,381.12. </a:t>
          </a:r>
          <a:r>
            <a:rPr lang="es-DO" sz="1800">
              <a:solidFill>
                <a:sysClr val="windowText" lastClr="000000"/>
              </a:solidFill>
              <a:effectLst/>
              <a:latin typeface="+mn-lt"/>
              <a:ea typeface="+mn-ea"/>
              <a:cs typeface="+mn-cs"/>
            </a:rPr>
            <a:t>  La composición por tipo de emisor de  instrumento de inversión, se observa que el 87.5% está colocada en tres tipos de emisores  principales: Banco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Central contiene el</a:t>
          </a:r>
          <a:r>
            <a:rPr lang="es-DO" sz="1800" baseline="0">
              <a:solidFill>
                <a:sysClr val="windowText" lastClr="000000"/>
              </a:solidFill>
              <a:effectLst/>
              <a:latin typeface="+mn-lt"/>
              <a:ea typeface="+mn-ea"/>
              <a:cs typeface="+mn-cs"/>
            </a:rPr>
            <a:t> 41.0</a:t>
          </a:r>
          <a:r>
            <a:rPr lang="es-DO" sz="1800">
              <a:solidFill>
                <a:sysClr val="windowText" lastClr="000000"/>
              </a:solidFill>
              <a:effectLst/>
              <a:latin typeface="+mn-lt"/>
              <a:ea typeface="+mn-ea"/>
              <a:cs typeface="+mn-cs"/>
            </a:rPr>
            <a:t>%;  el</a:t>
          </a:r>
          <a:r>
            <a:rPr lang="es-DO" sz="1800" baseline="0">
              <a:solidFill>
                <a:sysClr val="windowText" lastClr="000000"/>
              </a:solidFill>
              <a:effectLst/>
              <a:latin typeface="+mn-lt"/>
              <a:ea typeface="+mn-ea"/>
              <a:cs typeface="+mn-cs"/>
            </a:rPr>
            <a:t> 10.9</a:t>
          </a:r>
          <a:r>
            <a:rPr lang="es-DO" sz="1800">
              <a:solidFill>
                <a:sysClr val="windowText" lastClr="000000"/>
              </a:solidFill>
              <a:effectLst/>
              <a:latin typeface="+mn-lt"/>
              <a:ea typeface="+mn-ea"/>
              <a:cs typeface="+mn-cs"/>
            </a:rPr>
            <a:t>%  en Banco Comerciales y  Múltiples y el 35.6%  en la cartera del Ministerio de Hacienda.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Desde diciembre 2003 hasta</a:t>
          </a:r>
          <a:r>
            <a:rPr lang="es-DO" sz="1800" baseline="0">
              <a:solidFill>
                <a:sysClr val="windowText" lastClr="000000"/>
              </a:solidFill>
              <a:effectLst/>
              <a:latin typeface="+mn-lt"/>
              <a:ea typeface="+mn-ea"/>
              <a:cs typeface="+mn-cs"/>
            </a:rPr>
            <a:t> mayo 2020</a:t>
          </a:r>
          <a:r>
            <a:rPr lang="es-DO" sz="1800">
              <a:solidFill>
                <a:sysClr val="windowText" lastClr="000000"/>
              </a:solidFill>
              <a:effectLst/>
              <a:latin typeface="+mn-lt"/>
              <a:ea typeface="+mn-ea"/>
              <a:cs typeface="+mn-cs"/>
            </a:rPr>
            <a:t>,  la rentabilidad nominal promedio de los fondos de pensiones tanto de la Cuenta de Capitalización Individual como del sistema en general, ha tenido un comportamiento similar, acorde a los cambios de las tasas de interés en la economía .   Para  el mes del mayo la tasa promedio del sistema es de 10.20% y la tasa promedio de la CCI es de 10.11%.  Utilizando la inflación acumulada disponible en el Banco Central de la República Dominicana, se estima una rentabilidad real es de un 9.12</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  al mes  de mayo 2020.  </a:t>
          </a:r>
        </a:p>
        <a:p>
          <a:endParaRPr lang="es-DO" sz="16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193261</xdr:rowOff>
    </xdr:to>
    <xdr:sp macro="" textlink="">
      <xdr:nvSpPr>
        <xdr:cNvPr id="4" name="3 Rectángulo redondeado">
          <a:extLst>
            <a:ext uri="{FF2B5EF4-FFF2-40B4-BE49-F238E27FC236}">
              <a16:creationId xmlns:a16="http://schemas.microsoft.com/office/drawing/2014/main" id="{00000000-0008-0000-5100-000004000000}"/>
            </a:ext>
          </a:extLst>
        </xdr:cNvPr>
        <xdr:cNvSpPr/>
      </xdr:nvSpPr>
      <xdr:spPr>
        <a:xfrm>
          <a:off x="0" y="0"/>
          <a:ext cx="13431630" cy="96630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ES" sz="2400">
            <a:effectLst/>
          </a:endParaRPr>
        </a:p>
        <a:p>
          <a:pPr algn="ctr" eaLnBrk="1" fontAlgn="auto" latinLnBrk="0" hangingPunct="1"/>
          <a:r>
            <a:rPr lang="es-DO" sz="2400" b="1">
              <a:solidFill>
                <a:schemeClr val="lt1"/>
              </a:solidFill>
              <a:effectLst/>
              <a:latin typeface="+mn-lt"/>
              <a:ea typeface="+mn-ea"/>
              <a:cs typeface="+mn-cs"/>
            </a:rPr>
            <a:t>Pagos</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Seguro de Vejez, Discapacidad y Sobrevivencia (SVDS)</a:t>
          </a:r>
          <a:endParaRPr lang="es-ES" sz="2400">
            <a:effectLst/>
          </a:endParaRPr>
        </a:p>
      </xdr:txBody>
    </xdr:sp>
    <xdr:clientData/>
  </xdr:twoCellAnchor>
  <xdr:twoCellAnchor editAs="oneCell">
    <xdr:from>
      <xdr:col>0</xdr:col>
      <xdr:colOff>330824</xdr:colOff>
      <xdr:row>0</xdr:row>
      <xdr:rowOff>124298</xdr:rowOff>
    </xdr:from>
    <xdr:to>
      <xdr:col>1</xdr:col>
      <xdr:colOff>414130</xdr:colOff>
      <xdr:row>3</xdr:row>
      <xdr:rowOff>186277</xdr:rowOff>
    </xdr:to>
    <xdr:pic>
      <xdr:nvPicPr>
        <xdr:cNvPr id="5" name="7 Imagen" descr="logo_2x4.bmp">
          <a:hlinkClick xmlns:r="http://schemas.openxmlformats.org/officeDocument/2006/relationships" r:id="rId3"/>
          <a:extLst>
            <a:ext uri="{FF2B5EF4-FFF2-40B4-BE49-F238E27FC236}">
              <a16:creationId xmlns:a16="http://schemas.microsoft.com/office/drawing/2014/main" id="{00000000-0008-0000-5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0824" y="124298"/>
          <a:ext cx="842545" cy="641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xdr:wsDr xmlns:xdr="http://schemas.openxmlformats.org/drawingml/2006/spreadsheetDrawing" xmlns:a="http://schemas.openxmlformats.org/drawingml/2006/main">
  <xdr:twoCellAnchor>
    <xdr:from>
      <xdr:col>0</xdr:col>
      <xdr:colOff>34635</xdr:colOff>
      <xdr:row>23</xdr:row>
      <xdr:rowOff>34637</xdr:rowOff>
    </xdr:from>
    <xdr:to>
      <xdr:col>11</xdr:col>
      <xdr:colOff>588818</xdr:colOff>
      <xdr:row>70</xdr:row>
      <xdr:rowOff>138545</xdr:rowOff>
    </xdr:to>
    <xdr:graphicFrame macro="">
      <xdr:nvGraphicFramePr>
        <xdr:cNvPr id="2" name="6 Gráfico">
          <a:extLst>
            <a:ext uri="{FF2B5EF4-FFF2-40B4-BE49-F238E27FC236}">
              <a16:creationId xmlns:a16="http://schemas.microsoft.com/office/drawing/2014/main" id="{00000000-0008-0000-5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0</xdr:row>
      <xdr:rowOff>1402773</xdr:rowOff>
    </xdr:to>
    <xdr:sp macro="" textlink="">
      <xdr:nvSpPr>
        <xdr:cNvPr id="4" name="3 Rectángulo redondeado">
          <a:extLst>
            <a:ext uri="{FF2B5EF4-FFF2-40B4-BE49-F238E27FC236}">
              <a16:creationId xmlns:a16="http://schemas.microsoft.com/office/drawing/2014/main" id="{00000000-0008-0000-5200-000004000000}"/>
            </a:ext>
          </a:extLst>
        </xdr:cNvPr>
        <xdr:cNvSpPr/>
      </xdr:nvSpPr>
      <xdr:spPr>
        <a:xfrm>
          <a:off x="0" y="0"/>
          <a:ext cx="19192256" cy="140277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Dispersión Histórica del SVDS</a:t>
          </a:r>
        </a:p>
        <a:p>
          <a:pPr algn="ctr" eaLnBrk="1" fontAlgn="auto" latinLnBrk="0" hangingPunct="1"/>
          <a:r>
            <a:rPr lang="es-DO" sz="2400" b="1">
              <a:solidFill>
                <a:schemeClr val="lt1"/>
              </a:solidFill>
              <a:effectLst/>
              <a:latin typeface="+mn-lt"/>
              <a:ea typeface="+mn-ea"/>
              <a:cs typeface="+mn-cs"/>
            </a:rPr>
            <a:t>Período: Diciembre 2003 -  Mayo 2020</a:t>
          </a:r>
          <a:endParaRPr lang="es-DO" sz="3600">
            <a:effectLst/>
          </a:endParaRPr>
        </a:p>
      </xdr:txBody>
    </xdr:sp>
    <xdr:clientData/>
  </xdr:twoCellAnchor>
  <xdr:twoCellAnchor editAs="oneCell">
    <xdr:from>
      <xdr:col>0</xdr:col>
      <xdr:colOff>582633</xdr:colOff>
      <xdr:row>0</xdr:row>
      <xdr:rowOff>197920</xdr:rowOff>
    </xdr:from>
    <xdr:to>
      <xdr:col>0</xdr:col>
      <xdr:colOff>1626891</xdr:colOff>
      <xdr:row>0</xdr:row>
      <xdr:rowOff>987135</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5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2633" y="197920"/>
          <a:ext cx="1044258" cy="789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117.xml><?xml version="1.0" encoding="utf-8"?>
<xdr:wsDr xmlns:xdr="http://schemas.openxmlformats.org/drawingml/2006/spreadsheetDrawing" xmlns:a="http://schemas.openxmlformats.org/drawingml/2006/main">
  <xdr:twoCellAnchor>
    <xdr:from>
      <xdr:col>0</xdr:col>
      <xdr:colOff>33618</xdr:colOff>
      <xdr:row>14</xdr:row>
      <xdr:rowOff>67235</xdr:rowOff>
    </xdr:from>
    <xdr:to>
      <xdr:col>11</xdr:col>
      <xdr:colOff>1311089</xdr:colOff>
      <xdr:row>40</xdr:row>
      <xdr:rowOff>515468</xdr:rowOff>
    </xdr:to>
    <xdr:graphicFrame macro="">
      <xdr:nvGraphicFramePr>
        <xdr:cNvPr id="20597" name="6 Gráfico">
          <a:extLst>
            <a:ext uri="{FF2B5EF4-FFF2-40B4-BE49-F238E27FC236}">
              <a16:creationId xmlns:a16="http://schemas.microsoft.com/office/drawing/2014/main" id="{00000000-0008-0000-53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11206</xdr:colOff>
      <xdr:row>0</xdr:row>
      <xdr:rowOff>974912</xdr:rowOff>
    </xdr:to>
    <xdr:sp macro="" textlink="">
      <xdr:nvSpPr>
        <xdr:cNvPr id="4" name="3 Rectángulo redondeado">
          <a:extLst>
            <a:ext uri="{FF2B5EF4-FFF2-40B4-BE49-F238E27FC236}">
              <a16:creationId xmlns:a16="http://schemas.microsoft.com/office/drawing/2014/main" id="{00000000-0008-0000-5300-000004000000}"/>
            </a:ext>
          </a:extLst>
        </xdr:cNvPr>
        <xdr:cNvSpPr/>
      </xdr:nvSpPr>
      <xdr:spPr>
        <a:xfrm>
          <a:off x="0" y="0"/>
          <a:ext cx="14141824"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Diciembre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Mayo 2020</a:t>
          </a:r>
          <a:endParaRPr lang="es-DO" sz="2400">
            <a:effectLst/>
          </a:endParaRPr>
        </a:p>
      </xdr:txBody>
    </xdr:sp>
    <xdr:clientData/>
  </xdr:twoCellAnchor>
  <xdr:twoCellAnchor editAs="oneCell">
    <xdr:from>
      <xdr:col>0</xdr:col>
      <xdr:colOff>459441</xdr:colOff>
      <xdr:row>0</xdr:row>
      <xdr:rowOff>156881</xdr:rowOff>
    </xdr:from>
    <xdr:to>
      <xdr:col>1</xdr:col>
      <xdr:colOff>153556</xdr:colOff>
      <xdr:row>0</xdr:row>
      <xdr:rowOff>829235</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53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8.xml><?xml version="1.0" encoding="utf-8"?>
<c:userShapes xmlns:c="http://schemas.openxmlformats.org/drawingml/2006/chart">
  <cdr:relSizeAnchor xmlns:cdr="http://schemas.openxmlformats.org/drawingml/2006/chartDrawing">
    <cdr:from>
      <cdr:x>0.042</cdr:x>
      <cdr:y>0.95024</cdr:y>
    </cdr:from>
    <cdr:to>
      <cdr:x>0.24111</cdr:x>
      <cdr:y>0.9957</cdr:y>
    </cdr:to>
    <cdr:sp macro="" textlink="">
      <cdr:nvSpPr>
        <cdr:cNvPr id="2" name="1 CuadroTexto"/>
        <cdr:cNvSpPr txBox="1"/>
      </cdr:nvSpPr>
      <cdr:spPr>
        <a:xfrm xmlns:a="http://schemas.openxmlformats.org/drawingml/2006/main">
          <a:off x="507416" y="5635435"/>
          <a:ext cx="2405237" cy="269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19.xml><?xml version="1.0" encoding="utf-8"?>
<xdr:wsDr xmlns:xdr="http://schemas.openxmlformats.org/drawingml/2006/spreadsheetDrawing" xmlns:a="http://schemas.openxmlformats.org/drawingml/2006/main">
  <xdr:twoCellAnchor>
    <xdr:from>
      <xdr:col>0</xdr:col>
      <xdr:colOff>15689</xdr:colOff>
      <xdr:row>23</xdr:row>
      <xdr:rowOff>66675</xdr:rowOff>
    </xdr:from>
    <xdr:to>
      <xdr:col>9</xdr:col>
      <xdr:colOff>1285876</xdr:colOff>
      <xdr:row>72</xdr:row>
      <xdr:rowOff>66675</xdr:rowOff>
    </xdr:to>
    <xdr:graphicFrame macro="">
      <xdr:nvGraphicFramePr>
        <xdr:cNvPr id="3" name="Gráfico 2">
          <a:extLst>
            <a:ext uri="{FF2B5EF4-FFF2-40B4-BE49-F238E27FC236}">
              <a16:creationId xmlns:a16="http://schemas.microsoft.com/office/drawing/2014/main" id="{00000000-0008-0000-5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809625</xdr:rowOff>
    </xdr:to>
    <xdr:sp macro="" textlink="">
      <xdr:nvSpPr>
        <xdr:cNvPr id="4" name="4 Rectángulo redondeado">
          <a:extLst>
            <a:ext uri="{FF2B5EF4-FFF2-40B4-BE49-F238E27FC236}">
              <a16:creationId xmlns:a16="http://schemas.microsoft.com/office/drawing/2014/main" id="{00000000-0008-0000-5400-000004000000}"/>
            </a:ext>
          </a:extLst>
        </xdr:cNvPr>
        <xdr:cNvSpPr/>
      </xdr:nvSpPr>
      <xdr:spPr>
        <a:xfrm>
          <a:off x="0" y="0"/>
          <a:ext cx="12315265" cy="8096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Diciembre 2007 - Mayo 2020</a:t>
          </a:r>
          <a:endParaRPr lang="es-DO" sz="1600">
            <a:effectLst/>
          </a:endParaRPr>
        </a:p>
      </xdr:txBody>
    </xdr:sp>
    <xdr:clientData/>
  </xdr:twoCellAnchor>
  <xdr:twoCellAnchor editAs="oneCell">
    <xdr:from>
      <xdr:col>0</xdr:col>
      <xdr:colOff>413018</xdr:colOff>
      <xdr:row>0</xdr:row>
      <xdr:rowOff>132069</xdr:rowOff>
    </xdr:from>
    <xdr:to>
      <xdr:col>0</xdr:col>
      <xdr:colOff>1165493</xdr:colOff>
      <xdr:row>0</xdr:row>
      <xdr:rowOff>674994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3018" y="1320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22305</xdr:colOff>
      <xdr:row>0</xdr:row>
      <xdr:rowOff>638175</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5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19</xdr:row>
      <xdr:rowOff>229081</xdr:rowOff>
    </xdr:from>
    <xdr:to>
      <xdr:col>9</xdr:col>
      <xdr:colOff>1012784</xdr:colOff>
      <xdr:row>40</xdr:row>
      <xdr:rowOff>204966</xdr:rowOff>
    </xdr:to>
    <xdr:graphicFrame macro="">
      <xdr:nvGraphicFramePr>
        <xdr:cNvPr id="4" name="6 Gráfico">
          <a:extLst>
            <a:ext uri="{FF2B5EF4-FFF2-40B4-BE49-F238E27FC236}">
              <a16:creationId xmlns:a16="http://schemas.microsoft.com/office/drawing/2014/main" id="{00000000-0008-0000-5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976614</xdr:rowOff>
    </xdr:to>
    <xdr:sp macro="" textlink="">
      <xdr:nvSpPr>
        <xdr:cNvPr id="5" name="4 Rectángulo redondeado">
          <a:extLst>
            <a:ext uri="{FF2B5EF4-FFF2-40B4-BE49-F238E27FC236}">
              <a16:creationId xmlns:a16="http://schemas.microsoft.com/office/drawing/2014/main" id="{00000000-0008-0000-5500-000005000000}"/>
            </a:ext>
          </a:extLst>
        </xdr:cNvPr>
        <xdr:cNvSpPr/>
      </xdr:nvSpPr>
      <xdr:spPr>
        <a:xfrm>
          <a:off x="0" y="0"/>
          <a:ext cx="12985348" cy="9766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Diciembre 2005 - Mayo</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2020</a:t>
          </a:r>
          <a:endParaRPr lang="es-DO" sz="2800">
            <a:effectLst/>
          </a:endParaRPr>
        </a:p>
      </xdr:txBody>
    </xdr:sp>
    <xdr:clientData/>
  </xdr:twoCellAnchor>
  <xdr:twoCellAnchor editAs="oneCell">
    <xdr:from>
      <xdr:col>0</xdr:col>
      <xdr:colOff>699304</xdr:colOff>
      <xdr:row>0</xdr:row>
      <xdr:rowOff>144682</xdr:rowOff>
    </xdr:from>
    <xdr:to>
      <xdr:col>1</xdr:col>
      <xdr:colOff>492433</xdr:colOff>
      <xdr:row>0</xdr:row>
      <xdr:rowOff>795759</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9304" y="144682"/>
          <a:ext cx="902370" cy="651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c:userShapes xmlns:c="http://schemas.openxmlformats.org/drawingml/2006/chart">
  <cdr:relSizeAnchor xmlns:cdr="http://schemas.openxmlformats.org/drawingml/2006/chartDrawing">
    <cdr:from>
      <cdr:x>0.06481</cdr:x>
      <cdr:y>0.93552</cdr:y>
    </cdr:from>
    <cdr:to>
      <cdr:x>0.28385</cdr:x>
      <cdr:y>0.98022</cdr:y>
    </cdr:to>
    <cdr:sp macro="" textlink="">
      <cdr:nvSpPr>
        <cdr:cNvPr id="2" name="1 CuadroTexto"/>
        <cdr:cNvSpPr txBox="1"/>
      </cdr:nvSpPr>
      <cdr:spPr>
        <a:xfrm xmlns:a="http://schemas.openxmlformats.org/drawingml/2006/main">
          <a:off x="840758" y="6530853"/>
          <a:ext cx="2841670" cy="312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Fuentes: </a:t>
          </a:r>
          <a:r>
            <a:rPr lang="en-US" sz="1100"/>
            <a:t>SIPEN</a:t>
          </a:r>
          <a:r>
            <a:rPr lang="en-US" sz="1100" baseline="0"/>
            <a:t> y Banco Central</a:t>
          </a:r>
          <a:endParaRPr lang="en-US" sz="1100"/>
        </a:p>
      </cdr:txBody>
    </cdr:sp>
  </cdr:relSizeAnchor>
</c:userShapes>
</file>

<file path=xl/drawings/drawing12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1</xdr:row>
      <xdr:rowOff>108857</xdr:rowOff>
    </xdr:to>
    <xdr:sp macro="" textlink="">
      <xdr:nvSpPr>
        <xdr:cNvPr id="4" name="3 Rectángulo redondeado">
          <a:extLst>
            <a:ext uri="{FF2B5EF4-FFF2-40B4-BE49-F238E27FC236}">
              <a16:creationId xmlns:a16="http://schemas.microsoft.com/office/drawing/2014/main" id="{00000000-0008-0000-5600-000004000000}"/>
            </a:ext>
          </a:extLst>
        </xdr:cNvPr>
        <xdr:cNvSpPr/>
      </xdr:nvSpPr>
      <xdr:spPr>
        <a:xfrm>
          <a:off x="0" y="0"/>
          <a:ext cx="13865679"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bg1"/>
              </a:solidFill>
              <a:effectLst/>
              <a:latin typeface="+mn-lt"/>
              <a:ea typeface="+mn-ea"/>
              <a:cs typeface="+mn-cs"/>
            </a:rPr>
            <a:t>Seguro de Vejez, Discapacidad y Sobrevivencia (SVDS)</a:t>
          </a:r>
        </a:p>
        <a:p>
          <a:pPr algn="ctr" eaLnBrk="1" fontAlgn="auto" latinLnBrk="0" hangingPunct="1"/>
          <a:r>
            <a:rPr lang="es-DO" sz="1800" b="1">
              <a:solidFill>
                <a:schemeClr val="bg1"/>
              </a:solidFill>
              <a:effectLst/>
              <a:latin typeface="+mn-lt"/>
              <a:ea typeface="+mn-ea"/>
              <a:cs typeface="+mn-cs"/>
            </a:rPr>
            <a:t>Composición de la Cartera Total de Inversión de los Fondos de Pensiones por Tipo de Emisor</a:t>
          </a:r>
        </a:p>
        <a:p>
          <a:pPr algn="ctr" eaLnBrk="1" fontAlgn="auto" latinLnBrk="0" hangingPunct="1"/>
          <a:r>
            <a:rPr lang="es-DO" sz="1800" b="1">
              <a:solidFill>
                <a:schemeClr val="bg1"/>
              </a:solidFill>
              <a:effectLst/>
              <a:latin typeface="+mn-lt"/>
              <a:ea typeface="+mn-ea"/>
              <a:cs typeface="+mn-cs"/>
            </a:rPr>
            <a:t>Enero -  Marzo 2020</a:t>
          </a:r>
          <a:endParaRPr lang="es-DO" sz="2800">
            <a:solidFill>
              <a:schemeClr val="bg1"/>
            </a:solidFill>
            <a:effectLst/>
          </a:endParaRPr>
        </a:p>
      </xdr:txBody>
    </xdr:sp>
    <xdr:clientData/>
  </xdr:twoCellAnchor>
  <xdr:oneCellAnchor>
    <xdr:from>
      <xdr:col>0</xdr:col>
      <xdr:colOff>571499</xdr:colOff>
      <xdr:row>0</xdr:row>
      <xdr:rowOff>190499</xdr:rowOff>
    </xdr:from>
    <xdr:ext cx="705971" cy="500747"/>
    <xdr:pic>
      <xdr:nvPicPr>
        <xdr:cNvPr id="5" name="4 Imagen" descr="logo_2x4.bmp">
          <a:extLst>
            <a:ext uri="{FF2B5EF4-FFF2-40B4-BE49-F238E27FC236}">
              <a16:creationId xmlns:a16="http://schemas.microsoft.com/office/drawing/2014/main" id="{00000000-0008-0000-56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6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86445</xdr:colOff>
      <xdr:row>15</xdr:row>
      <xdr:rowOff>35218</xdr:rowOff>
    </xdr:from>
    <xdr:to>
      <xdr:col>6</xdr:col>
      <xdr:colOff>997324</xdr:colOff>
      <xdr:row>56</xdr:row>
      <xdr:rowOff>56029</xdr:rowOff>
    </xdr:to>
    <xdr:graphicFrame macro="">
      <xdr:nvGraphicFramePr>
        <xdr:cNvPr id="2" name="Gráfico 1">
          <a:extLst>
            <a:ext uri="{FF2B5EF4-FFF2-40B4-BE49-F238E27FC236}">
              <a16:creationId xmlns:a16="http://schemas.microsoft.com/office/drawing/2014/main" id="{00000000-0008-0000-5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3.xml><?xml version="1.0" encoding="utf-8"?>
<xdr:wsDr xmlns:xdr="http://schemas.openxmlformats.org/drawingml/2006/spreadsheetDrawing" xmlns:a="http://schemas.openxmlformats.org/drawingml/2006/main">
  <xdr:twoCellAnchor>
    <xdr:from>
      <xdr:col>0</xdr:col>
      <xdr:colOff>225136</xdr:colOff>
      <xdr:row>23</xdr:row>
      <xdr:rowOff>69273</xdr:rowOff>
    </xdr:from>
    <xdr:to>
      <xdr:col>14</xdr:col>
      <xdr:colOff>710045</xdr:colOff>
      <xdr:row>69</xdr:row>
      <xdr:rowOff>51954</xdr:rowOff>
    </xdr:to>
    <xdr:graphicFrame macro="">
      <xdr:nvGraphicFramePr>
        <xdr:cNvPr id="2" name="1 Gráfico">
          <a:extLst>
            <a:ext uri="{FF2B5EF4-FFF2-40B4-BE49-F238E27FC236}">
              <a16:creationId xmlns:a16="http://schemas.microsoft.com/office/drawing/2014/main" id="{00000000-0008-0000-5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1160318</xdr:rowOff>
    </xdr:to>
    <xdr:sp macro="" textlink="">
      <xdr:nvSpPr>
        <xdr:cNvPr id="4" name="3 Rectángulo redondeado">
          <a:extLst>
            <a:ext uri="{FF2B5EF4-FFF2-40B4-BE49-F238E27FC236}">
              <a16:creationId xmlns:a16="http://schemas.microsoft.com/office/drawing/2014/main" id="{00000000-0008-0000-5700-000004000000}"/>
            </a:ext>
          </a:extLst>
        </xdr:cNvPr>
        <xdr:cNvSpPr/>
      </xdr:nvSpPr>
      <xdr:spPr>
        <a:xfrm>
          <a:off x="0" y="0"/>
          <a:ext cx="1686790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Diciembre 2003 -  Mayo 2020</a:t>
          </a:r>
          <a:endParaRPr lang="es-DO" sz="3200">
            <a:effectLst/>
          </a:endParaRPr>
        </a:p>
      </xdr:txBody>
    </xdr:sp>
    <xdr:clientData/>
  </xdr:twoCellAnchor>
  <xdr:twoCellAnchor editAs="oneCell">
    <xdr:from>
      <xdr:col>0</xdr:col>
      <xdr:colOff>685305</xdr:colOff>
      <xdr:row>0</xdr:row>
      <xdr:rowOff>132359</xdr:rowOff>
    </xdr:from>
    <xdr:to>
      <xdr:col>1</xdr:col>
      <xdr:colOff>596709</xdr:colOff>
      <xdr:row>0</xdr:row>
      <xdr:rowOff>865908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305" y="132359"/>
          <a:ext cx="1037086" cy="73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25.xml><?xml version="1.0" encoding="utf-8"?>
<xdr:wsDr xmlns:xdr="http://schemas.openxmlformats.org/drawingml/2006/spreadsheetDrawing" xmlns:a="http://schemas.openxmlformats.org/drawingml/2006/main">
  <xdr:twoCellAnchor>
    <xdr:from>
      <xdr:col>0</xdr:col>
      <xdr:colOff>51954</xdr:colOff>
      <xdr:row>36</xdr:row>
      <xdr:rowOff>17318</xdr:rowOff>
    </xdr:from>
    <xdr:to>
      <xdr:col>18</xdr:col>
      <xdr:colOff>588819</xdr:colOff>
      <xdr:row>86</xdr:row>
      <xdr:rowOff>86591</xdr:rowOff>
    </xdr:to>
    <xdr:graphicFrame macro="">
      <xdr:nvGraphicFramePr>
        <xdr:cNvPr id="2" name="1 Gráfico">
          <a:extLst>
            <a:ext uri="{FF2B5EF4-FFF2-40B4-BE49-F238E27FC236}">
              <a16:creationId xmlns:a16="http://schemas.microsoft.com/office/drawing/2014/main" id="{00000000-0008-0000-5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761999</xdr:colOff>
      <xdr:row>1</xdr:row>
      <xdr:rowOff>242454</xdr:rowOff>
    </xdr:to>
    <xdr:sp macro="" textlink="">
      <xdr:nvSpPr>
        <xdr:cNvPr id="4" name="3 Rectángulo redondeado">
          <a:extLst>
            <a:ext uri="{FF2B5EF4-FFF2-40B4-BE49-F238E27FC236}">
              <a16:creationId xmlns:a16="http://schemas.microsoft.com/office/drawing/2014/main" id="{00000000-0008-0000-5800-000004000000}"/>
            </a:ext>
          </a:extLst>
        </xdr:cNvPr>
        <xdr:cNvSpPr/>
      </xdr:nvSpPr>
      <xdr:spPr>
        <a:xfrm>
          <a:off x="0" y="0"/>
          <a:ext cx="1619249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Diciembre 2003 -  Mayo 2020</a:t>
          </a:r>
          <a:endParaRPr lang="es-DO" sz="3200">
            <a:effectLst/>
          </a:endParaRPr>
        </a:p>
      </xdr:txBody>
    </xdr:sp>
    <xdr:clientData/>
  </xdr:twoCellAnchor>
  <xdr:twoCellAnchor editAs="oneCell">
    <xdr:from>
      <xdr:col>0</xdr:col>
      <xdr:colOff>476249</xdr:colOff>
      <xdr:row>0</xdr:row>
      <xdr:rowOff>168592</xdr:rowOff>
    </xdr:from>
    <xdr:to>
      <xdr:col>1</xdr:col>
      <xdr:colOff>103907</xdr:colOff>
      <xdr:row>0</xdr:row>
      <xdr:rowOff>882866</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6.xml><?xml version="1.0" encoding="utf-8"?>
<c:userShapes xmlns:c="http://schemas.openxmlformats.org/drawingml/2006/chart">
  <cdr:relSizeAnchor xmlns:cdr="http://schemas.openxmlformats.org/drawingml/2006/chartDrawing">
    <cdr:from>
      <cdr:x>0.02528</cdr:x>
      <cdr:y>0.94426</cdr:y>
    </cdr:from>
    <cdr:to>
      <cdr:x>0.38901</cdr:x>
      <cdr:y>1</cdr:y>
    </cdr:to>
    <cdr:sp macro="" textlink="">
      <cdr:nvSpPr>
        <cdr:cNvPr id="2" name="1 CuadroTexto"/>
        <cdr:cNvSpPr txBox="1"/>
      </cdr:nvSpPr>
      <cdr:spPr>
        <a:xfrm xmlns:a="http://schemas.openxmlformats.org/drawingml/2006/main">
          <a:off x="527582" y="9108549"/>
          <a:ext cx="7590466" cy="537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27.xml><?xml version="1.0" encoding="utf-8"?>
<xdr:wsDr xmlns:xdr="http://schemas.openxmlformats.org/drawingml/2006/spreadsheetDrawing" xmlns:a="http://schemas.openxmlformats.org/drawingml/2006/main">
  <xdr:twoCellAnchor editAs="oneCell">
    <xdr:from>
      <xdr:col>2</xdr:col>
      <xdr:colOff>391833</xdr:colOff>
      <xdr:row>6</xdr:row>
      <xdr:rowOff>71158</xdr:rowOff>
    </xdr:from>
    <xdr:to>
      <xdr:col>5</xdr:col>
      <xdr:colOff>1085849</xdr:colOff>
      <xdr:row>26</xdr:row>
      <xdr:rowOff>85726</xdr:rowOff>
    </xdr:to>
    <xdr:pic>
      <xdr:nvPicPr>
        <xdr:cNvPr id="5" name="1 Imagen">
          <a:extLst>
            <a:ext uri="{FF2B5EF4-FFF2-40B4-BE49-F238E27FC236}">
              <a16:creationId xmlns:a16="http://schemas.microsoft.com/office/drawing/2014/main" id="{00000000-0008-0000-59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53958" y="1214158"/>
          <a:ext cx="3561041" cy="3824568"/>
        </a:xfrm>
        <a:prstGeom prst="rect">
          <a:avLst/>
        </a:prstGeom>
        <a:noFill/>
        <a:ln>
          <a:noFill/>
        </a:ln>
      </xdr:spPr>
    </xdr:pic>
    <xdr:clientData/>
  </xdr:twoCellAnchor>
  <xdr:twoCellAnchor>
    <xdr:from>
      <xdr:col>0</xdr:col>
      <xdr:colOff>76201</xdr:colOff>
      <xdr:row>4</xdr:row>
      <xdr:rowOff>104775</xdr:rowOff>
    </xdr:from>
    <xdr:to>
      <xdr:col>7</xdr:col>
      <xdr:colOff>676276</xdr:colOff>
      <xdr:row>28</xdr:row>
      <xdr:rowOff>0</xdr:rowOff>
    </xdr:to>
    <xdr:sp macro="" textlink="">
      <xdr:nvSpPr>
        <xdr:cNvPr id="3" name="CuadroTexto 2">
          <a:extLst>
            <a:ext uri="{FF2B5EF4-FFF2-40B4-BE49-F238E27FC236}">
              <a16:creationId xmlns:a16="http://schemas.microsoft.com/office/drawing/2014/main" id="{00000000-0008-0000-5900-000003000000}"/>
            </a:ext>
          </a:extLst>
        </xdr:cNvPr>
        <xdr:cNvSpPr txBox="1"/>
      </xdr:nvSpPr>
      <xdr:spPr>
        <a:xfrm>
          <a:off x="76201" y="866775"/>
          <a:ext cx="7543800" cy="446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mayo 2020,  para prevenir y cubrir daños ocasionados por accidentes de trabajo y/o enfermedades profesionales fue de RD$46,086,036,029.9.</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95.24% de los fondos pagados al SRL, pertenecen a ARL Salud Segura; el 4.12% a la Comisión de la SISALRIL y el 0.64% al Fondo de Solidaridad Social.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El crecimiento anual promedio pagado a la ARL es de un 11.71%.</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enero 2020 a mayo 2020, la suma total pagada ascienden a RD$2,412,933,286.91, distribuidos de la siguiente forma: el 95.68% a ARL Salud Segura; 4.16%  a la Comisión SISALRIL y 0.15%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Comparándolo con el mismo período anterior del 2019, se observa una variación en los pagos                            RD</a:t>
          </a:r>
          <a:r>
            <a:rPr lang="en-US" sz="1400" b="0" baseline="0">
              <a:solidFill>
                <a:schemeClr val="dk1"/>
              </a:solidFill>
              <a:effectLst/>
              <a:latin typeface="+mn-lt"/>
              <a:ea typeface="+mn-ea"/>
              <a:cs typeface="+mn-cs"/>
            </a:rPr>
            <a:t>$123,101,298.00.</a:t>
          </a:r>
          <a:r>
            <a:rPr lang="en-US" sz="1100" b="0" i="0" u="none" strike="noStrike">
              <a:solidFill>
                <a:schemeClr val="dk1"/>
              </a:solidFill>
              <a:effectLst/>
              <a:latin typeface="+mn-lt"/>
              <a:ea typeface="+mn-ea"/>
              <a:cs typeface="+mn-cs"/>
            </a:rPr>
            <a:t>                          </a:t>
          </a:r>
          <a:endParaRPr lang="es-DO" sz="14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8</xdr:col>
      <xdr:colOff>0</xdr:colOff>
      <xdr:row>3</xdr:row>
      <xdr:rowOff>174625</xdr:rowOff>
    </xdr:to>
    <xdr:sp macro="" textlink="">
      <xdr:nvSpPr>
        <xdr:cNvPr id="4" name="3 Rectángulo redondeado">
          <a:extLst>
            <a:ext uri="{FF2B5EF4-FFF2-40B4-BE49-F238E27FC236}">
              <a16:creationId xmlns:a16="http://schemas.microsoft.com/office/drawing/2014/main" id="{00000000-0008-0000-5900-000004000000}"/>
            </a:ext>
          </a:extLst>
        </xdr:cNvPr>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24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5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9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xdr:wsDr xmlns:xdr="http://schemas.openxmlformats.org/drawingml/2006/spreadsheetDrawing" xmlns:a="http://schemas.openxmlformats.org/drawingml/2006/main">
  <xdr:twoCellAnchor>
    <xdr:from>
      <xdr:col>0</xdr:col>
      <xdr:colOff>52192</xdr:colOff>
      <xdr:row>21</xdr:row>
      <xdr:rowOff>117431</xdr:rowOff>
    </xdr:from>
    <xdr:to>
      <xdr:col>11</xdr:col>
      <xdr:colOff>1082980</xdr:colOff>
      <xdr:row>54</xdr:row>
      <xdr:rowOff>78287</xdr:rowOff>
    </xdr:to>
    <xdr:graphicFrame macro="">
      <xdr:nvGraphicFramePr>
        <xdr:cNvPr id="66671" name="3 Gráfico">
          <a:extLst>
            <a:ext uri="{FF2B5EF4-FFF2-40B4-BE49-F238E27FC236}">
              <a16:creationId xmlns:a16="http://schemas.microsoft.com/office/drawing/2014/main" id="{00000000-0008-0000-5A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1200411</xdr:rowOff>
    </xdr:to>
    <xdr:sp macro="" textlink="">
      <xdr:nvSpPr>
        <xdr:cNvPr id="4" name="3 Rectángulo redondeado">
          <a:extLst>
            <a:ext uri="{FF2B5EF4-FFF2-40B4-BE49-F238E27FC236}">
              <a16:creationId xmlns:a16="http://schemas.microsoft.com/office/drawing/2014/main" id="{00000000-0008-0000-5A00-000004000000}"/>
            </a:ext>
          </a:extLst>
        </xdr:cNvPr>
        <xdr:cNvSpPr/>
      </xdr:nvSpPr>
      <xdr:spPr>
        <a:xfrm>
          <a:off x="0" y="0"/>
          <a:ext cx="13896062" cy="1200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Pagos Anuales al Seguro de Riesgo Laborales</a:t>
          </a:r>
          <a:r>
            <a:rPr lang="es-DO" sz="2000" b="1" baseline="0">
              <a:solidFill>
                <a:schemeClr val="lt1"/>
              </a:solidFill>
              <a:effectLst/>
              <a:latin typeface="+mn-lt"/>
              <a:ea typeface="+mn-ea"/>
              <a:cs typeface="+mn-cs"/>
            </a:rPr>
            <a:t> (S</a:t>
          </a:r>
          <a:r>
            <a:rPr lang="es-DO" sz="2000" b="1">
              <a:solidFill>
                <a:schemeClr val="lt1"/>
              </a:solidFill>
              <a:effectLst/>
              <a:latin typeface="+mn-lt"/>
              <a:ea typeface="+mn-ea"/>
              <a:cs typeface="+mn-cs"/>
            </a:rPr>
            <a:t>RL) por Cuentas</a:t>
          </a:r>
        </a:p>
        <a:p>
          <a:pPr algn="ctr" eaLnBrk="1" fontAlgn="auto" latinLnBrk="0" hangingPunct="1"/>
          <a:r>
            <a:rPr lang="es-DO" sz="2000" b="1">
              <a:solidFill>
                <a:schemeClr val="lt1"/>
              </a:solidFill>
              <a:effectLst/>
              <a:latin typeface="+mn-lt"/>
              <a:ea typeface="+mn-ea"/>
              <a:cs typeface="+mn-cs"/>
            </a:rPr>
            <a:t>Período: DIciembre  2005 -  Mayo 2020</a:t>
          </a:r>
          <a:endParaRPr lang="es-DO" sz="3200">
            <a:effectLst/>
          </a:endParaRPr>
        </a:p>
      </xdr:txBody>
    </xdr:sp>
    <xdr:clientData/>
  </xdr:twoCellAnchor>
  <xdr:twoCellAnchor editAs="oneCell">
    <xdr:from>
      <xdr:col>0</xdr:col>
      <xdr:colOff>482772</xdr:colOff>
      <xdr:row>0</xdr:row>
      <xdr:rowOff>195718</xdr:rowOff>
    </xdr:from>
    <xdr:to>
      <xdr:col>1</xdr:col>
      <xdr:colOff>151626</xdr:colOff>
      <xdr:row>0</xdr:row>
      <xdr:rowOff>782876</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A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772" y="195718"/>
          <a:ext cx="856217"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30.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3</xdr:col>
      <xdr:colOff>181894</xdr:colOff>
      <xdr:row>0</xdr:row>
      <xdr:rowOff>186736</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5B00-000003000000}"/>
            </a:ext>
          </a:extLst>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3</xdr:col>
      <xdr:colOff>181894</xdr:colOff>
      <xdr:row>0</xdr:row>
      <xdr:rowOff>186736</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5B00-000005000000}"/>
            </a:ext>
          </a:extLst>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0</xdr:colOff>
      <xdr:row>19</xdr:row>
      <xdr:rowOff>112057</xdr:rowOff>
    </xdr:from>
    <xdr:to>
      <xdr:col>11</xdr:col>
      <xdr:colOff>739589</xdr:colOff>
      <xdr:row>49</xdr:row>
      <xdr:rowOff>33617</xdr:rowOff>
    </xdr:to>
    <xdr:graphicFrame macro="">
      <xdr:nvGraphicFramePr>
        <xdr:cNvPr id="67809" name="10 Gráfico">
          <a:extLst>
            <a:ext uri="{FF2B5EF4-FFF2-40B4-BE49-F238E27FC236}">
              <a16:creationId xmlns:a16="http://schemas.microsoft.com/office/drawing/2014/main" id="{00000000-0008-0000-5B00-0000E10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22412</xdr:rowOff>
    </xdr:from>
    <xdr:to>
      <xdr:col>12</xdr:col>
      <xdr:colOff>0</xdr:colOff>
      <xdr:row>1</xdr:row>
      <xdr:rowOff>67235</xdr:rowOff>
    </xdr:to>
    <xdr:sp macro="" textlink="">
      <xdr:nvSpPr>
        <xdr:cNvPr id="7" name="6 Rectángulo redondeado">
          <a:extLst>
            <a:ext uri="{FF2B5EF4-FFF2-40B4-BE49-F238E27FC236}">
              <a16:creationId xmlns:a16="http://schemas.microsoft.com/office/drawing/2014/main" id="{00000000-0008-0000-5B00-000007000000}"/>
            </a:ext>
          </a:extLst>
        </xdr:cNvPr>
        <xdr:cNvSpPr/>
      </xdr:nvSpPr>
      <xdr:spPr>
        <a:xfrm>
          <a:off x="0" y="22412"/>
          <a:ext cx="13267765"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 (SRL)</a:t>
          </a:r>
        </a:p>
        <a:p>
          <a:pPr algn="ctr" eaLnBrk="1" fontAlgn="auto" latinLnBrk="0" hangingPunct="1"/>
          <a:r>
            <a:rPr lang="es-DO" sz="1600" b="1">
              <a:solidFill>
                <a:schemeClr val="lt1"/>
              </a:solidFill>
              <a:effectLst/>
              <a:latin typeface="+mn-lt"/>
              <a:ea typeface="+mn-ea"/>
              <a:cs typeface="+mn-cs"/>
            </a:rPr>
            <a:t>Pagos Mensuales</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por Cuentas al  SRL</a:t>
          </a:r>
        </a:p>
        <a:p>
          <a:pPr algn="ctr" eaLnBrk="1" fontAlgn="auto" latinLnBrk="0" hangingPunct="1"/>
          <a:r>
            <a:rPr lang="es-DO" sz="1600" b="1">
              <a:solidFill>
                <a:schemeClr val="lt1"/>
              </a:solidFill>
              <a:effectLst/>
              <a:latin typeface="+mn-lt"/>
              <a:ea typeface="+mn-ea"/>
              <a:cs typeface="+mn-cs"/>
            </a:rPr>
            <a:t>Período:  Mayo 2019 -  Mayo 2020</a:t>
          </a:r>
          <a:endParaRPr lang="es-DO" sz="2400">
            <a:effectLst/>
          </a:endParaRPr>
        </a:p>
      </xdr:txBody>
    </xdr:sp>
    <xdr:clientData/>
  </xdr:twoCellAnchor>
  <xdr:twoCellAnchor editAs="oneCell">
    <xdr:from>
      <xdr:col>0</xdr:col>
      <xdr:colOff>361052</xdr:colOff>
      <xdr:row>0</xdr:row>
      <xdr:rowOff>156882</xdr:rowOff>
    </xdr:from>
    <xdr:to>
      <xdr:col>1</xdr:col>
      <xdr:colOff>301294</xdr:colOff>
      <xdr:row>0</xdr:row>
      <xdr:rowOff>683559</xdr:rowOff>
    </xdr:to>
    <xdr:pic>
      <xdr:nvPicPr>
        <xdr:cNvPr id="9" name="9 Imagen" descr="logo_2x4.bmp">
          <a:hlinkClick xmlns:r="http://schemas.openxmlformats.org/officeDocument/2006/relationships" r:id="rId4"/>
          <a:extLst>
            <a:ext uri="{FF2B5EF4-FFF2-40B4-BE49-F238E27FC236}">
              <a16:creationId xmlns:a16="http://schemas.microsoft.com/office/drawing/2014/main" id="{00000000-0008-0000-5B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1052" y="156882"/>
          <a:ext cx="735860" cy="526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1.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 </a:t>
          </a:r>
          <a:r>
            <a:rPr lang="en-US" sz="1100"/>
            <a:t>TSS</a:t>
          </a:r>
        </a:p>
      </cdr:txBody>
    </cdr:sp>
  </cdr:relSizeAnchor>
</c:userShapes>
</file>

<file path=xl/drawings/drawing132.xml><?xml version="1.0" encoding="utf-8"?>
<xdr:wsDr xmlns:xdr="http://schemas.openxmlformats.org/drawingml/2006/spreadsheetDrawing" xmlns:a="http://schemas.openxmlformats.org/drawingml/2006/main">
  <xdr:twoCellAnchor editAs="oneCell">
    <xdr:from>
      <xdr:col>2</xdr:col>
      <xdr:colOff>735081</xdr:colOff>
      <xdr:row>3</xdr:row>
      <xdr:rowOff>19878</xdr:rowOff>
    </xdr:from>
    <xdr:to>
      <xdr:col>8</xdr:col>
      <xdr:colOff>756519</xdr:colOff>
      <xdr:row>29</xdr:row>
      <xdr:rowOff>148015</xdr:rowOff>
    </xdr:to>
    <xdr:pic>
      <xdr:nvPicPr>
        <xdr:cNvPr id="4" name="3 Imagen">
          <a:extLst>
            <a:ext uri="{FF2B5EF4-FFF2-40B4-BE49-F238E27FC236}">
              <a16:creationId xmlns:a16="http://schemas.microsoft.com/office/drawing/2014/main" id="{00000000-0008-0000-5C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59081" y="591378"/>
          <a:ext cx="4421988" cy="5081137"/>
        </a:xfrm>
        <a:prstGeom prst="rect">
          <a:avLst/>
        </a:prstGeom>
        <a:noFill/>
        <a:ln>
          <a:noFill/>
        </a:ln>
      </xdr:spPr>
    </xdr:pic>
    <xdr:clientData/>
  </xdr:twoCellAnchor>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C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3.xml><?xml version="1.0" encoding="utf-8"?>
<xdr:wsDr xmlns:xdr="http://schemas.openxmlformats.org/drawingml/2006/spreadsheetDrawing" xmlns:a="http://schemas.openxmlformats.org/drawingml/2006/main">
  <xdr:twoCellAnchor editAs="oneCell">
    <xdr:from>
      <xdr:col>3</xdr:col>
      <xdr:colOff>459441</xdr:colOff>
      <xdr:row>3</xdr:row>
      <xdr:rowOff>134470</xdr:rowOff>
    </xdr:from>
    <xdr:to>
      <xdr:col>10</xdr:col>
      <xdr:colOff>22412</xdr:colOff>
      <xdr:row>30</xdr:row>
      <xdr:rowOff>72107</xdr:rowOff>
    </xdr:to>
    <xdr:pic>
      <xdr:nvPicPr>
        <xdr:cNvPr id="6" name="5 Imagen">
          <a:extLst>
            <a:ext uri="{FF2B5EF4-FFF2-40B4-BE49-F238E27FC236}">
              <a16:creationId xmlns:a16="http://schemas.microsoft.com/office/drawing/2014/main" id="{00000000-0008-0000-5D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45441" y="705970"/>
          <a:ext cx="4762500" cy="5081137"/>
        </a:xfrm>
        <a:prstGeom prst="rect">
          <a:avLst/>
        </a:prstGeom>
        <a:noFill/>
        <a:ln>
          <a:noFill/>
        </a:ln>
      </xdr:spPr>
    </xdr:pic>
    <xdr:clientData/>
  </xdr:twoCellAnchor>
  <xdr:twoCellAnchor>
    <xdr:from>
      <xdr:col>2</xdr:col>
      <xdr:colOff>268941</xdr:colOff>
      <xdr:row>3</xdr:row>
      <xdr:rowOff>123265</xdr:rowOff>
    </xdr:from>
    <xdr:to>
      <xdr:col>11</xdr:col>
      <xdr:colOff>257736</xdr:colOff>
      <xdr:row>12</xdr:row>
      <xdr:rowOff>22412</xdr:rowOff>
    </xdr:to>
    <xdr:sp macro="" textlink="">
      <xdr:nvSpPr>
        <xdr:cNvPr id="3" name="2 CuadroTexto">
          <a:extLst>
            <a:ext uri="{FF2B5EF4-FFF2-40B4-BE49-F238E27FC236}">
              <a16:creationId xmlns:a16="http://schemas.microsoft.com/office/drawing/2014/main" id="{00000000-0008-0000-5D00-000003000000}"/>
            </a:ext>
          </a:extLst>
        </xdr:cNvPr>
        <xdr:cNvSpPr txBox="1"/>
      </xdr:nvSpPr>
      <xdr:spPr>
        <a:xfrm>
          <a:off x="1792941" y="694765"/>
          <a:ext cx="6712324" cy="1613647"/>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baseline="0">
              <a:solidFill>
                <a:srgbClr val="0070C0"/>
              </a:solidFill>
              <a:effectLst/>
              <a:latin typeface="+mn-lt"/>
              <a:ea typeface="+mn-ea"/>
              <a:cs typeface="+mn-cs"/>
            </a:rPr>
            <a:t>Beneficiarios, Beneficios</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a:solidFill>
                <a:schemeClr val="accent3">
                  <a:lumMod val="50000"/>
                </a:schemeClr>
              </a:solidFill>
            </a:rPr>
            <a:t>Estancias Infantiles </a:t>
          </a:r>
        </a:p>
      </xdr:txBody>
    </xdr:sp>
    <xdr:clientData/>
  </xdr:twoCellAnchor>
  <xdr:twoCellAnchor editAs="oneCell">
    <xdr:from>
      <xdr:col>0</xdr:col>
      <xdr:colOff>190500</xdr:colOff>
      <xdr:row>0</xdr:row>
      <xdr:rowOff>27506</xdr:rowOff>
    </xdr:from>
    <xdr:to>
      <xdr:col>1</xdr:col>
      <xdr:colOff>537882</xdr:colOff>
      <xdr:row>3</xdr:row>
      <xdr:rowOff>156668</xdr:rowOff>
    </xdr:to>
    <xdr:pic>
      <xdr:nvPicPr>
        <xdr:cNvPr id="4" name="6 Imagen" descr="logo_2x4.bmp">
          <a:extLst>
            <a:ext uri="{FF2B5EF4-FFF2-40B4-BE49-F238E27FC236}">
              <a16:creationId xmlns:a16="http://schemas.microsoft.com/office/drawing/2014/main" id="{00000000-0008-0000-5D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27506"/>
          <a:ext cx="1109382" cy="70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515469</xdr:colOff>
      <xdr:row>13</xdr:row>
      <xdr:rowOff>174624</xdr:rowOff>
    </xdr:from>
    <xdr:to>
      <xdr:col>9</xdr:col>
      <xdr:colOff>616324</xdr:colOff>
      <xdr:row>30</xdr:row>
      <xdr:rowOff>90049</xdr:rowOff>
    </xdr:to>
    <xdr:pic>
      <xdr:nvPicPr>
        <xdr:cNvPr id="5" name="4 Imagen" descr="http://www.primicias.com.do/images/stories/Diaria/Va-de-primero.jpg">
          <a:extLst>
            <a:ext uri="{FF2B5EF4-FFF2-40B4-BE49-F238E27FC236}">
              <a16:creationId xmlns:a16="http://schemas.microsoft.com/office/drawing/2014/main" id="{00000000-0008-0000-5D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01469" y="2651124"/>
          <a:ext cx="4538384" cy="3153925"/>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34.xml><?xml version="1.0" encoding="utf-8"?>
<xdr:wsDr xmlns:xdr="http://schemas.openxmlformats.org/drawingml/2006/spreadsheetDrawing" xmlns:a="http://schemas.openxmlformats.org/drawingml/2006/main">
  <xdr:twoCellAnchor editAs="oneCell">
    <xdr:from>
      <xdr:col>4</xdr:col>
      <xdr:colOff>425823</xdr:colOff>
      <xdr:row>5</xdr:row>
      <xdr:rowOff>100853</xdr:rowOff>
    </xdr:from>
    <xdr:to>
      <xdr:col>10</xdr:col>
      <xdr:colOff>407797</xdr:colOff>
      <xdr:row>32</xdr:row>
      <xdr:rowOff>38490</xdr:rowOff>
    </xdr:to>
    <xdr:pic>
      <xdr:nvPicPr>
        <xdr:cNvPr id="4" name="3 Imagen">
          <a:extLst>
            <a:ext uri="{FF2B5EF4-FFF2-40B4-BE49-F238E27FC236}">
              <a16:creationId xmlns:a16="http://schemas.microsoft.com/office/drawing/2014/main" id="{00000000-0008-0000-5E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73823" y="1053353"/>
          <a:ext cx="4419503" cy="5081137"/>
        </a:xfrm>
        <a:prstGeom prst="rect">
          <a:avLst/>
        </a:prstGeom>
        <a:noFill/>
        <a:ln>
          <a:noFill/>
        </a:ln>
      </xdr:spPr>
    </xdr:pic>
    <xdr:clientData/>
  </xdr:twoCellAnchor>
  <xdr:twoCellAnchor>
    <xdr:from>
      <xdr:col>0</xdr:col>
      <xdr:colOff>0</xdr:colOff>
      <xdr:row>0</xdr:row>
      <xdr:rowOff>0</xdr:rowOff>
    </xdr:from>
    <xdr:to>
      <xdr:col>13</xdr:col>
      <xdr:colOff>739588</xdr:colOff>
      <xdr:row>38</xdr:row>
      <xdr:rowOff>0</xdr:rowOff>
    </xdr:to>
    <xdr:sp macro="" textlink="">
      <xdr:nvSpPr>
        <xdr:cNvPr id="2" name="1 CuadroTexto">
          <a:extLst>
            <a:ext uri="{FF2B5EF4-FFF2-40B4-BE49-F238E27FC236}">
              <a16:creationId xmlns:a16="http://schemas.microsoft.com/office/drawing/2014/main" id="{00000000-0008-0000-5E00-000002000000}"/>
            </a:ext>
          </a:extLst>
        </xdr:cNvPr>
        <xdr:cNvSpPr txBox="1"/>
      </xdr:nvSpPr>
      <xdr:spPr>
        <a:xfrm>
          <a:off x="0" y="0"/>
          <a:ext cx="10511117" cy="723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r>
            <a:rPr lang="en-US" sz="1400" b="0" i="0" u="none" strike="noStrike" baseline="0">
              <a:solidFill>
                <a:schemeClr val="dk1"/>
              </a:solidFill>
              <a:latin typeface="+mn-lt"/>
              <a:ea typeface="+mn-ea"/>
              <a:cs typeface="+mn-cs"/>
            </a:rPr>
            <a:t>El creciente papel de la mujer en el ámbito laboral, sin dejar de cumplir con su papel en la familia, ha ido de la mano con la necesidad de contar con espacios apropiados para el cuidado y el desarrollo de los hijos.</a:t>
          </a: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Ley 87-01 en su artículo 134 establece  que el </a:t>
          </a:r>
          <a:r>
            <a:rPr lang="es-DO" sz="1400" b="0">
              <a:solidFill>
                <a:schemeClr val="dk1"/>
              </a:solidFill>
              <a:effectLst/>
              <a:latin typeface="+mn-lt"/>
              <a:ea typeface="+mn-ea"/>
              <a:cs typeface="+mn-cs"/>
            </a:rPr>
            <a:t>Sistema Dominicano de Seguridad Social (SDSS)  desarrollará servicios</a:t>
          </a:r>
          <a:r>
            <a:rPr lang="es-DO" sz="1400" b="0" baseline="0">
              <a:solidFill>
                <a:schemeClr val="dk1"/>
              </a:solidFill>
              <a:effectLst/>
              <a:latin typeface="+mn-lt"/>
              <a:ea typeface="+mn-ea"/>
              <a:cs typeface="+mn-cs"/>
            </a:rPr>
            <a:t> de estancias infantiles para atender  a los hijos de los trabajadores , en edades desde los cuarenta y cinco (45) días  de nacidos  hasta cumplir los  cinco (5) años de edad</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chemeClr val="dk1"/>
              </a:solidFill>
              <a:effectLst/>
              <a:latin typeface="+mn-lt"/>
              <a:ea typeface="+mn-ea"/>
              <a:cs typeface="+mn-cs"/>
            </a:rPr>
            <a:t>Las Estancias Infantiles otorgan servicios de atención  física, educativa y afectiva mediante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Alimentación apropiada en consonancia con la edad y salud del niño o niña;</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Servicios de salud materno infantil;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-Educación pre-escolar;</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-Actividades de desarrollo psico-social;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-Recreación</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La </a:t>
          </a:r>
          <a:r>
            <a:rPr lang="es-ES" sz="1400" b="0" baseline="0">
              <a:solidFill>
                <a:schemeClr val="dk1"/>
              </a:solidFill>
              <a:effectLst/>
              <a:latin typeface="+mn-lt"/>
              <a:ea typeface="+mn-ea"/>
              <a:cs typeface="+mn-cs"/>
            </a:rPr>
            <a:t> prestación de estos servicios está a cargo del Instituto Dominicano de Seguros Sociales (IDSS), el cual es ofrecido utilizando instalaciones propias, cogestionada  o subrogadas, siempre que en cualquier caso las estancias infantiles cuenten en cada área con unpersonal técnicamente calificado en la atención de menores y se apliquen las políticas, metodologías y normas establecidas por el Consejo Nacional de las Estancias Infantiles (CONDEI).</a:t>
          </a: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baseline="0">
              <a:solidFill>
                <a:schemeClr val="dk1"/>
              </a:solidFill>
              <a:effectLst/>
              <a:latin typeface="+mn-lt"/>
              <a:ea typeface="+mn-ea"/>
              <a:cs typeface="+mn-cs"/>
            </a:rPr>
            <a:t>Esta prestación complementaria del Sistema representa un punto importante para las familias dominicanas afiliadas, pues los servicios de Estancias, están libres de cuota o copago adicionales a la cotización de los afiliados al Seguro Familiar de Salud, sin importar el número de menores dependientes que califiquen para esta prestación</a:t>
          </a:r>
          <a:r>
            <a:rPr lang="en-US" sz="1400">
              <a:effectLst/>
            </a:rPr>
            <a:t>.</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13</xdr:col>
      <xdr:colOff>761999</xdr:colOff>
      <xdr:row>3</xdr:row>
      <xdr:rowOff>156882</xdr:rowOff>
    </xdr:to>
    <xdr:sp macro="" textlink="">
      <xdr:nvSpPr>
        <xdr:cNvPr id="5" name="4 Rectángulo redondeado">
          <a:extLst>
            <a:ext uri="{FF2B5EF4-FFF2-40B4-BE49-F238E27FC236}">
              <a16:creationId xmlns:a16="http://schemas.microsoft.com/office/drawing/2014/main" id="{00000000-0008-0000-5E00-000005000000}"/>
            </a:ext>
          </a:extLst>
        </xdr:cNvPr>
        <xdr:cNvSpPr/>
      </xdr:nvSpPr>
      <xdr:spPr>
        <a:xfrm>
          <a:off x="0" y="0"/>
          <a:ext cx="10533528" cy="7283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a:t>
          </a:r>
          <a:endParaRPr lang="es-DO" sz="3600">
            <a:effectLst/>
          </a:endParaRPr>
        </a:p>
      </xdr:txBody>
    </xdr:sp>
    <xdr:clientData/>
  </xdr:twoCellAnchor>
  <xdr:twoCellAnchor editAs="oneCell">
    <xdr:from>
      <xdr:col>0</xdr:col>
      <xdr:colOff>459441</xdr:colOff>
      <xdr:row>0</xdr:row>
      <xdr:rowOff>134471</xdr:rowOff>
    </xdr:from>
    <xdr:to>
      <xdr:col>1</xdr:col>
      <xdr:colOff>424889</xdr:colOff>
      <xdr:row>3</xdr:row>
      <xdr:rowOff>22412</xdr:rowOff>
    </xdr:to>
    <xdr:pic>
      <xdr:nvPicPr>
        <xdr:cNvPr id="6" name="6 Imagen" descr="logo_2x4.bmp">
          <a:extLst>
            <a:ext uri="{FF2B5EF4-FFF2-40B4-BE49-F238E27FC236}">
              <a16:creationId xmlns:a16="http://schemas.microsoft.com/office/drawing/2014/main" id="{00000000-0008-0000-5E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459441" y="134471"/>
          <a:ext cx="727448" cy="45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100853</xdr:rowOff>
    </xdr:from>
    <xdr:to>
      <xdr:col>1</xdr:col>
      <xdr:colOff>427504</xdr:colOff>
      <xdr:row>3</xdr:row>
      <xdr:rowOff>72278</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E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0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5.xml><?xml version="1.0" encoding="utf-8"?>
<xdr:wsDr xmlns:xdr="http://schemas.openxmlformats.org/drawingml/2006/spreadsheetDrawing" xmlns:a="http://schemas.openxmlformats.org/drawingml/2006/main">
  <xdr:twoCellAnchor>
    <xdr:from>
      <xdr:col>0</xdr:col>
      <xdr:colOff>65942</xdr:colOff>
      <xdr:row>4</xdr:row>
      <xdr:rowOff>139211</xdr:rowOff>
    </xdr:from>
    <xdr:to>
      <xdr:col>8</xdr:col>
      <xdr:colOff>578827</xdr:colOff>
      <xdr:row>21</xdr:row>
      <xdr:rowOff>124558</xdr:rowOff>
    </xdr:to>
    <xdr:sp macro="" textlink="">
      <xdr:nvSpPr>
        <xdr:cNvPr id="3" name="1 CuadroTexto">
          <a:extLst>
            <a:ext uri="{FF2B5EF4-FFF2-40B4-BE49-F238E27FC236}">
              <a16:creationId xmlns:a16="http://schemas.microsoft.com/office/drawing/2014/main" id="{00000000-0008-0000-5F00-000003000000}"/>
            </a:ext>
          </a:extLst>
        </xdr:cNvPr>
        <xdr:cNvSpPr txBox="1"/>
      </xdr:nvSpPr>
      <xdr:spPr>
        <a:xfrm>
          <a:off x="65942" y="901211"/>
          <a:ext cx="6286500" cy="3941885"/>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200">
              <a:solidFill>
                <a:sysClr val="windowText" lastClr="000000"/>
              </a:solidFill>
              <a:effectLst/>
              <a:latin typeface="+mn-lt"/>
              <a:ea typeface="+mn-ea"/>
              <a:cs typeface="+mn-cs"/>
            </a:rPr>
            <a:t>Las Estancias Infantiles también son atendidos niños de otros regímenes además del Régimen Contributivo que ya venían recibiendo el servicio antes del inicio de este beneficio.  La Tesorería de la Seguridad Social (TSS),  transfiere mensualmente un monto a la Administradora de Estancias Infantiles (AEISS), para cada</a:t>
          </a:r>
          <a:r>
            <a:rPr lang="en-US" sz="1200" baseline="0">
              <a:solidFill>
                <a:sysClr val="windowText" lastClr="000000"/>
              </a:solidFill>
              <a:effectLst/>
              <a:latin typeface="+mn-lt"/>
              <a:ea typeface="+mn-ea"/>
              <a:cs typeface="+mn-cs"/>
            </a:rPr>
            <a:t> </a:t>
          </a:r>
          <a:r>
            <a:rPr lang="en-US" sz="1200">
              <a:solidFill>
                <a:sysClr val="windowText" lastClr="000000"/>
              </a:solidFill>
              <a:effectLst/>
              <a:latin typeface="+mn-lt"/>
              <a:ea typeface="+mn-ea"/>
              <a:cs typeface="+mn-cs"/>
            </a:rPr>
            <a:t>niños afiliado</a:t>
          </a:r>
          <a:r>
            <a:rPr lang="en-US" sz="1200" baseline="0">
              <a:solidFill>
                <a:sysClr val="windowText" lastClr="000000"/>
              </a:solidFill>
              <a:effectLst/>
              <a:latin typeface="+mn-lt"/>
              <a:ea typeface="+mn-ea"/>
              <a:cs typeface="+mn-cs"/>
            </a:rPr>
            <a:t> por sus titulares al RC</a:t>
          </a:r>
          <a:r>
            <a:rPr lang="en-US" sz="1200">
              <a:solidFill>
                <a:sysClr val="windowText" lastClr="000000"/>
              </a:solidFill>
              <a:effectLst/>
              <a:latin typeface="+mn-lt"/>
              <a:ea typeface="+mn-ea"/>
              <a:cs typeface="+mn-cs"/>
            </a:rPr>
            <a:t> y un monto para el pago de las nóminas.  </a:t>
          </a:r>
          <a:br>
            <a:rPr lang="en-US" sz="1200">
              <a:solidFill>
                <a:sysClr val="windowText" lastClr="000000"/>
              </a:solidFill>
              <a:effectLst/>
              <a:latin typeface="+mn-lt"/>
              <a:ea typeface="+mn-ea"/>
              <a:cs typeface="+mn-cs"/>
            </a:rPr>
          </a:br>
          <a:r>
            <a:rPr lang="en-US" sz="1200">
              <a:solidFill>
                <a:sysClr val="windowText" lastClr="000000"/>
              </a:solidFill>
              <a:effectLst/>
              <a:latin typeface="+mn-lt"/>
              <a:ea typeface="+mn-ea"/>
              <a:cs typeface="+mn-cs"/>
            </a:rPr>
            <a:t/>
          </a:r>
          <a:br>
            <a:rPr lang="en-US" sz="1200">
              <a:solidFill>
                <a:sysClr val="windowText" lastClr="000000"/>
              </a:solidFill>
              <a:effectLst/>
              <a:latin typeface="+mn-lt"/>
              <a:ea typeface="+mn-ea"/>
              <a:cs typeface="+mn-cs"/>
            </a:rPr>
          </a:br>
          <a:r>
            <a:rPr lang="en-US" sz="1200">
              <a:solidFill>
                <a:sysClr val="windowText" lastClr="000000"/>
              </a:solidFill>
              <a:effectLst/>
              <a:latin typeface="+mn-lt"/>
              <a:ea typeface="+mn-ea"/>
              <a:cs typeface="+mn-cs"/>
            </a:rPr>
            <a:t>Para</a:t>
          </a:r>
          <a:r>
            <a:rPr lang="en-US" sz="1200" baseline="0">
              <a:solidFill>
                <a:sysClr val="windowText" lastClr="000000"/>
              </a:solidFill>
              <a:effectLst/>
              <a:latin typeface="+mn-lt"/>
              <a:ea typeface="+mn-ea"/>
              <a:cs typeface="+mn-cs"/>
            </a:rPr>
            <a:t> diciembre 2009 a marzo 2020, el</a:t>
          </a:r>
          <a:r>
            <a:rPr lang="en-US" sz="1200">
              <a:solidFill>
                <a:sysClr val="windowText" lastClr="000000"/>
              </a:solidFill>
              <a:effectLst/>
              <a:latin typeface="+mn-lt"/>
              <a:ea typeface="+mn-ea"/>
              <a:cs typeface="+mn-cs"/>
            </a:rPr>
            <a:t> total total dispersado </a:t>
          </a:r>
          <a:r>
            <a:rPr lang="en-US" sz="1200" baseline="0">
              <a:solidFill>
                <a:sysClr val="windowText" lastClr="000000"/>
              </a:solidFill>
              <a:effectLst/>
              <a:latin typeface="+mn-lt"/>
              <a:ea typeface="+mn-ea"/>
              <a:cs typeface="+mn-cs"/>
            </a:rPr>
            <a:t>a </a:t>
          </a:r>
          <a:r>
            <a:rPr lang="en-US" sz="1200">
              <a:solidFill>
                <a:sysClr val="windowText" lastClr="000000"/>
              </a:solidFill>
              <a:effectLst/>
              <a:latin typeface="+mn-lt"/>
              <a:ea typeface="+mn-ea"/>
              <a:cs typeface="+mn-cs"/>
            </a:rPr>
            <a:t>la Administradora de Estancias Infantiles Salud Segura (AEISS) para el per cápita de cada uno de los niños afiliados a</a:t>
          </a:r>
          <a:r>
            <a:rPr lang="en-US" sz="1200" baseline="0">
              <a:solidFill>
                <a:sysClr val="windowText" lastClr="000000"/>
              </a:solidFill>
              <a:effectLst/>
              <a:latin typeface="+mn-lt"/>
              <a:ea typeface="+mn-ea"/>
              <a:cs typeface="+mn-cs"/>
            </a:rPr>
            <a:t> las Estancias Infantiles del Régimen Contributivo, asciende a </a:t>
          </a:r>
          <a:r>
            <a:rPr lang="en-US" sz="1200">
              <a:solidFill>
                <a:sysClr val="windowText" lastClr="000000"/>
              </a:solidFill>
              <a:effectLst/>
              <a:latin typeface="+mn-lt"/>
              <a:ea typeface="+mn-ea"/>
              <a:cs typeface="+mn-cs"/>
            </a:rPr>
            <a:t>RD$2,094,505,498.</a:t>
          </a:r>
          <a:r>
            <a:rPr lang="en-US" sz="1200" baseline="0">
              <a:solidFill>
                <a:sysClr val="windowText" lastClr="000000"/>
              </a:solidFill>
              <a:effectLst/>
              <a:latin typeface="+mn-lt"/>
              <a:ea typeface="+mn-ea"/>
              <a:cs typeface="+mn-cs"/>
            </a:rPr>
            <a:t> De igual forma para las nominas  para diciembre 2015 a mayo 2020 asciende a un total de RD$ 755,500,931.44.</a:t>
          </a:r>
          <a:br>
            <a:rPr lang="en-US" sz="1200" baseline="0">
              <a:solidFill>
                <a:sysClr val="windowText" lastClr="000000"/>
              </a:solidFill>
              <a:effectLst/>
              <a:latin typeface="+mn-lt"/>
              <a:ea typeface="+mn-ea"/>
              <a:cs typeface="+mn-cs"/>
            </a:rPr>
          </a:br>
          <a:endParaRPr lang="en-US" sz="12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200">
              <a:solidFill>
                <a:sysClr val="windowText" lastClr="000000"/>
              </a:solidFill>
              <a:effectLst/>
              <a:latin typeface="+mn-lt"/>
              <a:ea typeface="+mn-ea"/>
              <a:cs typeface="+mn-cs"/>
            </a:rPr>
            <a:t>Para el mes de marzo 2020,  </a:t>
          </a:r>
          <a:r>
            <a:rPr lang="en-US" sz="1200" baseline="0">
              <a:solidFill>
                <a:sysClr val="windowText" lastClr="000000"/>
              </a:solidFill>
              <a:effectLst/>
              <a:latin typeface="+mn-lt"/>
              <a:ea typeface="+mn-ea"/>
              <a:cs typeface="+mn-cs"/>
            </a:rPr>
            <a:t>la </a:t>
          </a:r>
          <a:r>
            <a:rPr lang="en-US" sz="1200">
              <a:solidFill>
                <a:sysClr val="windowText" lastClr="000000"/>
              </a:solidFill>
              <a:effectLst/>
              <a:latin typeface="+mn-lt"/>
              <a:ea typeface="+mn-ea"/>
              <a:cs typeface="+mn-cs"/>
            </a:rPr>
            <a:t>TSS pago el cápita correspondientes</a:t>
          </a:r>
          <a:r>
            <a:rPr lang="en-US" sz="1200" baseline="0">
              <a:solidFill>
                <a:sysClr val="windowText" lastClr="000000"/>
              </a:solidFill>
              <a:effectLst/>
              <a:latin typeface="+mn-lt"/>
              <a:ea typeface="+mn-ea"/>
              <a:cs typeface="+mn-cs"/>
            </a:rPr>
            <a:t> a </a:t>
          </a:r>
          <a:r>
            <a:rPr lang="en-US" sz="1200">
              <a:solidFill>
                <a:sysClr val="windowText" lastClr="000000"/>
              </a:solidFill>
              <a:effectLst/>
              <a:latin typeface="+mn-lt"/>
              <a:ea typeface="+mn-ea"/>
              <a:cs typeface="+mn-cs"/>
            </a:rPr>
            <a:t>7,978 niños</a:t>
          </a:r>
          <a:r>
            <a:rPr lang="en-US" sz="1200" baseline="0">
              <a:solidFill>
                <a:sysClr val="windowText" lastClr="000000"/>
              </a:solidFill>
              <a:effectLst/>
              <a:latin typeface="+mn-lt"/>
              <a:ea typeface="+mn-ea"/>
              <a:cs typeface="+mn-cs"/>
            </a:rPr>
            <a:t> </a:t>
          </a:r>
          <a:r>
            <a:rPr lang="en-US" sz="1200">
              <a:solidFill>
                <a:sysClr val="windowText" lastClr="000000"/>
              </a:solidFill>
              <a:effectLst/>
              <a:latin typeface="+mn-lt"/>
              <a:ea typeface="+mn-ea"/>
              <a:cs typeface="+mn-cs"/>
            </a:rPr>
            <a:t>dependientes de titulares del Régimen Contributivo (RC), que reciben mensualmente los servicios de Estancias Infantiles (EI). El</a:t>
          </a:r>
          <a:r>
            <a:rPr lang="en-US" sz="1200" baseline="0">
              <a:solidFill>
                <a:sysClr val="windowText" lastClr="000000"/>
              </a:solidFill>
              <a:effectLst/>
              <a:latin typeface="+mn-lt"/>
              <a:ea typeface="+mn-ea"/>
              <a:cs typeface="+mn-cs"/>
            </a:rPr>
            <a:t> </a:t>
          </a:r>
          <a:r>
            <a:rPr lang="en-US" sz="1200">
              <a:solidFill>
                <a:sysClr val="windowText" lastClr="000000"/>
              </a:solidFill>
              <a:effectLst/>
              <a:latin typeface="+mn-lt"/>
              <a:ea typeface="+mn-ea"/>
              <a:cs typeface="+mn-cs"/>
            </a:rPr>
            <a:t>cápita vigente es de RD$4,891.00 a partir de febrero 2019.  </a:t>
          </a:r>
          <a:br>
            <a:rPr lang="en-US" sz="1200">
              <a:solidFill>
                <a:sysClr val="windowText" lastClr="000000"/>
              </a:solidFill>
              <a:effectLst/>
              <a:latin typeface="+mn-lt"/>
              <a:ea typeface="+mn-ea"/>
              <a:cs typeface="+mn-cs"/>
            </a:rPr>
          </a:br>
          <a:r>
            <a:rPr lang="en-US" sz="1200">
              <a:solidFill>
                <a:sysClr val="windowText" lastClr="000000"/>
              </a:solidFill>
              <a:effectLst/>
              <a:latin typeface="+mn-lt"/>
              <a:ea typeface="+mn-ea"/>
              <a:cs typeface="+mn-cs"/>
            </a:rPr>
            <a:t/>
          </a:r>
          <a:br>
            <a:rPr lang="en-US" sz="1200">
              <a:solidFill>
                <a:sysClr val="windowText" lastClr="000000"/>
              </a:solidFill>
              <a:effectLst/>
              <a:latin typeface="+mn-lt"/>
              <a:ea typeface="+mn-ea"/>
              <a:cs typeface="+mn-cs"/>
            </a:rPr>
          </a:br>
          <a:r>
            <a:rPr lang="en-US" sz="1200">
              <a:solidFill>
                <a:sysClr val="windowText" lastClr="000000"/>
              </a:solidFill>
              <a:effectLst/>
              <a:latin typeface="+mn-lt"/>
              <a:ea typeface="+mn-ea"/>
              <a:cs typeface="+mn-cs"/>
            </a:rPr>
            <a:t>Al mes de</a:t>
          </a:r>
          <a:r>
            <a:rPr lang="en-US" sz="1200" baseline="0">
              <a:solidFill>
                <a:sysClr val="windowText" lastClr="000000"/>
              </a:solidFill>
              <a:effectLst/>
              <a:latin typeface="+mn-lt"/>
              <a:ea typeface="+mn-ea"/>
              <a:cs typeface="+mn-cs"/>
            </a:rPr>
            <a:t> mayo 2020 </a:t>
          </a:r>
          <a:r>
            <a:rPr lang="en-US" sz="1200">
              <a:solidFill>
                <a:sysClr val="windowText" lastClr="000000"/>
              </a:solidFill>
              <a:effectLst/>
              <a:latin typeface="+mn-lt"/>
              <a:ea typeface="+mn-ea"/>
              <a:cs typeface="+mn-cs"/>
            </a:rPr>
            <a:t>la cuenta de Estancias Infantiles poseen inversiones en certificados financieros por un monto de RD$1,617,268,747.35.</a:t>
          </a:r>
        </a:p>
      </xdr:txBody>
    </xdr:sp>
    <xdr:clientData/>
  </xdr:twoCellAnchor>
  <xdr:twoCellAnchor>
    <xdr:from>
      <xdr:col>0</xdr:col>
      <xdr:colOff>0</xdr:colOff>
      <xdr:row>0</xdr:row>
      <xdr:rowOff>0</xdr:rowOff>
    </xdr:from>
    <xdr:to>
      <xdr:col>9</xdr:col>
      <xdr:colOff>0</xdr:colOff>
      <xdr:row>3</xdr:row>
      <xdr:rowOff>123825</xdr:rowOff>
    </xdr:to>
    <xdr:sp macro="" textlink="">
      <xdr:nvSpPr>
        <xdr:cNvPr id="4" name="4 Rectángulo redondeado">
          <a:extLst>
            <a:ext uri="{FF2B5EF4-FFF2-40B4-BE49-F238E27FC236}">
              <a16:creationId xmlns:a16="http://schemas.microsoft.com/office/drawing/2014/main" id="{00000000-0008-0000-5F00-000004000000}"/>
            </a:ext>
          </a:extLst>
        </xdr:cNvPr>
        <xdr:cNvSpPr/>
      </xdr:nvSpPr>
      <xdr:spPr>
        <a:xfrm>
          <a:off x="0" y="0"/>
          <a:ext cx="8248650" cy="6953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a:t>
          </a:r>
          <a:endParaRPr lang="es-DO" sz="3600">
            <a:effectLst/>
          </a:endParaRPr>
        </a:p>
      </xdr:txBody>
    </xdr:sp>
    <xdr:clientData/>
  </xdr:twoCellAnchor>
  <xdr:twoCellAnchor editAs="oneCell">
    <xdr:from>
      <xdr:col>0</xdr:col>
      <xdr:colOff>443566</xdr:colOff>
      <xdr:row>0</xdr:row>
      <xdr:rowOff>77322</xdr:rowOff>
    </xdr:from>
    <xdr:to>
      <xdr:col>1</xdr:col>
      <xdr:colOff>167787</xdr:colOff>
      <xdr:row>2</xdr:row>
      <xdr:rowOff>84145</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F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3566" y="77322"/>
          <a:ext cx="537509" cy="387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1134928</xdr:colOff>
      <xdr:row>0</xdr:row>
      <xdr:rowOff>182934</xdr:rowOff>
    </xdr:to>
    <xdr:pic>
      <xdr:nvPicPr>
        <xdr:cNvPr id="2" name="3 Imagen" descr="Logo_2x4.bmp">
          <a:hlinkClick xmlns:r="http://schemas.openxmlformats.org/officeDocument/2006/relationships" r:id="rId1"/>
          <a:extLst>
            <a:ext uri="{FF2B5EF4-FFF2-40B4-BE49-F238E27FC236}">
              <a16:creationId xmlns:a16="http://schemas.microsoft.com/office/drawing/2014/main" id="{00000000-0008-0000-6000-000002000000}"/>
            </a:ext>
          </a:extLst>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editAs="oneCell">
    <xdr:from>
      <xdr:col>1</xdr:col>
      <xdr:colOff>0</xdr:colOff>
      <xdr:row>0</xdr:row>
      <xdr:rowOff>0</xdr:rowOff>
    </xdr:from>
    <xdr:to>
      <xdr:col>1</xdr:col>
      <xdr:colOff>1134928</xdr:colOff>
      <xdr:row>0</xdr:row>
      <xdr:rowOff>182934</xdr:rowOff>
    </xdr:to>
    <xdr:pic>
      <xdr:nvPicPr>
        <xdr:cNvPr id="3" name="5 Imagen" descr="Logo_2x4.bmp">
          <a:hlinkClick xmlns:r="http://schemas.openxmlformats.org/officeDocument/2006/relationships" r:id="rId1"/>
          <a:extLst>
            <a:ext uri="{FF2B5EF4-FFF2-40B4-BE49-F238E27FC236}">
              <a16:creationId xmlns:a16="http://schemas.microsoft.com/office/drawing/2014/main" id="{00000000-0008-0000-6000-000003000000}"/>
            </a:ext>
          </a:extLst>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xdr:from>
      <xdr:col>0</xdr:col>
      <xdr:colOff>0</xdr:colOff>
      <xdr:row>0</xdr:row>
      <xdr:rowOff>0</xdr:rowOff>
    </xdr:from>
    <xdr:to>
      <xdr:col>8</xdr:col>
      <xdr:colOff>1904999</xdr:colOff>
      <xdr:row>0</xdr:row>
      <xdr:rowOff>1357312</xdr:rowOff>
    </xdr:to>
    <xdr:sp macro="" textlink="">
      <xdr:nvSpPr>
        <xdr:cNvPr id="7" name="4 Rectángulo redondeado">
          <a:extLst>
            <a:ext uri="{FF2B5EF4-FFF2-40B4-BE49-F238E27FC236}">
              <a16:creationId xmlns:a16="http://schemas.microsoft.com/office/drawing/2014/main" id="{00000000-0008-0000-6000-000007000000}"/>
            </a:ext>
          </a:extLst>
        </xdr:cNvPr>
        <xdr:cNvSpPr/>
      </xdr:nvSpPr>
      <xdr:spPr>
        <a:xfrm>
          <a:off x="0" y="0"/>
          <a:ext cx="17855044" cy="13573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del Régimen Contributivo (RC)</a:t>
          </a:r>
          <a:endParaRPr lang="es-ES" sz="2400">
            <a:effectLst/>
            <a:latin typeface="+mn-lt"/>
          </a:endParaRPr>
        </a:p>
        <a:p>
          <a:pPr algn="ctr" eaLnBrk="1" fontAlgn="auto" latinLnBrk="0" hangingPunct="1"/>
          <a:r>
            <a:rPr lang="es-DO" sz="2400" b="1">
              <a:solidFill>
                <a:schemeClr val="lt1"/>
              </a:solidFill>
              <a:effectLst/>
              <a:latin typeface="+mn-lt"/>
              <a:ea typeface="+mn-ea"/>
              <a:cs typeface="+mn-cs"/>
            </a:rPr>
            <a:t>Niños</a:t>
          </a:r>
          <a:r>
            <a:rPr lang="es-DO" sz="2400" b="1" baseline="0">
              <a:solidFill>
                <a:schemeClr val="lt1"/>
              </a:solidFill>
              <a:effectLst/>
              <a:latin typeface="+mn-lt"/>
              <a:ea typeface="+mn-ea"/>
              <a:cs typeface="+mn-cs"/>
            </a:rPr>
            <a:t> Afiliados en las </a:t>
          </a:r>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 del RC</a:t>
          </a:r>
        </a:p>
        <a:p>
          <a:pPr algn="ctr" eaLnBrk="1" fontAlgn="auto" latinLnBrk="0" hangingPunct="1"/>
          <a:r>
            <a:rPr lang="es-DO" sz="2400" b="1">
              <a:effectLst/>
              <a:latin typeface="+mn-lt"/>
            </a:rPr>
            <a:t>Período:</a:t>
          </a:r>
          <a:r>
            <a:rPr lang="es-DO" sz="2400" b="1" baseline="0">
              <a:effectLst/>
              <a:latin typeface="+mn-lt"/>
            </a:rPr>
            <a:t> Diciembre 2009 -  Marzo 2020</a:t>
          </a:r>
          <a:endParaRPr lang="es-DO" sz="2400" b="1">
            <a:effectLst/>
            <a:latin typeface="+mn-lt"/>
          </a:endParaRPr>
        </a:p>
      </xdr:txBody>
    </xdr:sp>
    <xdr:clientData/>
  </xdr:twoCellAnchor>
  <xdr:twoCellAnchor editAs="oneCell">
    <xdr:from>
      <xdr:col>0</xdr:col>
      <xdr:colOff>658090</xdr:colOff>
      <xdr:row>0</xdr:row>
      <xdr:rowOff>190500</xdr:rowOff>
    </xdr:from>
    <xdr:to>
      <xdr:col>1</xdr:col>
      <xdr:colOff>238125</xdr:colOff>
      <xdr:row>0</xdr:row>
      <xdr:rowOff>1052683</xdr:rowOff>
    </xdr:to>
    <xdr:pic>
      <xdr:nvPicPr>
        <xdr:cNvPr id="9" name="6 Imagen" descr="logo_2x4.bmp">
          <a:hlinkClick xmlns:r="http://schemas.openxmlformats.org/officeDocument/2006/relationships" r:id="rId3"/>
          <a:extLst>
            <a:ext uri="{FF2B5EF4-FFF2-40B4-BE49-F238E27FC236}">
              <a16:creationId xmlns:a16="http://schemas.microsoft.com/office/drawing/2014/main" id="{00000000-0008-0000-60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090" y="190500"/>
          <a:ext cx="1194955" cy="862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671945</xdr:colOff>
      <xdr:row>41</xdr:row>
      <xdr:rowOff>117763</xdr:rowOff>
    </xdr:from>
    <xdr:to>
      <xdr:col>4</xdr:col>
      <xdr:colOff>1260764</xdr:colOff>
      <xdr:row>43</xdr:row>
      <xdr:rowOff>114300</xdr:rowOff>
    </xdr:to>
    <xdr:sp macro="" textlink="">
      <xdr:nvSpPr>
        <xdr:cNvPr id="4" name="CuadroTexto 3">
          <a:extLst>
            <a:ext uri="{FF2B5EF4-FFF2-40B4-BE49-F238E27FC236}">
              <a16:creationId xmlns:a16="http://schemas.microsoft.com/office/drawing/2014/main" id="{00000000-0008-0000-6000-000004000000}"/>
            </a:ext>
          </a:extLst>
        </xdr:cNvPr>
        <xdr:cNvSpPr txBox="1"/>
      </xdr:nvSpPr>
      <xdr:spPr>
        <a:xfrm>
          <a:off x="671945" y="14329063"/>
          <a:ext cx="7180119" cy="3775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a:t>
          </a:r>
          <a:r>
            <a:rPr lang="es-ES" sz="2000"/>
            <a:t>: Informes de la TSS</a:t>
          </a:r>
        </a:p>
      </xdr:txBody>
    </xdr:sp>
    <xdr:clientData/>
  </xdr:twoCellAnchor>
  <xdr:twoCellAnchor>
    <xdr:from>
      <xdr:col>0</xdr:col>
      <xdr:colOff>51953</xdr:colOff>
      <xdr:row>15</xdr:row>
      <xdr:rowOff>83126</xdr:rowOff>
    </xdr:from>
    <xdr:to>
      <xdr:col>8</xdr:col>
      <xdr:colOff>1714499</xdr:colOff>
      <xdr:row>43</xdr:row>
      <xdr:rowOff>103909</xdr:rowOff>
    </xdr:to>
    <xdr:graphicFrame macro="">
      <xdr:nvGraphicFramePr>
        <xdr:cNvPr id="5" name="Gráfico 4">
          <a:extLst>
            <a:ext uri="{FF2B5EF4-FFF2-40B4-BE49-F238E27FC236}">
              <a16:creationId xmlns:a16="http://schemas.microsoft.com/office/drawing/2014/main" id="{5287D003-5DF8-4AF4-B0B3-8DD3BE85DD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7.xml><?xml version="1.0" encoding="utf-8"?>
<xdr:wsDr xmlns:xdr="http://schemas.openxmlformats.org/drawingml/2006/spreadsheetDrawing" xmlns:a="http://schemas.openxmlformats.org/drawingml/2006/main">
  <xdr:oneCellAnchor>
    <xdr:from>
      <xdr:col>1</xdr:col>
      <xdr:colOff>0</xdr:colOff>
      <xdr:row>0</xdr:row>
      <xdr:rowOff>0</xdr:rowOff>
    </xdr:from>
    <xdr:ext cx="1164660" cy="182934"/>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6100-000002000000}"/>
            </a:ext>
          </a:extLst>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oneCellAnchor>
    <xdr:from>
      <xdr:col>1</xdr:col>
      <xdr:colOff>0</xdr:colOff>
      <xdr:row>0</xdr:row>
      <xdr:rowOff>0</xdr:rowOff>
    </xdr:from>
    <xdr:ext cx="1164660" cy="182934"/>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6100-000003000000}"/>
            </a:ext>
          </a:extLst>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twoCellAnchor>
    <xdr:from>
      <xdr:col>0</xdr:col>
      <xdr:colOff>44823</xdr:colOff>
      <xdr:row>18</xdr:row>
      <xdr:rowOff>112059</xdr:rowOff>
    </xdr:from>
    <xdr:to>
      <xdr:col>11</xdr:col>
      <xdr:colOff>1692087</xdr:colOff>
      <xdr:row>55</xdr:row>
      <xdr:rowOff>168088</xdr:rowOff>
    </xdr:to>
    <xdr:graphicFrame macro="">
      <xdr:nvGraphicFramePr>
        <xdr:cNvPr id="5" name="4 Gráfico">
          <a:extLst>
            <a:ext uri="{FF2B5EF4-FFF2-40B4-BE49-F238E27FC236}">
              <a16:creationId xmlns:a16="http://schemas.microsoft.com/office/drawing/2014/main" id="{00000000-0008-0000-6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0</xdr:row>
      <xdr:rowOff>986118</xdr:rowOff>
    </xdr:to>
    <xdr:sp macro="" textlink="">
      <xdr:nvSpPr>
        <xdr:cNvPr id="6" name="6 Rectángulo redondeado">
          <a:extLst>
            <a:ext uri="{FF2B5EF4-FFF2-40B4-BE49-F238E27FC236}">
              <a16:creationId xmlns:a16="http://schemas.microsoft.com/office/drawing/2014/main" id="{00000000-0008-0000-6100-000006000000}"/>
            </a:ext>
          </a:extLst>
        </xdr:cNvPr>
        <xdr:cNvSpPr/>
      </xdr:nvSpPr>
      <xdr:spPr>
        <a:xfrm>
          <a:off x="0" y="0"/>
          <a:ext cx="17615647" cy="9861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Estancias Infantiles (EI) del Régimen Contributivo (RC)</a:t>
          </a:r>
        </a:p>
        <a:p>
          <a:pPr algn="ctr" eaLnBrk="1" fontAlgn="auto" latinLnBrk="0" hangingPunct="1"/>
          <a:r>
            <a:rPr lang="es-DO" sz="1600" b="1">
              <a:solidFill>
                <a:schemeClr val="lt1"/>
              </a:solidFill>
              <a:effectLst/>
              <a:latin typeface="+mn-lt"/>
              <a:ea typeface="+mn-ea"/>
              <a:cs typeface="+mn-cs"/>
            </a:rPr>
            <a:t>Distribución</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Pagos a las Estancias Infantiles del</a:t>
          </a:r>
          <a:r>
            <a:rPr lang="es-DO" sz="1600" b="1" baseline="0">
              <a:solidFill>
                <a:schemeClr val="lt1"/>
              </a:solidFill>
              <a:effectLst/>
              <a:latin typeface="+mn-lt"/>
              <a:ea typeface="+mn-ea"/>
              <a:cs typeface="+mn-cs"/>
            </a:rPr>
            <a:t> RC</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Mayo 2020</a:t>
          </a:r>
          <a:endParaRPr lang="es-DO" sz="2400">
            <a:effectLst/>
          </a:endParaRPr>
        </a:p>
      </xdr:txBody>
    </xdr:sp>
    <xdr:clientData/>
  </xdr:twoCellAnchor>
  <xdr:oneCellAnchor>
    <xdr:from>
      <xdr:col>0</xdr:col>
      <xdr:colOff>526677</xdr:colOff>
      <xdr:row>0</xdr:row>
      <xdr:rowOff>145677</xdr:rowOff>
    </xdr:from>
    <xdr:ext cx="728382" cy="536700"/>
    <xdr:pic>
      <xdr:nvPicPr>
        <xdr:cNvPr id="7" name="3 Imagen" descr="logo_2x4.bmp">
          <a:hlinkClick xmlns:r="http://schemas.openxmlformats.org/officeDocument/2006/relationships" r:id="rId4"/>
          <a:extLst>
            <a:ext uri="{FF2B5EF4-FFF2-40B4-BE49-F238E27FC236}">
              <a16:creationId xmlns:a16="http://schemas.microsoft.com/office/drawing/2014/main" id="{00000000-0008-0000-61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677" y="145677"/>
          <a:ext cx="728382" cy="53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145677</xdr:colOff>
      <xdr:row>51</xdr:row>
      <xdr:rowOff>123266</xdr:rowOff>
    </xdr:from>
    <xdr:to>
      <xdr:col>2</xdr:col>
      <xdr:colOff>1</xdr:colOff>
      <xdr:row>53</xdr:row>
      <xdr:rowOff>78442</xdr:rowOff>
    </xdr:to>
    <xdr:sp macro="" textlink="">
      <xdr:nvSpPr>
        <xdr:cNvPr id="4" name="CuadroTexto 3">
          <a:extLst>
            <a:ext uri="{FF2B5EF4-FFF2-40B4-BE49-F238E27FC236}">
              <a16:creationId xmlns:a16="http://schemas.microsoft.com/office/drawing/2014/main" id="{00000000-0008-0000-6100-000004000000}"/>
            </a:ext>
          </a:extLst>
        </xdr:cNvPr>
        <xdr:cNvSpPr txBox="1"/>
      </xdr:nvSpPr>
      <xdr:spPr>
        <a:xfrm>
          <a:off x="1311089" y="10847295"/>
          <a:ext cx="1165412" cy="336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TSS</a:t>
          </a:r>
        </a:p>
      </xdr:txBody>
    </xdr:sp>
    <xdr:clientData/>
  </xdr:twoCellAnchor>
</xdr:wsDr>
</file>

<file path=xl/drawings/drawing138.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a:extLst>
            <a:ext uri="{FF2B5EF4-FFF2-40B4-BE49-F238E27FC236}">
              <a16:creationId xmlns:a16="http://schemas.microsoft.com/office/drawing/2014/main" id="{00000000-0008-0000-62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62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429243</xdr:colOff>
      <xdr:row>26</xdr:row>
      <xdr:rowOff>108857</xdr:rowOff>
    </xdr:to>
    <xdr:sp macro="" textlink="">
      <xdr:nvSpPr>
        <xdr:cNvPr id="5" name="CuadroTexto 4">
          <a:extLst>
            <a:ext uri="{FF2B5EF4-FFF2-40B4-BE49-F238E27FC236}">
              <a16:creationId xmlns:a16="http://schemas.microsoft.com/office/drawing/2014/main" id="{00000000-0008-0000-6200-000005000000}"/>
            </a:ext>
          </a:extLst>
        </xdr:cNvPr>
        <xdr:cNvSpPr txBox="1"/>
      </xdr:nvSpPr>
      <xdr:spPr>
        <a:xfrm>
          <a:off x="299864" y="2214472"/>
          <a:ext cx="11423308"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39.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6300-000005000000}"/>
            </a:ext>
          </a:extLst>
        </xdr:cNvPr>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a:extLst>
            <a:ext uri="{FF2B5EF4-FFF2-40B4-BE49-F238E27FC236}">
              <a16:creationId xmlns:a16="http://schemas.microsoft.com/office/drawing/2014/main" id="{00000000-0008-0000-63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6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28574</xdr:rowOff>
    </xdr:to>
    <xdr:sp macro="" textlink="">
      <xdr:nvSpPr>
        <xdr:cNvPr id="4" name="6 Rectángulo redondeado">
          <a:extLst>
            <a:ext uri="{FF2B5EF4-FFF2-40B4-BE49-F238E27FC236}">
              <a16:creationId xmlns:a16="http://schemas.microsoft.com/office/drawing/2014/main" id="{00000000-0008-0000-6400-000004000000}"/>
            </a:ext>
          </a:extLst>
        </xdr:cNvPr>
        <xdr:cNvSpPr/>
      </xdr:nvSpPr>
      <xdr:spPr>
        <a:xfrm>
          <a:off x="0" y="0"/>
          <a:ext cx="9086850" cy="7905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1.xml><?xml version="1.0" encoding="utf-8"?>
<xdr:wsDr xmlns:xdr="http://schemas.openxmlformats.org/drawingml/2006/spreadsheetDrawing" xmlns:a="http://schemas.openxmlformats.org/drawingml/2006/main">
  <xdr:twoCellAnchor>
    <xdr:from>
      <xdr:col>0</xdr:col>
      <xdr:colOff>28576</xdr:colOff>
      <xdr:row>7</xdr:row>
      <xdr:rowOff>85724</xdr:rowOff>
    </xdr:from>
    <xdr:to>
      <xdr:col>17</xdr:col>
      <xdr:colOff>1314450</xdr:colOff>
      <xdr:row>34</xdr:row>
      <xdr:rowOff>57149</xdr:rowOff>
    </xdr:to>
    <xdr:graphicFrame macro="">
      <xdr:nvGraphicFramePr>
        <xdr:cNvPr id="3" name="3 Gráfico">
          <a:extLst>
            <a:ext uri="{FF2B5EF4-FFF2-40B4-BE49-F238E27FC236}">
              <a16:creationId xmlns:a16="http://schemas.microsoft.com/office/drawing/2014/main" id="{00000000-0008-0000-6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361949</xdr:colOff>
      <xdr:row>34</xdr:row>
      <xdr:rowOff>9525</xdr:rowOff>
    </xdr:from>
    <xdr:to>
      <xdr:col>17</xdr:col>
      <xdr:colOff>504825</xdr:colOff>
      <xdr:row>36</xdr:row>
      <xdr:rowOff>123825</xdr:rowOff>
    </xdr:to>
    <xdr:sp macro="" textlink="">
      <xdr:nvSpPr>
        <xdr:cNvPr id="4" name="3 CuadroTexto">
          <a:extLst>
            <a:ext uri="{FF2B5EF4-FFF2-40B4-BE49-F238E27FC236}">
              <a16:creationId xmlns:a16="http://schemas.microsoft.com/office/drawing/2014/main" id="{00000000-0008-0000-6500-000004000000}"/>
            </a:ext>
          </a:extLst>
        </xdr:cNvPr>
        <xdr:cNvSpPr txBox="1"/>
      </xdr:nvSpPr>
      <xdr:spPr>
        <a:xfrm>
          <a:off x="361949" y="6800850"/>
          <a:ext cx="1126807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17</xdr:col>
      <xdr:colOff>1409699</xdr:colOff>
      <xdr:row>1</xdr:row>
      <xdr:rowOff>0</xdr:rowOff>
    </xdr:to>
    <xdr:sp macro="" textlink="">
      <xdr:nvSpPr>
        <xdr:cNvPr id="5" name="6 Rectángulo redondeado">
          <a:extLst>
            <a:ext uri="{FF2B5EF4-FFF2-40B4-BE49-F238E27FC236}">
              <a16:creationId xmlns:a16="http://schemas.microsoft.com/office/drawing/2014/main" id="{00000000-0008-0000-6500-000005000000}"/>
            </a:ext>
          </a:extLst>
        </xdr:cNvPr>
        <xdr:cNvSpPr/>
      </xdr:nvSpPr>
      <xdr:spPr>
        <a:xfrm>
          <a:off x="0" y="0"/>
          <a:ext cx="13706474" cy="7810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600" b="1">
              <a:solidFill>
                <a:schemeClr val="lt1"/>
              </a:solidFill>
              <a:effectLst/>
              <a:latin typeface="+mn-lt"/>
              <a:ea typeface="+mn-ea"/>
              <a:cs typeface="+mn-cs"/>
            </a:rPr>
            <a:t>Período: Septiembre 2008 -  Mayo 2020</a:t>
          </a:r>
          <a:endParaRPr lang="es-DO" sz="24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a:extLst>
            <a:ext uri="{FF2B5EF4-FFF2-40B4-BE49-F238E27FC236}">
              <a16:creationId xmlns:a16="http://schemas.microsoft.com/office/drawing/2014/main" id="{00000000-0008-0000-6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6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2.xml><?xml version="1.0" encoding="utf-8"?>
<xdr:wsDr xmlns:xdr="http://schemas.openxmlformats.org/drawingml/2006/spreadsheetDrawing" xmlns:a="http://schemas.openxmlformats.org/drawingml/2006/main">
  <xdr:twoCellAnchor>
    <xdr:from>
      <xdr:col>0</xdr:col>
      <xdr:colOff>81641</xdr:colOff>
      <xdr:row>7</xdr:row>
      <xdr:rowOff>136071</xdr:rowOff>
    </xdr:from>
    <xdr:to>
      <xdr:col>9</xdr:col>
      <xdr:colOff>1660071</xdr:colOff>
      <xdr:row>41</xdr:row>
      <xdr:rowOff>95251</xdr:rowOff>
    </xdr:to>
    <xdr:graphicFrame macro="">
      <xdr:nvGraphicFramePr>
        <xdr:cNvPr id="3" name="3 Gráfico">
          <a:extLst>
            <a:ext uri="{FF2B5EF4-FFF2-40B4-BE49-F238E27FC236}">
              <a16:creationId xmlns:a16="http://schemas.microsoft.com/office/drawing/2014/main" id="{00000000-0008-0000-6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10</xdr:col>
      <xdr:colOff>0</xdr:colOff>
      <xdr:row>1</xdr:row>
      <xdr:rowOff>68036</xdr:rowOff>
    </xdr:to>
    <xdr:sp macro="" textlink="">
      <xdr:nvSpPr>
        <xdr:cNvPr id="4" name="6 Rectángulo redondeado">
          <a:extLst>
            <a:ext uri="{FF2B5EF4-FFF2-40B4-BE49-F238E27FC236}">
              <a16:creationId xmlns:a16="http://schemas.microsoft.com/office/drawing/2014/main" id="{00000000-0008-0000-6600-000004000000}"/>
            </a:ext>
          </a:extLst>
        </xdr:cNvPr>
        <xdr:cNvSpPr/>
      </xdr:nvSpPr>
      <xdr:spPr>
        <a:xfrm>
          <a:off x="0" y="13607"/>
          <a:ext cx="20995821" cy="10885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Septiembre 2008 - Mayo 2020</a:t>
          </a:r>
          <a:endParaRPr lang="es-DO" sz="1800" b="1">
            <a:solidFill>
              <a:schemeClr val="lt1"/>
            </a:solidFill>
            <a:effectLst/>
            <a:latin typeface="+mn-lt"/>
            <a:ea typeface="+mn-ea"/>
            <a:cs typeface="+mn-cs"/>
          </a:endParaRPr>
        </a:p>
      </xdr:txBody>
    </xdr:sp>
    <xdr:clientData/>
  </xdr:twoCellAnchor>
  <xdr:twoCellAnchor editAs="oneCell">
    <xdr:from>
      <xdr:col>0</xdr:col>
      <xdr:colOff>952500</xdr:colOff>
      <xdr:row>0</xdr:row>
      <xdr:rowOff>204106</xdr:rowOff>
    </xdr:from>
    <xdr:to>
      <xdr:col>0</xdr:col>
      <xdr:colOff>1782535</xdr:colOff>
      <xdr:row>0</xdr:row>
      <xdr:rowOff>811657</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66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30035" cy="607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952500</xdr:colOff>
      <xdr:row>0</xdr:row>
      <xdr:rowOff>204106</xdr:rowOff>
    </xdr:from>
    <xdr:to>
      <xdr:col>0</xdr:col>
      <xdr:colOff>1768929</xdr:colOff>
      <xdr:row>0</xdr:row>
      <xdr:rowOff>793175</xdr:rowOff>
    </xdr:to>
    <xdr:pic>
      <xdr:nvPicPr>
        <xdr:cNvPr id="6" name="6 Imagen" descr="logo_2x4.bmp">
          <a:hlinkClick xmlns:r="http://schemas.openxmlformats.org/officeDocument/2006/relationships" r:id="rId4"/>
          <a:extLst>
            <a:ext uri="{FF2B5EF4-FFF2-40B4-BE49-F238E27FC236}">
              <a16:creationId xmlns:a16="http://schemas.microsoft.com/office/drawing/2014/main" id="{00000000-0008-0000-6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16429" cy="589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3.xml><?xml version="1.0" encoding="utf-8"?>
<c:userShapes xmlns:c="http://schemas.openxmlformats.org/drawingml/2006/chart">
  <cdr:relSizeAnchor xmlns:cdr="http://schemas.openxmlformats.org/drawingml/2006/chartDrawing">
    <cdr:from>
      <cdr:x>0.03133</cdr:x>
      <cdr:y>0.91408</cdr:y>
    </cdr:from>
    <cdr:to>
      <cdr:x>0.8925</cdr:x>
      <cdr:y>0.97775</cdr:y>
    </cdr:to>
    <cdr:sp macro="" textlink="">
      <cdr:nvSpPr>
        <cdr:cNvPr id="2" name="4 CuadroTexto"/>
        <cdr:cNvSpPr txBox="1"/>
      </cdr:nvSpPr>
      <cdr:spPr>
        <a:xfrm xmlns:a="http://schemas.openxmlformats.org/drawingml/2006/main">
          <a:off x="511628" y="8942951"/>
          <a:ext cx="14061624" cy="62287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44.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a:extLst>
            <a:ext uri="{FF2B5EF4-FFF2-40B4-BE49-F238E27FC236}">
              <a16:creationId xmlns:a16="http://schemas.microsoft.com/office/drawing/2014/main" id="{00000000-0008-0000-6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6700-000002000000}"/>
            </a:ext>
          </a:extLst>
        </xdr:cNvPr>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a:extLst>
            <a:ext uri="{FF2B5EF4-FFF2-40B4-BE49-F238E27FC236}">
              <a16:creationId xmlns:a16="http://schemas.microsoft.com/office/drawing/2014/main" id="{00000000-0008-0000-67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0</xdr:rowOff>
    </xdr:to>
    <xdr:sp macro="" textlink="">
      <xdr:nvSpPr>
        <xdr:cNvPr id="4" name="6 Rectángulo redondeado">
          <a:extLst>
            <a:ext uri="{FF2B5EF4-FFF2-40B4-BE49-F238E27FC236}">
              <a16:creationId xmlns:a16="http://schemas.microsoft.com/office/drawing/2014/main" id="{00000000-0008-0000-6800-000004000000}"/>
            </a:ext>
          </a:extLst>
        </xdr:cNvPr>
        <xdr:cNvSpPr/>
      </xdr:nvSpPr>
      <xdr:spPr>
        <a:xfrm>
          <a:off x="0" y="0"/>
          <a:ext cx="7943022" cy="75371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248479</xdr:colOff>
      <xdr:row>0</xdr:row>
      <xdr:rowOff>165408</xdr:rowOff>
    </xdr:from>
    <xdr:to>
      <xdr:col>1</xdr:col>
      <xdr:colOff>124239</xdr:colOff>
      <xdr:row>2</xdr:row>
      <xdr:rowOff>245371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8479" y="16540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6.xml><?xml version="1.0" encoding="utf-8"?>
<xdr:wsDr xmlns:xdr="http://schemas.openxmlformats.org/drawingml/2006/spreadsheetDrawing" xmlns:a="http://schemas.openxmlformats.org/drawingml/2006/main">
  <xdr:twoCellAnchor>
    <xdr:from>
      <xdr:col>0</xdr:col>
      <xdr:colOff>86592</xdr:colOff>
      <xdr:row>23</xdr:row>
      <xdr:rowOff>363681</xdr:rowOff>
    </xdr:from>
    <xdr:to>
      <xdr:col>11</xdr:col>
      <xdr:colOff>848591</xdr:colOff>
      <xdr:row>68</xdr:row>
      <xdr:rowOff>17318</xdr:rowOff>
    </xdr:to>
    <xdr:graphicFrame macro="">
      <xdr:nvGraphicFramePr>
        <xdr:cNvPr id="4" name="3 Gráfico">
          <a:extLst>
            <a:ext uri="{FF2B5EF4-FFF2-40B4-BE49-F238E27FC236}">
              <a16:creationId xmlns:a16="http://schemas.microsoft.com/office/drawing/2014/main" id="{00000000-0008-0000-6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1402772</xdr:rowOff>
    </xdr:to>
    <xdr:sp macro="" textlink="">
      <xdr:nvSpPr>
        <xdr:cNvPr id="5" name="6 Rectángulo redondeado">
          <a:extLst>
            <a:ext uri="{FF2B5EF4-FFF2-40B4-BE49-F238E27FC236}">
              <a16:creationId xmlns:a16="http://schemas.microsoft.com/office/drawing/2014/main" id="{00000000-0008-0000-6900-000005000000}"/>
            </a:ext>
          </a:extLst>
        </xdr:cNvPr>
        <xdr:cNvSpPr/>
      </xdr:nvSpPr>
      <xdr:spPr>
        <a:xfrm>
          <a:off x="0" y="0"/>
          <a:ext cx="19915909"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Pensiones Otorgadas por Año</a:t>
          </a:r>
        </a:p>
        <a:p>
          <a:pPr algn="ctr" eaLnBrk="1" fontAlgn="auto" latinLnBrk="0" hangingPunct="1"/>
          <a:r>
            <a:rPr lang="es-DO" sz="2400" b="1">
              <a:solidFill>
                <a:schemeClr val="lt1"/>
              </a:solidFill>
              <a:effectLst/>
              <a:latin typeface="+mn-lt"/>
              <a:ea typeface="+mn-ea"/>
              <a:cs typeface="+mn-cs"/>
            </a:rPr>
            <a:t>Período: 2003 - </a:t>
          </a:r>
          <a:r>
            <a:rPr lang="es-DO" sz="2400" b="1" baseline="0">
              <a:solidFill>
                <a:schemeClr val="lt1"/>
              </a:solidFill>
              <a:effectLst/>
              <a:latin typeface="+mn-lt"/>
              <a:ea typeface="+mn-ea"/>
              <a:cs typeface="+mn-cs"/>
            </a:rPr>
            <a:t> Mayo 2020</a:t>
          </a:r>
          <a:endParaRPr lang="es-DO" sz="3600">
            <a:effectLst/>
          </a:endParaRPr>
        </a:p>
      </xdr:txBody>
    </xdr:sp>
    <xdr:clientData/>
  </xdr:twoCellAnchor>
  <xdr:oneCellAnchor>
    <xdr:from>
      <xdr:col>0</xdr:col>
      <xdr:colOff>549232</xdr:colOff>
      <xdr:row>0</xdr:row>
      <xdr:rowOff>336465</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6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232" y="336465"/>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1506681</xdr:colOff>
      <xdr:row>64</xdr:row>
      <xdr:rowOff>69273</xdr:rowOff>
    </xdr:from>
    <xdr:to>
      <xdr:col>8</xdr:col>
      <xdr:colOff>606136</xdr:colOff>
      <xdr:row>68</xdr:row>
      <xdr:rowOff>69272</xdr:rowOff>
    </xdr:to>
    <xdr:sp macro="" textlink="">
      <xdr:nvSpPr>
        <xdr:cNvPr id="2" name="CuadroTexto 1">
          <a:extLst>
            <a:ext uri="{FF2B5EF4-FFF2-40B4-BE49-F238E27FC236}">
              <a16:creationId xmlns:a16="http://schemas.microsoft.com/office/drawing/2014/main" id="{00000000-0008-0000-6900-000002000000}"/>
            </a:ext>
          </a:extLst>
        </xdr:cNvPr>
        <xdr:cNvSpPr txBox="1"/>
      </xdr:nvSpPr>
      <xdr:spPr>
        <a:xfrm>
          <a:off x="1506681" y="15240000"/>
          <a:ext cx="11551228" cy="7619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 </a:t>
          </a:r>
          <a:r>
            <a:rPr lang="es-ES" sz="2000"/>
            <a:t>SIPEN</a:t>
          </a:r>
        </a:p>
        <a:p>
          <a:r>
            <a:rPr lang="es-ES" sz="2000"/>
            <a:t>**En Diciembre 2018, incluyen los datos acumulados por discapacidad</a:t>
          </a:r>
          <a:r>
            <a:rPr lang="es-ES" sz="2000" baseline="0"/>
            <a:t> del INABIMA.</a:t>
          </a:r>
          <a:endParaRPr lang="es-ES" sz="2000"/>
        </a:p>
      </xdr:txBody>
    </xdr:sp>
    <xdr:clientData/>
  </xdr:twoCellAnchor>
</xdr:wsDr>
</file>

<file path=xl/drawings/drawing14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734786</xdr:colOff>
      <xdr:row>0</xdr:row>
      <xdr:rowOff>1143000</xdr:rowOff>
    </xdr:to>
    <xdr:sp macro="" textlink="">
      <xdr:nvSpPr>
        <xdr:cNvPr id="4" name="6 Rectángulo redondeado">
          <a:extLst>
            <a:ext uri="{FF2B5EF4-FFF2-40B4-BE49-F238E27FC236}">
              <a16:creationId xmlns:a16="http://schemas.microsoft.com/office/drawing/2014/main" id="{00000000-0008-0000-6A00-000004000000}"/>
            </a:ext>
          </a:extLst>
        </xdr:cNvPr>
        <xdr:cNvSpPr/>
      </xdr:nvSpPr>
      <xdr:spPr>
        <a:xfrm>
          <a:off x="0" y="0"/>
          <a:ext cx="15294429"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a:t>
          </a:r>
          <a:r>
            <a:rPr lang="es-DO" sz="1600" b="1" baseline="0">
              <a:solidFill>
                <a:schemeClr val="lt1"/>
              </a:solidFill>
              <a:effectLst/>
              <a:latin typeface="+mn-lt"/>
              <a:ea typeface="+mn-ea"/>
              <a:cs typeface="+mn-cs"/>
            </a:rPr>
            <a:t>, Discapacidad y Sobrevivencia</a:t>
          </a:r>
        </a:p>
        <a:p>
          <a:pPr algn="ctr" eaLnBrk="1" fontAlgn="auto" latinLnBrk="0" hangingPunct="1"/>
          <a:r>
            <a:rPr lang="es-DO" sz="1600" b="1">
              <a:solidFill>
                <a:schemeClr val="lt1"/>
              </a:solidFill>
              <a:effectLst/>
              <a:latin typeface="+mn-lt"/>
              <a:ea typeface="+mn-ea"/>
              <a:cs typeface="+mn-cs"/>
            </a:rPr>
            <a:t>Monto</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Pensión Promedio  del Sistema</a:t>
          </a:r>
          <a:r>
            <a:rPr lang="es-DO" sz="1600" b="1" baseline="0">
              <a:solidFill>
                <a:schemeClr val="lt1"/>
              </a:solidFill>
              <a:effectLst/>
              <a:latin typeface="+mn-lt"/>
              <a:ea typeface="+mn-ea"/>
              <a:cs typeface="+mn-cs"/>
            </a:rPr>
            <a:t> SVDS por Tipo de Beneficio </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Enero - Marzo 2020</a:t>
          </a:r>
          <a:endParaRPr lang="es-DO" sz="2400">
            <a:effectLst/>
          </a:endParaRPr>
        </a:p>
      </xdr:txBody>
    </xdr:sp>
    <xdr:clientData/>
  </xdr:twoCellAnchor>
  <xdr:twoCellAnchor editAs="oneCell">
    <xdr:from>
      <xdr:col>0</xdr:col>
      <xdr:colOff>598714</xdr:colOff>
      <xdr:row>0</xdr:row>
      <xdr:rowOff>176894</xdr:rowOff>
    </xdr:from>
    <xdr:to>
      <xdr:col>0</xdr:col>
      <xdr:colOff>1455964</xdr:colOff>
      <xdr:row>0</xdr:row>
      <xdr:rowOff>804365</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6A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76894"/>
          <a:ext cx="857250" cy="62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530679</xdr:colOff>
      <xdr:row>0</xdr:row>
      <xdr:rowOff>176893</xdr:rowOff>
    </xdr:from>
    <xdr:to>
      <xdr:col>0</xdr:col>
      <xdr:colOff>1455964</xdr:colOff>
      <xdr:row>0</xdr:row>
      <xdr:rowOff>844504</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6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679" y="176893"/>
          <a:ext cx="925285" cy="667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40821</xdr:colOff>
      <xdr:row>7</xdr:row>
      <xdr:rowOff>97970</xdr:rowOff>
    </xdr:from>
    <xdr:to>
      <xdr:col>11</xdr:col>
      <xdr:colOff>625929</xdr:colOff>
      <xdr:row>48</xdr:row>
      <xdr:rowOff>27214</xdr:rowOff>
    </xdr:to>
    <xdr:graphicFrame macro="">
      <xdr:nvGraphicFramePr>
        <xdr:cNvPr id="2" name="Gráfico 1">
          <a:extLst>
            <a:ext uri="{FF2B5EF4-FFF2-40B4-BE49-F238E27FC236}">
              <a16:creationId xmlns:a16="http://schemas.microsoft.com/office/drawing/2014/main" id="{00000000-0008-0000-6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8.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a:extLst>
            <a:ext uri="{FF2B5EF4-FFF2-40B4-BE49-F238E27FC236}">
              <a16:creationId xmlns:a16="http://schemas.microsoft.com/office/drawing/2014/main" id="{00000000-0008-0000-6B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248931</xdr:colOff>
      <xdr:row>10</xdr:row>
      <xdr:rowOff>160886</xdr:rowOff>
    </xdr:from>
    <xdr:to>
      <xdr:col>12</xdr:col>
      <xdr:colOff>338578</xdr:colOff>
      <xdr:row>26</xdr:row>
      <xdr:rowOff>37621</xdr:rowOff>
    </xdr:to>
    <xdr:sp macro="" textlink="">
      <xdr:nvSpPr>
        <xdr:cNvPr id="2" name="1 CuadroTexto">
          <a:extLst>
            <a:ext uri="{FF2B5EF4-FFF2-40B4-BE49-F238E27FC236}">
              <a16:creationId xmlns:a16="http://schemas.microsoft.com/office/drawing/2014/main" id="{00000000-0008-0000-6B00-000002000000}"/>
            </a:ext>
          </a:extLst>
        </xdr:cNvPr>
        <xdr:cNvSpPr txBox="1"/>
      </xdr:nvSpPr>
      <xdr:spPr>
        <a:xfrm>
          <a:off x="248931" y="2065886"/>
          <a:ext cx="90975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Solicitud de Beneficios de</a:t>
          </a:r>
          <a:r>
            <a:rPr lang="es-DO" sz="3200" b="1" baseline="0">
              <a:solidFill>
                <a:schemeClr val="accent3">
                  <a:lumMod val="50000"/>
                </a:schemeClr>
              </a:solidFill>
              <a:latin typeface="+mn-lt"/>
              <a:ea typeface="+mn-ea"/>
              <a:cs typeface="+mn-cs"/>
            </a:rPr>
            <a:t> </a:t>
          </a:r>
          <a:r>
            <a:rPr lang="es-DO" sz="3200" b="1">
              <a:solidFill>
                <a:schemeClr val="accent3">
                  <a:lumMod val="50000"/>
                </a:schemeClr>
              </a:solidFill>
              <a:latin typeface="+mn-lt"/>
              <a:ea typeface="+mn-ea"/>
              <a:cs typeface="+mn-cs"/>
            </a:rPr>
            <a:t>IDOPPRIL</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Instituto Dominicano de Prevención y Proteción</a:t>
          </a:r>
          <a:r>
            <a:rPr lang="es-DO" sz="3200" b="1" baseline="0">
              <a:solidFill>
                <a:schemeClr val="accent3">
                  <a:lumMod val="50000"/>
                </a:schemeClr>
              </a:solidFill>
              <a:latin typeface="+mn-lt"/>
              <a:ea typeface="+mn-ea"/>
              <a:cs typeface="+mn-cs"/>
            </a:rPr>
            <a:t> de Riesgos Laborales</a:t>
          </a:r>
          <a:endParaRPr lang="es-DO" sz="32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6B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9.xml><?xml version="1.0" encoding="utf-8"?>
<xdr:wsDr xmlns:xdr="http://schemas.openxmlformats.org/drawingml/2006/spreadsheetDrawing" xmlns:a="http://schemas.openxmlformats.org/drawingml/2006/main">
  <xdr:twoCellAnchor editAs="oneCell">
    <xdr:from>
      <xdr:col>2</xdr:col>
      <xdr:colOff>649941</xdr:colOff>
      <xdr:row>10</xdr:row>
      <xdr:rowOff>78441</xdr:rowOff>
    </xdr:from>
    <xdr:to>
      <xdr:col>8</xdr:col>
      <xdr:colOff>201705</xdr:colOff>
      <xdr:row>38</xdr:row>
      <xdr:rowOff>72108</xdr:rowOff>
    </xdr:to>
    <xdr:pic>
      <xdr:nvPicPr>
        <xdr:cNvPr id="2" name="3 Imagen">
          <a:extLst>
            <a:ext uri="{FF2B5EF4-FFF2-40B4-BE49-F238E27FC236}">
              <a16:creationId xmlns:a16="http://schemas.microsoft.com/office/drawing/2014/main" id="{00000000-0008-0000-6C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73941" y="1983441"/>
          <a:ext cx="5457264" cy="5327667"/>
        </a:xfrm>
        <a:prstGeom prst="rect">
          <a:avLst/>
        </a:prstGeom>
        <a:noFill/>
        <a:ln>
          <a:noFill/>
        </a:ln>
      </xdr:spPr>
    </xdr:pic>
    <xdr:clientData/>
  </xdr:twoCellAnchor>
  <xdr:twoCellAnchor>
    <xdr:from>
      <xdr:col>0</xdr:col>
      <xdr:colOff>100853</xdr:colOff>
      <xdr:row>5</xdr:row>
      <xdr:rowOff>78442</xdr:rowOff>
    </xdr:from>
    <xdr:to>
      <xdr:col>13</xdr:col>
      <xdr:colOff>829236</xdr:colOff>
      <xdr:row>49</xdr:row>
      <xdr:rowOff>100853</xdr:rowOff>
    </xdr:to>
    <xdr:sp macro="" textlink="">
      <xdr:nvSpPr>
        <xdr:cNvPr id="3" name="1 CuadroTexto">
          <a:extLst>
            <a:ext uri="{FF2B5EF4-FFF2-40B4-BE49-F238E27FC236}">
              <a16:creationId xmlns:a16="http://schemas.microsoft.com/office/drawing/2014/main" id="{00000000-0008-0000-6C00-000003000000}"/>
            </a:ext>
          </a:extLst>
        </xdr:cNvPr>
        <xdr:cNvSpPr txBox="1"/>
      </xdr:nvSpPr>
      <xdr:spPr>
        <a:xfrm>
          <a:off x="100853" y="1255060"/>
          <a:ext cx="13547912" cy="8650940"/>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500" baseline="0">
              <a:solidFill>
                <a:sysClr val="windowText" lastClr="000000"/>
              </a:solidFill>
              <a:effectLst/>
              <a:latin typeface="+mn-lt"/>
              <a:ea typeface="+mn-ea"/>
              <a:cs typeface="+mn-cs"/>
            </a:rPr>
            <a:t>Tras promulgarse la Ley 87-01 del SDSS en el 2001, se crea un nuevo Sistema Dominicano de Seguridad Social. Tras esta ley se crea la Administradora de Riesgos Laborales (ARL), iniciando sus operaciones marzo del 2004, esta institución se encargabade velar por la prevención de accidentes laborales, por el cumplimiento y cobertura del Seguro de Riesgos Laborales de los afiliados al SDSS del RC.   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administrativos,financieros y jurídicos. IDOPRIL es financiado por las cotizaciones del Seguro de Riesgos Laborales prevista en la Ley No. 87-01, y cualquier otro recurso que le sea asignado en el Presupuesto General del Estado</a:t>
          </a:r>
          <a:r>
            <a:rPr lang="es-ES" sz="1100">
              <a:solidFill>
                <a:schemeClr val="dk1"/>
              </a:solidFill>
              <a:effectLst/>
              <a:latin typeface="+mn-lt"/>
              <a:ea typeface="+mn-ea"/>
              <a:cs typeface="+mn-cs"/>
            </a:rPr>
            <a:t>.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n-US" sz="1500" baseline="0">
              <a:solidFill>
                <a:sysClr val="windowText" lastClr="000000"/>
              </a:solidFill>
              <a:effectLst/>
              <a:latin typeface="+mn-lt"/>
              <a:ea typeface="+mn-ea"/>
              <a:cs typeface="+mn-cs"/>
            </a:rPr>
            <a:t>El total de casos reportados por accidentes laborales y enfermedades profesionales desde el período 2005 al mes de mayo 2020 es de 392,594 casos. El 98.6% de los reportes son de accidentes laborales y el 1.4% por enfermedades profesionales.   El incremento promedio anual de los reportesde accidentes es de 22.1%, en el período enero 2005 al mes de mayo 2020.   En el mismo período, las provincias Altagracia, Santiago de los Caballeros,  Santo Domingo y Distrito Nacional reportaron el 66.4% de los  accidentes.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Para mayo 2020, el total de reportes de accidentes laborales y enfermedades profesionales fue de </a:t>
          </a:r>
          <a:r>
            <a:rPr lang="es-ES" sz="1500" baseline="0">
              <a:solidFill>
                <a:sysClr val="windowText" lastClr="000000"/>
              </a:solidFill>
              <a:effectLst/>
              <a:latin typeface="+mn-lt"/>
              <a:ea typeface="+mn-ea"/>
              <a:cs typeface="+mn-cs"/>
            </a:rPr>
            <a:t>13,204 </a:t>
          </a:r>
          <a:r>
            <a:rPr lang="en-US" sz="1500" baseline="0">
              <a:solidFill>
                <a:sysClr val="windowText" lastClr="000000"/>
              </a:solidFill>
              <a:effectLst/>
              <a:latin typeface="+mn-lt"/>
              <a:ea typeface="+mn-ea"/>
              <a:cs typeface="+mn-cs"/>
            </a:rPr>
            <a:t>de los cuales 85.8% de los reportes provenían de la zona urbana y el 13.5%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Las empresas del sector público reportaron el 18.2% y el  81.8% del privado.  Asimismo,  el 28.5% de los accidentes son del sexo femenino y el  71.5% al masculino. Del total de accidentes reportados en el período enero 2005 al mes de mayo 2020; el 4.44% de los  afiliados tenían edades menores de 20 años y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En cuanto al nivel educativo de los accidentados, el promedio histórico estimado en el período enero 2005 al mes de mayo esel  5.7%  que no tiene ninguna educación; el 29.5% tiene una básica; el 49.7% a llegado a la educación media y el  10.8% tiene un nivel  superior o 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La cantidad promedio de expedientes reportados por la ARL desde 2009  al mes de mayo 2020, se calificaron el 98.1%. El 95.6% de los casos calificados fueron aprobados y el 7.9% declinados.  Solo en el 2013 se calificaron el 100% de los casos reportados.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Según el tipo de accidentes sufrido por los afiliados en el mes de mayo 2020 total de accidentes el 88.4% fue de  leve a  moderado, el 3.3%  fueron grave o mortales, y el 1.1%  sin lesión.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De enero 2009 al mes de mayo 2020,  según las circunstancias de los imprevistos el  88.4% de los accidentes fue por factor de trabajo; el  1.3% por falta de organización y el 7.3% fue por factores o actos fuera de normas o personal.  En cuanto al agente dañino productor de accidente el  29.9% fue por medio de transporte; el 27.4% ambiente de trabajo; el  16.3% por herramientas e implementación;el  27.4% por maquinarias y equipos, entre otros.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Asimismo,  el  33.9% de los accidentes reportados fueron en el área de producción y el 28.8% en el área de circulaciónvehicular o parqueos.  Al mes de  mayo 2020 el 91.7% de los casos reportados como calificados tenían lesiones discapacitantes.  El año que se reporto mayores lesiones  discapacitantes fue el año 2016, con un total de 34,016 representando el 84.4% de los casos calificados.  En el mes de mayo 2020, del 100% de los casos  en proceso de investigación, el 67.5% fueron declinados y el 32.5% aprobados.  </a:t>
          </a:r>
        </a:p>
      </xdr:txBody>
    </xdr:sp>
    <xdr:clientData/>
  </xdr:twoCellAnchor>
  <xdr:twoCellAnchor>
    <xdr:from>
      <xdr:col>0</xdr:col>
      <xdr:colOff>0</xdr:colOff>
      <xdr:row>0</xdr:row>
      <xdr:rowOff>1</xdr:rowOff>
    </xdr:from>
    <xdr:to>
      <xdr:col>14</xdr:col>
      <xdr:colOff>0</xdr:colOff>
      <xdr:row>4</xdr:row>
      <xdr:rowOff>67235</xdr:rowOff>
    </xdr:to>
    <xdr:sp macro="" textlink="">
      <xdr:nvSpPr>
        <xdr:cNvPr id="4" name="4 Rectángulo redondeado">
          <a:extLst>
            <a:ext uri="{FF2B5EF4-FFF2-40B4-BE49-F238E27FC236}">
              <a16:creationId xmlns:a16="http://schemas.microsoft.com/office/drawing/2014/main" id="{00000000-0008-0000-6C00-000004000000}"/>
            </a:ext>
          </a:extLst>
        </xdr:cNvPr>
        <xdr:cNvSpPr/>
      </xdr:nvSpPr>
      <xdr:spPr>
        <a:xfrm>
          <a:off x="0" y="1"/>
          <a:ext cx="13805647" cy="108696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Solicitud de Beneficios de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IDOPPRIL</a:t>
          </a:r>
          <a:endParaRPr lang="en-US" sz="5400">
            <a:effectLst/>
          </a:endParaRPr>
        </a:p>
        <a:p>
          <a:pPr algn="ctr" eaLnBrk="1" fontAlgn="auto" latinLnBrk="0" hangingPunct="1"/>
          <a:r>
            <a:rPr lang="es-DO" sz="2400" b="1">
              <a:solidFill>
                <a:schemeClr val="lt1"/>
              </a:solidFill>
              <a:effectLst/>
              <a:latin typeface="+mn-lt"/>
              <a:ea typeface="+mn-ea"/>
              <a:cs typeface="+mn-cs"/>
            </a:rPr>
            <a:t>Instituto Dominicano de Prevención y Proteción</a:t>
          </a:r>
          <a:r>
            <a:rPr lang="es-DO" sz="2400" b="1" baseline="0">
              <a:solidFill>
                <a:schemeClr val="lt1"/>
              </a:solidFill>
              <a:effectLst/>
              <a:latin typeface="+mn-lt"/>
              <a:ea typeface="+mn-ea"/>
              <a:cs typeface="+mn-cs"/>
            </a:rPr>
            <a:t> de Riesgos Laborales</a:t>
          </a:r>
          <a:endParaRPr lang="en-US" sz="5400">
            <a:effectLst/>
          </a:endParaRPr>
        </a:p>
      </xdr:txBody>
    </xdr:sp>
    <xdr:clientData/>
  </xdr:twoCellAnchor>
  <xdr:twoCellAnchor editAs="oneCell">
    <xdr:from>
      <xdr:col>0</xdr:col>
      <xdr:colOff>321609</xdr:colOff>
      <xdr:row>0</xdr:row>
      <xdr:rowOff>122144</xdr:rowOff>
    </xdr:from>
    <xdr:to>
      <xdr:col>1</xdr:col>
      <xdr:colOff>87966</xdr:colOff>
      <xdr:row>3</xdr:row>
      <xdr:rowOff>93569</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6C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1609" y="1221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0.xml><?xml version="1.0" encoding="utf-8"?>
<xdr:wsDr xmlns:xdr="http://schemas.openxmlformats.org/drawingml/2006/spreadsheetDrawing" xmlns:a="http://schemas.openxmlformats.org/drawingml/2006/main">
  <xdr:twoCellAnchor>
    <xdr:from>
      <xdr:col>0</xdr:col>
      <xdr:colOff>54429</xdr:colOff>
      <xdr:row>19</xdr:row>
      <xdr:rowOff>40821</xdr:rowOff>
    </xdr:from>
    <xdr:to>
      <xdr:col>9</xdr:col>
      <xdr:colOff>1197429</xdr:colOff>
      <xdr:row>51</xdr:row>
      <xdr:rowOff>40821</xdr:rowOff>
    </xdr:to>
    <xdr:graphicFrame macro="">
      <xdr:nvGraphicFramePr>
        <xdr:cNvPr id="240749" name="2 Gráfico">
          <a:extLst>
            <a:ext uri="{FF2B5EF4-FFF2-40B4-BE49-F238E27FC236}">
              <a16:creationId xmlns:a16="http://schemas.microsoft.com/office/drawing/2014/main" id="{00000000-0008-0000-6D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400889</xdr:colOff>
      <xdr:row>49</xdr:row>
      <xdr:rowOff>108858</xdr:rowOff>
    </xdr:from>
    <xdr:to>
      <xdr:col>3</xdr:col>
      <xdr:colOff>353786</xdr:colOff>
      <xdr:row>51</xdr:row>
      <xdr:rowOff>93496</xdr:rowOff>
    </xdr:to>
    <xdr:sp macro="" textlink="">
      <xdr:nvSpPr>
        <xdr:cNvPr id="2" name="1 CuadroTexto">
          <a:extLst>
            <a:ext uri="{FF2B5EF4-FFF2-40B4-BE49-F238E27FC236}">
              <a16:creationId xmlns:a16="http://schemas.microsoft.com/office/drawing/2014/main" id="{00000000-0008-0000-6D00-000002000000}"/>
            </a:ext>
          </a:extLst>
        </xdr:cNvPr>
        <xdr:cNvSpPr txBox="1"/>
      </xdr:nvSpPr>
      <xdr:spPr>
        <a:xfrm>
          <a:off x="400889" y="11416394"/>
          <a:ext cx="3939790" cy="365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Página web</a:t>
          </a:r>
          <a:r>
            <a:rPr lang="es-DO" sz="1600" b="0" baseline="0"/>
            <a:t>  de la  </a:t>
          </a:r>
          <a:r>
            <a:rPr lang="es-DO" sz="1600" b="0"/>
            <a:t>ARL</a:t>
          </a:r>
        </a:p>
      </xdr:txBody>
    </xdr:sp>
    <xdr:clientData/>
  </xdr:twoCellAnchor>
  <xdr:twoCellAnchor>
    <xdr:from>
      <xdr:col>0</xdr:col>
      <xdr:colOff>0</xdr:colOff>
      <xdr:row>0</xdr:row>
      <xdr:rowOff>0</xdr:rowOff>
    </xdr:from>
    <xdr:to>
      <xdr:col>10</xdr:col>
      <xdr:colOff>0</xdr:colOff>
      <xdr:row>0</xdr:row>
      <xdr:rowOff>1129393</xdr:rowOff>
    </xdr:to>
    <xdr:sp macro="" textlink="">
      <xdr:nvSpPr>
        <xdr:cNvPr id="5" name="6 Rectángulo redondeado">
          <a:extLst>
            <a:ext uri="{FF2B5EF4-FFF2-40B4-BE49-F238E27FC236}">
              <a16:creationId xmlns:a16="http://schemas.microsoft.com/office/drawing/2014/main" id="{00000000-0008-0000-6D00-000005000000}"/>
            </a:ext>
          </a:extLst>
        </xdr:cNvPr>
        <xdr:cNvSpPr/>
      </xdr:nvSpPr>
      <xdr:spPr>
        <a:xfrm>
          <a:off x="0" y="0"/>
          <a:ext cx="13471071" cy="11293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16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16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Mayo 2020</a:t>
          </a:r>
          <a:endParaRPr lang="es-DO" sz="1600">
            <a:effectLst/>
          </a:endParaRPr>
        </a:p>
      </xdr:txBody>
    </xdr:sp>
    <xdr:clientData/>
  </xdr:twoCellAnchor>
  <xdr:twoCellAnchor editAs="oneCell">
    <xdr:from>
      <xdr:col>0</xdr:col>
      <xdr:colOff>563298</xdr:colOff>
      <xdr:row>0</xdr:row>
      <xdr:rowOff>129361</xdr:rowOff>
    </xdr:from>
    <xdr:to>
      <xdr:col>1</xdr:col>
      <xdr:colOff>43190</xdr:colOff>
      <xdr:row>0</xdr:row>
      <xdr:rowOff>748392</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6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3298" y="129361"/>
          <a:ext cx="867821" cy="619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1.xml><?xml version="1.0" encoding="utf-8"?>
<xdr:wsDr xmlns:xdr="http://schemas.openxmlformats.org/drawingml/2006/spreadsheetDrawing" xmlns:a="http://schemas.openxmlformats.org/drawingml/2006/main">
  <xdr:twoCellAnchor>
    <xdr:from>
      <xdr:col>0</xdr:col>
      <xdr:colOff>27214</xdr:colOff>
      <xdr:row>20</xdr:row>
      <xdr:rowOff>126546</xdr:rowOff>
    </xdr:from>
    <xdr:to>
      <xdr:col>19</xdr:col>
      <xdr:colOff>734786</xdr:colOff>
      <xdr:row>69</xdr:row>
      <xdr:rowOff>95250</xdr:rowOff>
    </xdr:to>
    <xdr:graphicFrame macro="">
      <xdr:nvGraphicFramePr>
        <xdr:cNvPr id="242802" name="2 Gráfico">
          <a:extLst>
            <a:ext uri="{FF2B5EF4-FFF2-40B4-BE49-F238E27FC236}">
              <a16:creationId xmlns:a16="http://schemas.microsoft.com/office/drawing/2014/main" id="{00000000-0008-0000-6E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0</xdr:colOff>
      <xdr:row>0</xdr:row>
      <xdr:rowOff>1074964</xdr:rowOff>
    </xdr:to>
    <xdr:sp macro="" textlink="">
      <xdr:nvSpPr>
        <xdr:cNvPr id="4" name="6 Rectángulo redondeado">
          <a:extLst>
            <a:ext uri="{FF2B5EF4-FFF2-40B4-BE49-F238E27FC236}">
              <a16:creationId xmlns:a16="http://schemas.microsoft.com/office/drawing/2014/main" id="{00000000-0008-0000-6E00-000004000000}"/>
            </a:ext>
          </a:extLst>
        </xdr:cNvPr>
        <xdr:cNvSpPr/>
      </xdr:nvSpPr>
      <xdr:spPr>
        <a:xfrm>
          <a:off x="0" y="0"/>
          <a:ext cx="18628179"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24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24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Mayo  2020</a:t>
          </a:r>
          <a:endParaRPr lang="es-DO" sz="2400">
            <a:effectLst/>
          </a:endParaRPr>
        </a:p>
      </xdr:txBody>
    </xdr:sp>
    <xdr:clientData/>
  </xdr:twoCellAnchor>
  <xdr:twoCellAnchor editAs="oneCell">
    <xdr:from>
      <xdr:col>0</xdr:col>
      <xdr:colOff>635994</xdr:colOff>
      <xdr:row>0</xdr:row>
      <xdr:rowOff>149679</xdr:rowOff>
    </xdr:from>
    <xdr:to>
      <xdr:col>1</xdr:col>
      <xdr:colOff>266941</xdr:colOff>
      <xdr:row>0</xdr:row>
      <xdr:rowOff>705708</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E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5994" y="149679"/>
          <a:ext cx="733126" cy="556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2.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53.xml><?xml version="1.0" encoding="utf-8"?>
<xdr:wsDr xmlns:xdr="http://schemas.openxmlformats.org/drawingml/2006/spreadsheetDrawing" xmlns:a="http://schemas.openxmlformats.org/drawingml/2006/main">
  <xdr:twoCellAnchor>
    <xdr:from>
      <xdr:col>0</xdr:col>
      <xdr:colOff>40821</xdr:colOff>
      <xdr:row>36</xdr:row>
      <xdr:rowOff>122462</xdr:rowOff>
    </xdr:from>
    <xdr:to>
      <xdr:col>12</xdr:col>
      <xdr:colOff>476250</xdr:colOff>
      <xdr:row>69</xdr:row>
      <xdr:rowOff>54428</xdr:rowOff>
    </xdr:to>
    <xdr:graphicFrame macro="">
      <xdr:nvGraphicFramePr>
        <xdr:cNvPr id="2" name="2 Gráfico">
          <a:extLst>
            <a:ext uri="{FF2B5EF4-FFF2-40B4-BE49-F238E27FC236}">
              <a16:creationId xmlns:a16="http://schemas.microsoft.com/office/drawing/2014/main" id="{00000000-0008-0000-6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149678</xdr:rowOff>
    </xdr:to>
    <xdr:sp macro="" textlink="">
      <xdr:nvSpPr>
        <xdr:cNvPr id="3" name="6 Rectángulo redondeado">
          <a:extLst>
            <a:ext uri="{FF2B5EF4-FFF2-40B4-BE49-F238E27FC236}">
              <a16:creationId xmlns:a16="http://schemas.microsoft.com/office/drawing/2014/main" id="{00000000-0008-0000-6F00-000003000000}"/>
            </a:ext>
          </a:extLst>
        </xdr:cNvPr>
        <xdr:cNvSpPr/>
      </xdr:nvSpPr>
      <xdr:spPr>
        <a:xfrm>
          <a:off x="0" y="0"/>
          <a:ext cx="14654893" cy="11566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600" b="1">
              <a:solidFill>
                <a:schemeClr val="lt1"/>
              </a:solidFill>
              <a:effectLst/>
              <a:latin typeface="+mn-lt"/>
              <a:ea typeface="+mn-ea"/>
              <a:cs typeface="+mn-cs"/>
            </a:rPr>
            <a:t>Período: 2005 - </a:t>
          </a:r>
          <a:r>
            <a:rPr lang="es-DO" sz="1600" b="1" baseline="0">
              <a:solidFill>
                <a:schemeClr val="lt1"/>
              </a:solidFill>
              <a:effectLst/>
              <a:latin typeface="+mn-lt"/>
              <a:ea typeface="+mn-ea"/>
              <a:cs typeface="+mn-cs"/>
            </a:rPr>
            <a:t> Mayo </a:t>
          </a:r>
          <a:r>
            <a:rPr lang="es-DO" sz="1600" b="1">
              <a:solidFill>
                <a:schemeClr val="lt1"/>
              </a:solidFill>
              <a:effectLst/>
              <a:latin typeface="+mn-lt"/>
              <a:ea typeface="+mn-ea"/>
              <a:cs typeface="+mn-cs"/>
            </a:rPr>
            <a:t>2020</a:t>
          </a:r>
          <a:endParaRPr lang="es-DO" sz="2400">
            <a:effectLst/>
          </a:endParaRPr>
        </a:p>
      </xdr:txBody>
    </xdr:sp>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6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4.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55.xml><?xml version="1.0" encoding="utf-8"?>
<xdr:wsDr xmlns:xdr="http://schemas.openxmlformats.org/drawingml/2006/spreadsheetDrawing" xmlns:a="http://schemas.openxmlformats.org/drawingml/2006/main">
  <xdr:twoCellAnchor>
    <xdr:from>
      <xdr:col>0</xdr:col>
      <xdr:colOff>65241</xdr:colOff>
      <xdr:row>20</xdr:row>
      <xdr:rowOff>130481</xdr:rowOff>
    </xdr:from>
    <xdr:to>
      <xdr:col>11</xdr:col>
      <xdr:colOff>1918048</xdr:colOff>
      <xdr:row>54</xdr:row>
      <xdr:rowOff>1</xdr:rowOff>
    </xdr:to>
    <xdr:graphicFrame macro="">
      <xdr:nvGraphicFramePr>
        <xdr:cNvPr id="244850" name="2 Gráfico">
          <a:extLst>
            <a:ext uri="{FF2B5EF4-FFF2-40B4-BE49-F238E27FC236}">
              <a16:creationId xmlns:a16="http://schemas.microsoft.com/office/drawing/2014/main" id="{00000000-0008-0000-7000-000072B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39144</xdr:rowOff>
    </xdr:from>
    <xdr:to>
      <xdr:col>12</xdr:col>
      <xdr:colOff>0</xdr:colOff>
      <xdr:row>1</xdr:row>
      <xdr:rowOff>130480</xdr:rowOff>
    </xdr:to>
    <xdr:sp macro="" textlink="">
      <xdr:nvSpPr>
        <xdr:cNvPr id="5" name="6 Rectángulo redondeado">
          <a:extLst>
            <a:ext uri="{FF2B5EF4-FFF2-40B4-BE49-F238E27FC236}">
              <a16:creationId xmlns:a16="http://schemas.microsoft.com/office/drawing/2014/main" id="{00000000-0008-0000-7000-000005000000}"/>
            </a:ext>
          </a:extLst>
        </xdr:cNvPr>
        <xdr:cNvSpPr/>
      </xdr:nvSpPr>
      <xdr:spPr>
        <a:xfrm>
          <a:off x="0" y="39144"/>
          <a:ext cx="14587603" cy="121345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 Reporte de Accidentes Laborales y Enfermedades Profesionales por Zona de Procedencia</a:t>
          </a:r>
        </a:p>
        <a:p>
          <a:pPr algn="ctr" eaLnBrk="1" fontAlgn="auto" latinLnBrk="0" hangingPunct="1"/>
          <a:r>
            <a:rPr lang="es-DO" sz="1800" b="1">
              <a:solidFill>
                <a:schemeClr val="lt1"/>
              </a:solidFill>
              <a:effectLst/>
              <a:latin typeface="+mn-lt"/>
              <a:ea typeface="+mn-ea"/>
              <a:cs typeface="+mn-cs"/>
            </a:rPr>
            <a:t>Período:  2005 - Mayo 2020</a:t>
          </a:r>
          <a:endParaRPr lang="es-DO" sz="1800">
            <a:effectLst/>
          </a:endParaRPr>
        </a:p>
      </xdr:txBody>
    </xdr:sp>
    <xdr:clientData/>
  </xdr:twoCellAnchor>
  <xdr:twoCellAnchor editAs="oneCell">
    <xdr:from>
      <xdr:col>0</xdr:col>
      <xdr:colOff>469725</xdr:colOff>
      <xdr:row>0</xdr:row>
      <xdr:rowOff>135663</xdr:rowOff>
    </xdr:from>
    <xdr:to>
      <xdr:col>1</xdr:col>
      <xdr:colOff>0</xdr:colOff>
      <xdr:row>0</xdr:row>
      <xdr:rowOff>786269</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9725" y="135663"/>
          <a:ext cx="848117" cy="650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6.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57.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149660</xdr:colOff>
      <xdr:row>0</xdr:row>
      <xdr:rowOff>733425</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71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26096</xdr:colOff>
      <xdr:row>20</xdr:row>
      <xdr:rowOff>26094</xdr:rowOff>
    </xdr:from>
    <xdr:to>
      <xdr:col>11</xdr:col>
      <xdr:colOff>1082980</xdr:colOff>
      <xdr:row>53</xdr:row>
      <xdr:rowOff>91334</xdr:rowOff>
    </xdr:to>
    <xdr:graphicFrame macro="">
      <xdr:nvGraphicFramePr>
        <xdr:cNvPr id="247922" name="2 Gráfico">
          <a:extLst>
            <a:ext uri="{FF2B5EF4-FFF2-40B4-BE49-F238E27FC236}">
              <a16:creationId xmlns:a16="http://schemas.microsoft.com/office/drawing/2014/main" id="{00000000-0008-0000-71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274006</xdr:rowOff>
    </xdr:to>
    <xdr:sp macro="" textlink="">
      <xdr:nvSpPr>
        <xdr:cNvPr id="5" name="6 Rectángulo redondeado">
          <a:extLst>
            <a:ext uri="{FF2B5EF4-FFF2-40B4-BE49-F238E27FC236}">
              <a16:creationId xmlns:a16="http://schemas.microsoft.com/office/drawing/2014/main" id="{00000000-0008-0000-7100-000005000000}"/>
            </a:ext>
          </a:extLst>
        </xdr:cNvPr>
        <xdr:cNvSpPr/>
      </xdr:nvSpPr>
      <xdr:spPr>
        <a:xfrm>
          <a:off x="0" y="0"/>
          <a:ext cx="13582911" cy="117431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800" b="1">
              <a:solidFill>
                <a:schemeClr val="lt1"/>
              </a:solidFill>
              <a:effectLst/>
              <a:latin typeface="+mn-lt"/>
              <a:ea typeface="+mn-ea"/>
              <a:cs typeface="+mn-cs"/>
            </a:rPr>
            <a:t>Período: 2005 - Mayo 2020</a:t>
          </a:r>
          <a:endParaRPr lang="es-DO" sz="2800">
            <a:effectLst/>
          </a:endParaRPr>
        </a:p>
      </xdr:txBody>
    </xdr:sp>
    <xdr:clientData/>
  </xdr:twoCellAnchor>
  <xdr:twoCellAnchor editAs="oneCell">
    <xdr:from>
      <xdr:col>0</xdr:col>
      <xdr:colOff>534966</xdr:colOff>
      <xdr:row>0</xdr:row>
      <xdr:rowOff>169623</xdr:rowOff>
    </xdr:from>
    <xdr:to>
      <xdr:col>1</xdr:col>
      <xdr:colOff>226844</xdr:colOff>
      <xdr:row>0</xdr:row>
      <xdr:rowOff>822020</xdr:rowOff>
    </xdr:to>
    <xdr:pic>
      <xdr:nvPicPr>
        <xdr:cNvPr id="6" name="9 Imagen" descr="logo_2x4.bmp">
          <a:hlinkClick xmlns:r="http://schemas.openxmlformats.org/officeDocument/2006/relationships" r:id="rId4"/>
          <a:extLst>
            <a:ext uri="{FF2B5EF4-FFF2-40B4-BE49-F238E27FC236}">
              <a16:creationId xmlns:a16="http://schemas.microsoft.com/office/drawing/2014/main" id="{00000000-0008-0000-7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4966" y="169623"/>
          <a:ext cx="957529" cy="652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8.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59.xml><?xml version="1.0" encoding="utf-8"?>
<xdr:wsDr xmlns:xdr="http://schemas.openxmlformats.org/drawingml/2006/spreadsheetDrawing" xmlns:a="http://schemas.openxmlformats.org/drawingml/2006/main">
  <xdr:twoCellAnchor>
    <xdr:from>
      <xdr:col>0</xdr:col>
      <xdr:colOff>0</xdr:colOff>
      <xdr:row>20</xdr:row>
      <xdr:rowOff>156575</xdr:rowOff>
    </xdr:from>
    <xdr:to>
      <xdr:col>9</xdr:col>
      <xdr:colOff>1109075</xdr:colOff>
      <xdr:row>51</xdr:row>
      <xdr:rowOff>104383</xdr:rowOff>
    </xdr:to>
    <xdr:graphicFrame macro="">
      <xdr:nvGraphicFramePr>
        <xdr:cNvPr id="249970" name="2 Gráfico">
          <a:extLst>
            <a:ext uri="{FF2B5EF4-FFF2-40B4-BE49-F238E27FC236}">
              <a16:creationId xmlns:a16="http://schemas.microsoft.com/office/drawing/2014/main" id="{00000000-0008-0000-72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a:extLst>
            <a:ext uri="{FF2B5EF4-FFF2-40B4-BE49-F238E27FC236}">
              <a16:creationId xmlns:a16="http://schemas.microsoft.com/office/drawing/2014/main" id="{00000000-0008-0000-7200-000005000000}"/>
            </a:ext>
          </a:extLst>
        </xdr:cNvPr>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Solicitud de Beneficios de</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IDOPPRIL</a:t>
          </a:r>
          <a:endParaRPr lang="en-US" sz="1400">
            <a:effectLst/>
          </a:endParaRPr>
        </a:p>
        <a:p>
          <a:pPr algn="ctr" eaLnBrk="1" fontAlgn="auto" latinLnBrk="0" hangingPunct="1"/>
          <a:r>
            <a:rPr lang="es-DO" sz="1400" b="1">
              <a:solidFill>
                <a:schemeClr val="lt1"/>
              </a:solidFill>
              <a:effectLst/>
              <a:latin typeface="+mn-lt"/>
              <a:ea typeface="+mn-ea"/>
              <a:cs typeface="+mn-cs"/>
            </a:rPr>
            <a:t>Instituto Dominicano de Prevención y Proteción</a:t>
          </a:r>
          <a:r>
            <a:rPr lang="es-DO" sz="1400" b="1" baseline="0">
              <a:solidFill>
                <a:schemeClr val="lt1"/>
              </a:solidFill>
              <a:effectLst/>
              <a:latin typeface="+mn-lt"/>
              <a:ea typeface="+mn-ea"/>
              <a:cs typeface="+mn-cs"/>
            </a:rPr>
            <a:t> de Riesgos Laborales</a:t>
          </a:r>
          <a:endParaRPr lang="en-US" sz="1400">
            <a:effectLst/>
          </a:endParaRP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 Mayo </a:t>
          </a:r>
          <a:r>
            <a:rPr lang="es-DO" sz="1400" b="1" baseline="0">
              <a:solidFill>
                <a:schemeClr val="lt1"/>
              </a:solidFill>
              <a:effectLst/>
              <a:latin typeface="+mn-lt"/>
              <a:ea typeface="+mn-ea"/>
              <a:cs typeface="+mn-cs"/>
            </a:rPr>
            <a:t>2020</a:t>
          </a:r>
          <a:endParaRPr lang="es-DO" sz="1400">
            <a:effectLst/>
          </a:endParaRPr>
        </a:p>
      </xdr:txBody>
    </xdr:sp>
    <xdr:clientData/>
  </xdr:twoCellAnchor>
  <xdr:twoCellAnchor editAs="oneCell">
    <xdr:from>
      <xdr:col>0</xdr:col>
      <xdr:colOff>456678</xdr:colOff>
      <xdr:row>0</xdr:row>
      <xdr:rowOff>156575</xdr:rowOff>
    </xdr:from>
    <xdr:to>
      <xdr:col>1</xdr:col>
      <xdr:colOff>170675</xdr:colOff>
      <xdr:row>0</xdr:row>
      <xdr:rowOff>639349</xdr:rowOff>
    </xdr:to>
    <xdr:pic>
      <xdr:nvPicPr>
        <xdr:cNvPr id="6" name="9 Imagen" descr="logo_2x4.bmp">
          <a:extLst>
            <a:ext uri="{FF2B5EF4-FFF2-40B4-BE49-F238E27FC236}">
              <a16:creationId xmlns:a16="http://schemas.microsoft.com/office/drawing/2014/main" id="{00000000-0008-0000-72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195718</xdr:colOff>
      <xdr:row>0</xdr:row>
      <xdr:rowOff>747125</xdr:rowOff>
    </xdr:to>
    <xdr:pic>
      <xdr:nvPicPr>
        <xdr:cNvPr id="7" name="9 Imagen" descr="logo_2x4.bmp">
          <a:hlinkClick xmlns:r="http://schemas.openxmlformats.org/officeDocument/2006/relationships" r:id="rId3"/>
          <a:extLst>
            <a:ext uri="{FF2B5EF4-FFF2-40B4-BE49-F238E27FC236}">
              <a16:creationId xmlns:a16="http://schemas.microsoft.com/office/drawing/2014/main" id="{00000000-0008-0000-72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0.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1.xml><?xml version="1.0" encoding="utf-8"?>
<xdr:wsDr xmlns:xdr="http://schemas.openxmlformats.org/drawingml/2006/spreadsheetDrawing" xmlns:a="http://schemas.openxmlformats.org/drawingml/2006/main">
  <xdr:twoCellAnchor>
    <xdr:from>
      <xdr:col>0</xdr:col>
      <xdr:colOff>1</xdr:colOff>
      <xdr:row>20</xdr:row>
      <xdr:rowOff>192254</xdr:rowOff>
    </xdr:from>
    <xdr:to>
      <xdr:col>13</xdr:col>
      <xdr:colOff>938893</xdr:colOff>
      <xdr:row>67</xdr:row>
      <xdr:rowOff>122464</xdr:rowOff>
    </xdr:to>
    <xdr:graphicFrame macro="">
      <xdr:nvGraphicFramePr>
        <xdr:cNvPr id="252018" name="2 Gráfico">
          <a:extLst>
            <a:ext uri="{FF2B5EF4-FFF2-40B4-BE49-F238E27FC236}">
              <a16:creationId xmlns:a16="http://schemas.microsoft.com/office/drawing/2014/main" id="{00000000-0008-0000-73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26096</xdr:rowOff>
    </xdr:to>
    <xdr:sp macro="" textlink="">
      <xdr:nvSpPr>
        <xdr:cNvPr id="5" name="6 Rectángulo redondeado">
          <a:extLst>
            <a:ext uri="{FF2B5EF4-FFF2-40B4-BE49-F238E27FC236}">
              <a16:creationId xmlns:a16="http://schemas.microsoft.com/office/drawing/2014/main" id="{00000000-0008-0000-7300-000005000000}"/>
            </a:ext>
          </a:extLst>
        </xdr:cNvPr>
        <xdr:cNvSpPr/>
      </xdr:nvSpPr>
      <xdr:spPr>
        <a:xfrm>
          <a:off x="0" y="0"/>
          <a:ext cx="1178229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 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16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16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600" b="1">
              <a:solidFill>
                <a:schemeClr val="lt1"/>
              </a:solidFill>
              <a:effectLst/>
              <a:latin typeface="+mn-lt"/>
              <a:ea typeface="+mn-ea"/>
              <a:cs typeface="+mn-cs"/>
            </a:rPr>
            <a:t>Período: 2005 -  Mayo </a:t>
          </a:r>
          <a:r>
            <a:rPr lang="es-DO" sz="1600" b="1" baseline="0">
              <a:solidFill>
                <a:schemeClr val="lt1"/>
              </a:solidFill>
              <a:effectLst/>
              <a:latin typeface="+mn-lt"/>
              <a:ea typeface="+mn-ea"/>
              <a:cs typeface="+mn-cs"/>
            </a:rPr>
            <a:t>2020</a:t>
          </a:r>
          <a:endParaRPr lang="es-DO" sz="1600">
            <a:effectLst/>
          </a:endParaRPr>
        </a:p>
      </xdr:txBody>
    </xdr:sp>
    <xdr:clientData/>
  </xdr:twoCellAnchor>
  <xdr:twoCellAnchor editAs="oneCell">
    <xdr:from>
      <xdr:col>0</xdr:col>
      <xdr:colOff>563858</xdr:colOff>
      <xdr:row>0</xdr:row>
      <xdr:rowOff>131453</xdr:rowOff>
    </xdr:from>
    <xdr:to>
      <xdr:col>1</xdr:col>
      <xdr:colOff>394607</xdr:colOff>
      <xdr:row>0</xdr:row>
      <xdr:rowOff>762000</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3858" y="131453"/>
          <a:ext cx="905713" cy="63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2.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3.xml><?xml version="1.0" encoding="utf-8"?>
<xdr:wsDr xmlns:xdr="http://schemas.openxmlformats.org/drawingml/2006/spreadsheetDrawing" xmlns:a="http://schemas.openxmlformats.org/drawingml/2006/main">
  <xdr:twoCellAnchor>
    <xdr:from>
      <xdr:col>0</xdr:col>
      <xdr:colOff>27214</xdr:colOff>
      <xdr:row>20</xdr:row>
      <xdr:rowOff>136071</xdr:rowOff>
    </xdr:from>
    <xdr:to>
      <xdr:col>12</xdr:col>
      <xdr:colOff>762001</xdr:colOff>
      <xdr:row>46</xdr:row>
      <xdr:rowOff>258536</xdr:rowOff>
    </xdr:to>
    <xdr:graphicFrame macro="">
      <xdr:nvGraphicFramePr>
        <xdr:cNvPr id="254066" name="2 Gráfico">
          <a:extLst>
            <a:ext uri="{FF2B5EF4-FFF2-40B4-BE49-F238E27FC236}">
              <a16:creationId xmlns:a16="http://schemas.microsoft.com/office/drawing/2014/main" id="{00000000-0008-0000-7400-000072E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1156607</xdr:rowOff>
    </xdr:to>
    <xdr:sp macro="" textlink="">
      <xdr:nvSpPr>
        <xdr:cNvPr id="4" name="6 Rectángulo redondeado">
          <a:extLst>
            <a:ext uri="{FF2B5EF4-FFF2-40B4-BE49-F238E27FC236}">
              <a16:creationId xmlns:a16="http://schemas.microsoft.com/office/drawing/2014/main" id="{00000000-0008-0000-7400-000004000000}"/>
            </a:ext>
          </a:extLst>
        </xdr:cNvPr>
        <xdr:cNvSpPr/>
      </xdr:nvSpPr>
      <xdr:spPr>
        <a:xfrm>
          <a:off x="0" y="0"/>
          <a:ext cx="14028964" cy="11566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28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28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600" b="1">
              <a:solidFill>
                <a:schemeClr val="lt1"/>
              </a:solidFill>
              <a:effectLst/>
              <a:latin typeface="+mn-lt"/>
              <a:ea typeface="+mn-ea"/>
              <a:cs typeface="+mn-cs"/>
            </a:rPr>
            <a:t>Período: 2005 - </a:t>
          </a:r>
          <a:r>
            <a:rPr lang="es-DO" sz="1600" b="1" baseline="0">
              <a:solidFill>
                <a:schemeClr val="lt1"/>
              </a:solidFill>
              <a:effectLst/>
              <a:latin typeface="+mn-lt"/>
              <a:ea typeface="+mn-ea"/>
              <a:cs typeface="+mn-cs"/>
            </a:rPr>
            <a:t>Mayo 2020</a:t>
          </a:r>
          <a:endParaRPr lang="es-DO" sz="2400">
            <a:effectLst/>
          </a:endParaRPr>
        </a:p>
      </xdr:txBody>
    </xdr:sp>
    <xdr:clientData/>
  </xdr:twoCellAnchor>
  <xdr:twoCellAnchor editAs="oneCell">
    <xdr:from>
      <xdr:col>0</xdr:col>
      <xdr:colOff>352294</xdr:colOff>
      <xdr:row>0</xdr:row>
      <xdr:rowOff>117431</xdr:rowOff>
    </xdr:from>
    <xdr:to>
      <xdr:col>0</xdr:col>
      <xdr:colOff>1104601</xdr:colOff>
      <xdr:row>0</xdr:row>
      <xdr:rowOff>626738</xdr:rowOff>
    </xdr:to>
    <xdr:pic>
      <xdr:nvPicPr>
        <xdr:cNvPr id="5" name="1 Imagen" descr="logo_2x4.bmp">
          <a:extLst>
            <a:ext uri="{FF2B5EF4-FFF2-40B4-BE49-F238E27FC236}">
              <a16:creationId xmlns:a16="http://schemas.microsoft.com/office/drawing/2014/main" id="{00000000-0008-0000-74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0</xdr:col>
      <xdr:colOff>1148218</xdr:colOff>
      <xdr:row>0</xdr:row>
      <xdr:rowOff>707981</xdr:rowOff>
    </xdr:to>
    <xdr:pic>
      <xdr:nvPicPr>
        <xdr:cNvPr id="6" name="9 Imagen" descr="logo_2x4.bmp">
          <a:hlinkClick xmlns:r="http://schemas.openxmlformats.org/officeDocument/2006/relationships" r:id="rId3"/>
          <a:extLst>
            <a:ext uri="{FF2B5EF4-FFF2-40B4-BE49-F238E27FC236}">
              <a16:creationId xmlns:a16="http://schemas.microsoft.com/office/drawing/2014/main" id="{00000000-0008-0000-74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4.xml><?xml version="1.0" encoding="utf-8"?>
<c:userShapes xmlns:c="http://schemas.openxmlformats.org/drawingml/2006/chart">
  <cdr:relSizeAnchor xmlns:cdr="http://schemas.openxmlformats.org/drawingml/2006/chartDrawing">
    <cdr:from>
      <cdr:x>0.01803</cdr:x>
      <cdr:y>0.90959</cdr:y>
    </cdr:from>
    <cdr:to>
      <cdr:x>0.30966</cdr:x>
      <cdr:y>0.97085</cdr:y>
    </cdr:to>
    <cdr:sp macro="" textlink="">
      <cdr:nvSpPr>
        <cdr:cNvPr id="2" name="1 CuadroTexto"/>
        <cdr:cNvSpPr txBox="1"/>
      </cdr:nvSpPr>
      <cdr:spPr>
        <a:xfrm xmlns:a="http://schemas.openxmlformats.org/drawingml/2006/main">
          <a:off x="251009" y="5532458"/>
          <a:ext cx="4059521" cy="37260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65.xml><?xml version="1.0" encoding="utf-8"?>
<xdr:wsDr xmlns:xdr="http://schemas.openxmlformats.org/drawingml/2006/spreadsheetDrawing" xmlns:a="http://schemas.openxmlformats.org/drawingml/2006/main">
  <xdr:twoCellAnchor>
    <xdr:from>
      <xdr:col>0</xdr:col>
      <xdr:colOff>0</xdr:colOff>
      <xdr:row>17</xdr:row>
      <xdr:rowOff>89646</xdr:rowOff>
    </xdr:from>
    <xdr:to>
      <xdr:col>11</xdr:col>
      <xdr:colOff>1075765</xdr:colOff>
      <xdr:row>51</xdr:row>
      <xdr:rowOff>67236</xdr:rowOff>
    </xdr:to>
    <xdr:graphicFrame macro="">
      <xdr:nvGraphicFramePr>
        <xdr:cNvPr id="248946" name="2 Gráfico">
          <a:extLst>
            <a:ext uri="{FF2B5EF4-FFF2-40B4-BE49-F238E27FC236}">
              <a16:creationId xmlns:a16="http://schemas.microsoft.com/office/drawing/2014/main" id="{00000000-0008-0000-7500-000072C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1008529</xdr:rowOff>
    </xdr:to>
    <xdr:sp macro="" textlink="">
      <xdr:nvSpPr>
        <xdr:cNvPr id="5" name="6 Rectángulo redondeado">
          <a:extLst>
            <a:ext uri="{FF2B5EF4-FFF2-40B4-BE49-F238E27FC236}">
              <a16:creationId xmlns:a16="http://schemas.microsoft.com/office/drawing/2014/main" id="{00000000-0008-0000-7500-000005000000}"/>
            </a:ext>
          </a:extLst>
        </xdr:cNvPr>
        <xdr:cNvSpPr/>
      </xdr:nvSpPr>
      <xdr:spPr>
        <a:xfrm>
          <a:off x="0" y="0"/>
          <a:ext cx="13783235" cy="100852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Comparación Reporte de Accidentes Laborales y Enfermedades Profesionales y Afiliación al SRL por Sector</a:t>
          </a:r>
        </a:p>
        <a:p>
          <a:pPr algn="ctr" eaLnBrk="1" fontAlgn="auto" latinLnBrk="0" hangingPunct="1"/>
          <a:r>
            <a:rPr lang="es-DO" sz="1600" b="1">
              <a:solidFill>
                <a:schemeClr val="lt1"/>
              </a:solidFill>
              <a:effectLst/>
              <a:latin typeface="+mn-lt"/>
              <a:ea typeface="+mn-ea"/>
              <a:cs typeface="+mn-cs"/>
            </a:rPr>
            <a:t>Período: 2008 -</a:t>
          </a:r>
          <a:r>
            <a:rPr lang="es-DO" sz="1600" b="1" baseline="0">
              <a:solidFill>
                <a:schemeClr val="lt1"/>
              </a:solidFill>
              <a:effectLst/>
              <a:latin typeface="+mn-lt"/>
              <a:ea typeface="+mn-ea"/>
              <a:cs typeface="+mn-cs"/>
            </a:rPr>
            <a:t>  Mayo 2020</a:t>
          </a:r>
          <a:endParaRPr lang="es-DO" sz="2400">
            <a:effectLst/>
          </a:endParaRPr>
        </a:p>
      </xdr:txBody>
    </xdr:sp>
    <xdr:clientData/>
  </xdr:twoCellAnchor>
  <xdr:twoCellAnchor editAs="oneCell">
    <xdr:from>
      <xdr:col>0</xdr:col>
      <xdr:colOff>274007</xdr:colOff>
      <xdr:row>0</xdr:row>
      <xdr:rowOff>143527</xdr:rowOff>
    </xdr:from>
    <xdr:to>
      <xdr:col>0</xdr:col>
      <xdr:colOff>1013844</xdr:colOff>
      <xdr:row>0</xdr:row>
      <xdr:rowOff>694765</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5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7" y="143527"/>
          <a:ext cx="739837" cy="551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6.xml><?xml version="1.0" encoding="utf-8"?>
<c:userShapes xmlns:c="http://schemas.openxmlformats.org/drawingml/2006/chart">
  <cdr:relSizeAnchor xmlns:cdr="http://schemas.openxmlformats.org/drawingml/2006/chartDrawing">
    <cdr:from>
      <cdr:x>0.01956</cdr:x>
      <cdr:y>0.92882</cdr:y>
    </cdr:from>
    <cdr:to>
      <cdr:x>0.41019</cdr:x>
      <cdr:y>0.98584</cdr:y>
    </cdr:to>
    <cdr:sp macro="" textlink="">
      <cdr:nvSpPr>
        <cdr:cNvPr id="2" name="1 CuadroTexto"/>
        <cdr:cNvSpPr txBox="1"/>
      </cdr:nvSpPr>
      <cdr:spPr>
        <a:xfrm xmlns:a="http://schemas.openxmlformats.org/drawingml/2006/main">
          <a:off x="252506" y="5143735"/>
          <a:ext cx="5041551"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67.xml><?xml version="1.0" encoding="utf-8"?>
<xdr:wsDr xmlns:xdr="http://schemas.openxmlformats.org/drawingml/2006/spreadsheetDrawing" xmlns:a="http://schemas.openxmlformats.org/drawingml/2006/main">
  <xdr:twoCellAnchor>
    <xdr:from>
      <xdr:col>0</xdr:col>
      <xdr:colOff>26097</xdr:colOff>
      <xdr:row>17</xdr:row>
      <xdr:rowOff>117430</xdr:rowOff>
    </xdr:from>
    <xdr:to>
      <xdr:col>11</xdr:col>
      <xdr:colOff>835070</xdr:colOff>
      <xdr:row>51</xdr:row>
      <xdr:rowOff>78287</xdr:rowOff>
    </xdr:to>
    <xdr:graphicFrame macro="">
      <xdr:nvGraphicFramePr>
        <xdr:cNvPr id="250994" name="2 Gráfico">
          <a:extLst>
            <a:ext uri="{FF2B5EF4-FFF2-40B4-BE49-F238E27FC236}">
              <a16:creationId xmlns:a16="http://schemas.microsoft.com/office/drawing/2014/main" id="{00000000-0008-0000-7600-000072D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939452</xdr:colOff>
      <xdr:row>1</xdr:row>
      <xdr:rowOff>195718</xdr:rowOff>
    </xdr:to>
    <xdr:sp macro="" textlink="">
      <xdr:nvSpPr>
        <xdr:cNvPr id="4" name="6 Rectángulo redondeado">
          <a:extLst>
            <a:ext uri="{FF2B5EF4-FFF2-40B4-BE49-F238E27FC236}">
              <a16:creationId xmlns:a16="http://schemas.microsoft.com/office/drawing/2014/main" id="{00000000-0008-0000-7600-000004000000}"/>
            </a:ext>
          </a:extLst>
        </xdr:cNvPr>
        <xdr:cNvSpPr/>
      </xdr:nvSpPr>
      <xdr:spPr>
        <a:xfrm>
          <a:off x="0" y="0"/>
          <a:ext cx="13883014" cy="109602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Comparación de los Reporte de Accidentes Laborales y Enfermedades Profesionales y Afiliación al SRL por Sexo</a:t>
          </a:r>
        </a:p>
        <a:p>
          <a:pPr algn="ctr" eaLnBrk="1" fontAlgn="auto" latinLnBrk="0" hangingPunct="1"/>
          <a:r>
            <a:rPr lang="es-DO" sz="1800" b="1">
              <a:solidFill>
                <a:schemeClr val="lt1"/>
              </a:solidFill>
              <a:effectLst/>
              <a:latin typeface="+mn-lt"/>
              <a:ea typeface="+mn-ea"/>
              <a:cs typeface="+mn-cs"/>
            </a:rPr>
            <a:t>Período: 2008 -</a:t>
          </a:r>
          <a:r>
            <a:rPr lang="es-DO" sz="1800" b="1" baseline="0">
              <a:solidFill>
                <a:schemeClr val="lt1"/>
              </a:solidFill>
              <a:effectLst/>
              <a:latin typeface="+mn-lt"/>
              <a:ea typeface="+mn-ea"/>
              <a:cs typeface="+mn-cs"/>
            </a:rPr>
            <a:t>  Mayo 2020</a:t>
          </a:r>
          <a:endParaRPr lang="es-DO" sz="2800">
            <a:effectLst/>
          </a:endParaRPr>
        </a:p>
      </xdr:txBody>
    </xdr:sp>
    <xdr:clientData/>
  </xdr:twoCellAnchor>
  <xdr:twoCellAnchor editAs="oneCell">
    <xdr:from>
      <xdr:col>0</xdr:col>
      <xdr:colOff>339245</xdr:colOff>
      <xdr:row>0</xdr:row>
      <xdr:rowOff>260959</xdr:rowOff>
    </xdr:from>
    <xdr:to>
      <xdr:col>0</xdr:col>
      <xdr:colOff>1082979</xdr:colOff>
      <xdr:row>0</xdr:row>
      <xdr:rowOff>839418</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5" y="260959"/>
          <a:ext cx="743734" cy="578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8.xml><?xml version="1.0" encoding="utf-8"?>
<c:userShapes xmlns:c="http://schemas.openxmlformats.org/drawingml/2006/chart">
  <cdr:relSizeAnchor xmlns:cdr="http://schemas.openxmlformats.org/drawingml/2006/chartDrawing">
    <cdr:from>
      <cdr:x>0.04111</cdr:x>
      <cdr:y>0.91339</cdr:y>
    </cdr:from>
    <cdr:to>
      <cdr:x>0.27304</cdr:x>
      <cdr:y>0.95987</cdr:y>
    </cdr:to>
    <cdr:sp macro="" textlink="">
      <cdr:nvSpPr>
        <cdr:cNvPr id="2" name="1 CuadroTexto"/>
        <cdr:cNvSpPr txBox="1"/>
      </cdr:nvSpPr>
      <cdr:spPr>
        <a:xfrm xmlns:a="http://schemas.openxmlformats.org/drawingml/2006/main">
          <a:off x="621644" y="6054246"/>
          <a:ext cx="3507447" cy="3081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69.xml><?xml version="1.0" encoding="utf-8"?>
<xdr:wsDr xmlns:xdr="http://schemas.openxmlformats.org/drawingml/2006/spreadsheetDrawing" xmlns:a="http://schemas.openxmlformats.org/drawingml/2006/main">
  <xdr:twoCellAnchor>
    <xdr:from>
      <xdr:col>0</xdr:col>
      <xdr:colOff>0</xdr:colOff>
      <xdr:row>17</xdr:row>
      <xdr:rowOff>136069</xdr:rowOff>
    </xdr:from>
    <xdr:to>
      <xdr:col>20</xdr:col>
      <xdr:colOff>1264226</xdr:colOff>
      <xdr:row>84</xdr:row>
      <xdr:rowOff>17318</xdr:rowOff>
    </xdr:to>
    <xdr:graphicFrame macro="">
      <xdr:nvGraphicFramePr>
        <xdr:cNvPr id="253042" name="2 Gráfico">
          <a:extLst>
            <a:ext uri="{FF2B5EF4-FFF2-40B4-BE49-F238E27FC236}">
              <a16:creationId xmlns:a16="http://schemas.microsoft.com/office/drawing/2014/main" id="{00000000-0008-0000-7700-000072D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21</xdr:col>
      <xdr:colOff>0</xdr:colOff>
      <xdr:row>1</xdr:row>
      <xdr:rowOff>13607</xdr:rowOff>
    </xdr:to>
    <xdr:sp macro="" textlink="">
      <xdr:nvSpPr>
        <xdr:cNvPr id="5" name="6 Rectángulo redondeado">
          <a:extLst>
            <a:ext uri="{FF2B5EF4-FFF2-40B4-BE49-F238E27FC236}">
              <a16:creationId xmlns:a16="http://schemas.microsoft.com/office/drawing/2014/main" id="{00000000-0008-0000-7700-000005000000}"/>
            </a:ext>
          </a:extLst>
        </xdr:cNvPr>
        <xdr:cNvSpPr/>
      </xdr:nvSpPr>
      <xdr:spPr>
        <a:xfrm>
          <a:off x="0" y="0"/>
          <a:ext cx="27345409" cy="13124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Solicitud de Beneficios de IDOPPRIL</a:t>
          </a:r>
        </a:p>
        <a:p>
          <a:pPr algn="ctr" eaLnBrk="1" fontAlgn="auto" latinLnBrk="0" hangingPunct="1"/>
          <a:r>
            <a:rPr lang="es-DO" sz="2000" b="1">
              <a:solidFill>
                <a:schemeClr val="lt1"/>
              </a:solidFill>
              <a:effectLst/>
              <a:latin typeface="+mn-lt"/>
              <a:ea typeface="+mn-ea"/>
              <a:cs typeface="+mn-cs"/>
            </a:rPr>
            <a:t>Instituto Dominicano de Prevención y Proteción de Riesgos Laborales</a:t>
          </a:r>
        </a:p>
        <a:p>
          <a:pPr algn="ctr" eaLnBrk="1" fontAlgn="auto" latinLnBrk="0" hangingPunct="1"/>
          <a:r>
            <a:rPr lang="es-DO" sz="2000" b="1">
              <a:solidFill>
                <a:schemeClr val="lt1"/>
              </a:solidFill>
              <a:effectLst/>
              <a:latin typeface="+mn-lt"/>
              <a:ea typeface="+mn-ea"/>
              <a:cs typeface="+mn-cs"/>
            </a:rPr>
            <a:t>Comparación Reporte de Accidentes Laborales y Enfermedades Profesionales y Afilación al SRL por Edad</a:t>
          </a:r>
        </a:p>
        <a:p>
          <a:pPr algn="ctr" eaLnBrk="1" fontAlgn="auto" latinLnBrk="0" hangingPunct="1"/>
          <a:r>
            <a:rPr lang="es-DO" sz="2000" b="1">
              <a:solidFill>
                <a:schemeClr val="lt1"/>
              </a:solidFill>
              <a:effectLst/>
              <a:latin typeface="+mn-lt"/>
              <a:ea typeface="+mn-ea"/>
              <a:cs typeface="+mn-cs"/>
            </a:rPr>
            <a:t>Período: 2008 -</a:t>
          </a:r>
          <a:r>
            <a:rPr lang="es-DO" sz="2000" b="1" baseline="0">
              <a:solidFill>
                <a:schemeClr val="lt1"/>
              </a:solidFill>
              <a:effectLst/>
              <a:latin typeface="+mn-lt"/>
              <a:ea typeface="+mn-ea"/>
              <a:cs typeface="+mn-cs"/>
            </a:rPr>
            <a:t>  Mayo 2020</a:t>
          </a:r>
          <a:endParaRPr lang="es-DO" sz="3200">
            <a:effectLst/>
          </a:endParaRPr>
        </a:p>
      </xdr:txBody>
    </xdr:sp>
    <xdr:clientData/>
  </xdr:twoCellAnchor>
  <xdr:twoCellAnchor editAs="oneCell">
    <xdr:from>
      <xdr:col>0</xdr:col>
      <xdr:colOff>525731</xdr:colOff>
      <xdr:row>0</xdr:row>
      <xdr:rowOff>294409</xdr:rowOff>
    </xdr:from>
    <xdr:to>
      <xdr:col>1</xdr:col>
      <xdr:colOff>5882</xdr:colOff>
      <xdr:row>0</xdr:row>
      <xdr:rowOff>1073727</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7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5731" y="294409"/>
          <a:ext cx="1142696" cy="779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0.xml><?xml version="1.0" encoding="utf-8"?>
<c:userShapes xmlns:c="http://schemas.openxmlformats.org/drawingml/2006/chart">
  <cdr:relSizeAnchor xmlns:cdr="http://schemas.openxmlformats.org/drawingml/2006/chartDrawing">
    <cdr:from>
      <cdr:x>0.02853</cdr:x>
      <cdr:y>0.95838</cdr:y>
    </cdr:from>
    <cdr:to>
      <cdr:x>0.24497</cdr:x>
      <cdr:y>1</cdr:y>
    </cdr:to>
    <cdr:sp macro="" textlink="">
      <cdr:nvSpPr>
        <cdr:cNvPr id="2" name="CuadroTexto 1"/>
        <cdr:cNvSpPr txBox="1"/>
      </cdr:nvSpPr>
      <cdr:spPr>
        <a:xfrm xmlns:a="http://schemas.openxmlformats.org/drawingml/2006/main">
          <a:off x="785184" y="12516812"/>
          <a:ext cx="5956124" cy="54357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1.xml><?xml version="1.0" encoding="utf-8"?>
<xdr:wsDr xmlns:xdr="http://schemas.openxmlformats.org/drawingml/2006/spreadsheetDrawing" xmlns:a="http://schemas.openxmlformats.org/drawingml/2006/main">
  <xdr:twoCellAnchor>
    <xdr:from>
      <xdr:col>0</xdr:col>
      <xdr:colOff>33619</xdr:colOff>
      <xdr:row>15</xdr:row>
      <xdr:rowOff>100853</xdr:rowOff>
    </xdr:from>
    <xdr:to>
      <xdr:col>8</xdr:col>
      <xdr:colOff>2106706</xdr:colOff>
      <xdr:row>56</xdr:row>
      <xdr:rowOff>100853</xdr:rowOff>
    </xdr:to>
    <xdr:graphicFrame macro="">
      <xdr:nvGraphicFramePr>
        <xdr:cNvPr id="256114" name="2 Gráfico">
          <a:extLst>
            <a:ext uri="{FF2B5EF4-FFF2-40B4-BE49-F238E27FC236}">
              <a16:creationId xmlns:a16="http://schemas.microsoft.com/office/drawing/2014/main" id="{00000000-0008-0000-7800-000072E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291355</xdr:colOff>
      <xdr:row>54</xdr:row>
      <xdr:rowOff>53629</xdr:rowOff>
    </xdr:from>
    <xdr:to>
      <xdr:col>2</xdr:col>
      <xdr:colOff>408215</xdr:colOff>
      <xdr:row>56</xdr:row>
      <xdr:rowOff>54430</xdr:rowOff>
    </xdr:to>
    <xdr:sp macro="" textlink="">
      <xdr:nvSpPr>
        <xdr:cNvPr id="2" name="1 CuadroTexto">
          <a:extLst>
            <a:ext uri="{FF2B5EF4-FFF2-40B4-BE49-F238E27FC236}">
              <a16:creationId xmlns:a16="http://schemas.microsoft.com/office/drawing/2014/main" id="{00000000-0008-0000-7800-000002000000}"/>
            </a:ext>
          </a:extLst>
        </xdr:cNvPr>
        <xdr:cNvSpPr txBox="1"/>
      </xdr:nvSpPr>
      <xdr:spPr>
        <a:xfrm>
          <a:off x="291355" y="11211486"/>
          <a:ext cx="2824681" cy="38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Fuente: </a:t>
          </a:r>
          <a:r>
            <a:rPr lang="en-US" sz="1400"/>
            <a:t>Portal ARL</a:t>
          </a:r>
        </a:p>
      </xdr:txBody>
    </xdr:sp>
    <xdr:clientData/>
  </xdr:twoCellAnchor>
  <xdr:twoCellAnchor>
    <xdr:from>
      <xdr:col>0</xdr:col>
      <xdr:colOff>0</xdr:colOff>
      <xdr:row>0</xdr:row>
      <xdr:rowOff>0</xdr:rowOff>
    </xdr:from>
    <xdr:to>
      <xdr:col>9</xdr:col>
      <xdr:colOff>0</xdr:colOff>
      <xdr:row>0</xdr:row>
      <xdr:rowOff>1183821</xdr:rowOff>
    </xdr:to>
    <xdr:sp macro="" textlink="">
      <xdr:nvSpPr>
        <xdr:cNvPr id="5" name="6 Rectángulo redondeado">
          <a:extLst>
            <a:ext uri="{FF2B5EF4-FFF2-40B4-BE49-F238E27FC236}">
              <a16:creationId xmlns:a16="http://schemas.microsoft.com/office/drawing/2014/main" id="{00000000-0008-0000-7800-000005000000}"/>
            </a:ext>
          </a:extLst>
        </xdr:cNvPr>
        <xdr:cNvSpPr/>
      </xdr:nvSpPr>
      <xdr:spPr>
        <a:xfrm>
          <a:off x="0" y="0"/>
          <a:ext cx="15430500" cy="118382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Vs. Casos Reportados</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Mayo 2020</a:t>
          </a:r>
          <a:endParaRPr lang="es-DO" sz="2400">
            <a:effectLst/>
          </a:endParaRPr>
        </a:p>
      </xdr:txBody>
    </xdr:sp>
    <xdr:clientData/>
  </xdr:twoCellAnchor>
  <xdr:twoCellAnchor editAs="oneCell">
    <xdr:from>
      <xdr:col>0</xdr:col>
      <xdr:colOff>673153</xdr:colOff>
      <xdr:row>0</xdr:row>
      <xdr:rowOff>151279</xdr:rowOff>
    </xdr:from>
    <xdr:to>
      <xdr:col>1</xdr:col>
      <xdr:colOff>420295</xdr:colOff>
      <xdr:row>0</xdr:row>
      <xdr:rowOff>806823</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78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3153" y="151279"/>
          <a:ext cx="822907" cy="655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2.xml><?xml version="1.0" encoding="utf-8"?>
<c:userShapes xmlns:c="http://schemas.openxmlformats.org/drawingml/2006/chart">
  <cdr:relSizeAnchor xmlns:cdr="http://schemas.openxmlformats.org/drawingml/2006/chartDrawing">
    <cdr:from>
      <cdr:x>0.02141</cdr:x>
      <cdr:y>0.93336</cdr:y>
    </cdr:from>
    <cdr:to>
      <cdr:x>0.29529</cdr:x>
      <cdr:y>0.99936</cdr:y>
    </cdr:to>
    <cdr:sp macro="" textlink="">
      <cdr:nvSpPr>
        <cdr:cNvPr id="2" name="1 CuadroTexto"/>
        <cdr:cNvSpPr txBox="1"/>
      </cdr:nvSpPr>
      <cdr:spPr>
        <a:xfrm xmlns:a="http://schemas.openxmlformats.org/drawingml/2006/main">
          <a:off x="231795" y="5111882"/>
          <a:ext cx="2965157" cy="361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73.xml><?xml version="1.0" encoding="utf-8"?>
<xdr:wsDr xmlns:xdr="http://schemas.openxmlformats.org/drawingml/2006/spreadsheetDrawing" xmlns:a="http://schemas.openxmlformats.org/drawingml/2006/main">
  <xdr:twoCellAnchor>
    <xdr:from>
      <xdr:col>0</xdr:col>
      <xdr:colOff>52025</xdr:colOff>
      <xdr:row>16</xdr:row>
      <xdr:rowOff>179296</xdr:rowOff>
    </xdr:from>
    <xdr:to>
      <xdr:col>11</xdr:col>
      <xdr:colOff>941294</xdr:colOff>
      <xdr:row>51</xdr:row>
      <xdr:rowOff>5604</xdr:rowOff>
    </xdr:to>
    <xdr:graphicFrame macro="">
      <xdr:nvGraphicFramePr>
        <xdr:cNvPr id="255090" name="2 Gráfico">
          <a:extLst>
            <a:ext uri="{FF2B5EF4-FFF2-40B4-BE49-F238E27FC236}">
              <a16:creationId xmlns:a16="http://schemas.microsoft.com/office/drawing/2014/main" id="{00000000-0008-0000-7900-000072E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257734</xdr:rowOff>
    </xdr:to>
    <xdr:sp macro="" textlink="">
      <xdr:nvSpPr>
        <xdr:cNvPr id="5" name="6 Rectángulo redondeado">
          <a:extLst>
            <a:ext uri="{FF2B5EF4-FFF2-40B4-BE49-F238E27FC236}">
              <a16:creationId xmlns:a16="http://schemas.microsoft.com/office/drawing/2014/main" id="{00000000-0008-0000-7900-000005000000}"/>
            </a:ext>
          </a:extLst>
        </xdr:cNvPr>
        <xdr:cNvSpPr/>
      </xdr:nvSpPr>
      <xdr:spPr>
        <a:xfrm>
          <a:off x="0" y="0"/>
          <a:ext cx="14399559" cy="10309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por la ARL</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Mayo 2020</a:t>
          </a:r>
          <a:endParaRPr lang="es-DO" sz="2400">
            <a:effectLst/>
          </a:endParaRPr>
        </a:p>
      </xdr:txBody>
    </xdr:sp>
    <xdr:clientData/>
  </xdr:twoCellAnchor>
  <xdr:twoCellAnchor editAs="oneCell">
    <xdr:from>
      <xdr:col>0</xdr:col>
      <xdr:colOff>397591</xdr:colOff>
      <xdr:row>0</xdr:row>
      <xdr:rowOff>169624</xdr:rowOff>
    </xdr:from>
    <xdr:to>
      <xdr:col>0</xdr:col>
      <xdr:colOff>1125685</xdr:colOff>
      <xdr:row>0</xdr:row>
      <xdr:rowOff>762000</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7591" y="169624"/>
          <a:ext cx="728094" cy="592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4.xml><?xml version="1.0" encoding="utf-8"?>
<c:userShapes xmlns:c="http://schemas.openxmlformats.org/drawingml/2006/chart">
  <cdr:relSizeAnchor xmlns:cdr="http://schemas.openxmlformats.org/drawingml/2006/chartDrawing">
    <cdr:from>
      <cdr:x>0.03818</cdr:x>
      <cdr:y>0.93133</cdr:y>
    </cdr:from>
    <cdr:to>
      <cdr:x>0.22307</cdr:x>
      <cdr:y>0.99248</cdr:y>
    </cdr:to>
    <cdr:sp macro="" textlink="">
      <cdr:nvSpPr>
        <cdr:cNvPr id="2" name="CuadroTexto 1"/>
        <cdr:cNvSpPr txBox="1"/>
      </cdr:nvSpPr>
      <cdr:spPr>
        <a:xfrm xmlns:a="http://schemas.openxmlformats.org/drawingml/2006/main">
          <a:off x="541878" y="5056420"/>
          <a:ext cx="2624005" cy="331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5.xml><?xml version="1.0" encoding="utf-8"?>
<xdr:wsDr xmlns:xdr="http://schemas.openxmlformats.org/drawingml/2006/spreadsheetDrawing" xmlns:a="http://schemas.openxmlformats.org/drawingml/2006/main">
  <xdr:twoCellAnchor>
    <xdr:from>
      <xdr:col>0</xdr:col>
      <xdr:colOff>95251</xdr:colOff>
      <xdr:row>17</xdr:row>
      <xdr:rowOff>108856</xdr:rowOff>
    </xdr:from>
    <xdr:to>
      <xdr:col>11</xdr:col>
      <xdr:colOff>1088572</xdr:colOff>
      <xdr:row>49</xdr:row>
      <xdr:rowOff>108856</xdr:rowOff>
    </xdr:to>
    <xdr:graphicFrame macro="">
      <xdr:nvGraphicFramePr>
        <xdr:cNvPr id="257138" name="2 Gráfico">
          <a:extLst>
            <a:ext uri="{FF2B5EF4-FFF2-40B4-BE49-F238E27FC236}">
              <a16:creationId xmlns:a16="http://schemas.microsoft.com/office/drawing/2014/main" id="{00000000-0008-0000-7A00-000072E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1755322</xdr:colOff>
      <xdr:row>1</xdr:row>
      <xdr:rowOff>54428</xdr:rowOff>
    </xdr:to>
    <xdr:sp macro="" textlink="">
      <xdr:nvSpPr>
        <xdr:cNvPr id="6" name="6 Rectángulo redondeado">
          <a:extLst>
            <a:ext uri="{FF2B5EF4-FFF2-40B4-BE49-F238E27FC236}">
              <a16:creationId xmlns:a16="http://schemas.microsoft.com/office/drawing/2014/main" id="{00000000-0008-0000-7A00-000006000000}"/>
            </a:ext>
          </a:extLst>
        </xdr:cNvPr>
        <xdr:cNvSpPr/>
      </xdr:nvSpPr>
      <xdr:spPr>
        <a:xfrm>
          <a:off x="0" y="0"/>
          <a:ext cx="1224642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Tipo de Accidente</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Mayo 2020</a:t>
          </a:r>
          <a:endParaRPr lang="es-DO" sz="2400">
            <a:effectLst/>
          </a:endParaRPr>
        </a:p>
      </xdr:txBody>
    </xdr:sp>
    <xdr:clientData/>
  </xdr:twoCellAnchor>
  <xdr:twoCellAnchor editAs="oneCell">
    <xdr:from>
      <xdr:col>0</xdr:col>
      <xdr:colOff>353785</xdr:colOff>
      <xdr:row>0</xdr:row>
      <xdr:rowOff>133151</xdr:rowOff>
    </xdr:from>
    <xdr:to>
      <xdr:col>0</xdr:col>
      <xdr:colOff>1281693</xdr:colOff>
      <xdr:row>0</xdr:row>
      <xdr:rowOff>843643</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7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3785" y="133151"/>
          <a:ext cx="927908" cy="710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6.xml><?xml version="1.0" encoding="utf-8"?>
<c:userShapes xmlns:c="http://schemas.openxmlformats.org/drawingml/2006/chart">
  <cdr:relSizeAnchor xmlns:cdr="http://schemas.openxmlformats.org/drawingml/2006/chartDrawing">
    <cdr:from>
      <cdr:x>0.03488</cdr:x>
      <cdr:y>0.91534</cdr:y>
    </cdr:from>
    <cdr:to>
      <cdr:x>0.36523</cdr:x>
      <cdr:y>0.97694</cdr:y>
    </cdr:to>
    <cdr:sp macro="" textlink="">
      <cdr:nvSpPr>
        <cdr:cNvPr id="2" name="CuadroTexto 1"/>
        <cdr:cNvSpPr txBox="1"/>
      </cdr:nvSpPr>
      <cdr:spPr>
        <a:xfrm xmlns:a="http://schemas.openxmlformats.org/drawingml/2006/main">
          <a:off x="515909" y="5941113"/>
          <a:ext cx="4886126" cy="39981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800"/>
            <a:t>Fuente:</a:t>
          </a:r>
          <a:r>
            <a:rPr lang="es-ES" sz="1800" baseline="0"/>
            <a:t> Web ARL</a:t>
          </a:r>
          <a:endParaRPr lang="es-ES" sz="1800"/>
        </a:p>
      </cdr:txBody>
    </cdr:sp>
  </cdr:relSizeAnchor>
</c:userShapes>
</file>

<file path=xl/drawings/drawing177.xml><?xml version="1.0" encoding="utf-8"?>
<xdr:wsDr xmlns:xdr="http://schemas.openxmlformats.org/drawingml/2006/spreadsheetDrawing" xmlns:a="http://schemas.openxmlformats.org/drawingml/2006/main">
  <xdr:twoCellAnchor>
    <xdr:from>
      <xdr:col>0</xdr:col>
      <xdr:colOff>130480</xdr:colOff>
      <xdr:row>16</xdr:row>
      <xdr:rowOff>78288</xdr:rowOff>
    </xdr:from>
    <xdr:to>
      <xdr:col>13</xdr:col>
      <xdr:colOff>1135172</xdr:colOff>
      <xdr:row>46</xdr:row>
      <xdr:rowOff>156576</xdr:rowOff>
    </xdr:to>
    <xdr:graphicFrame macro="">
      <xdr:nvGraphicFramePr>
        <xdr:cNvPr id="258162" name="2 Gráfico">
          <a:extLst>
            <a:ext uri="{FF2B5EF4-FFF2-40B4-BE49-F238E27FC236}">
              <a16:creationId xmlns:a16="http://schemas.microsoft.com/office/drawing/2014/main" id="{00000000-0008-0000-7B00-000072F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1017740</xdr:rowOff>
    </xdr:to>
    <xdr:sp macro="" textlink="">
      <xdr:nvSpPr>
        <xdr:cNvPr id="5" name="6 Rectángulo redondeado">
          <a:extLst>
            <a:ext uri="{FF2B5EF4-FFF2-40B4-BE49-F238E27FC236}">
              <a16:creationId xmlns:a16="http://schemas.microsoft.com/office/drawing/2014/main" id="{00000000-0008-0000-7B00-000005000000}"/>
            </a:ext>
          </a:extLst>
        </xdr:cNvPr>
        <xdr:cNvSpPr/>
      </xdr:nvSpPr>
      <xdr:spPr>
        <a:xfrm>
          <a:off x="0" y="0"/>
          <a:ext cx="13034897" cy="10177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Grado de Lesión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Mayo 2020</a:t>
          </a:r>
          <a:endParaRPr lang="es-DO" sz="2400">
            <a:effectLst/>
          </a:endParaRPr>
        </a:p>
      </xdr:txBody>
    </xdr:sp>
    <xdr:clientData/>
  </xdr:twoCellAnchor>
  <xdr:twoCellAnchor editAs="oneCell">
    <xdr:from>
      <xdr:col>0</xdr:col>
      <xdr:colOff>365343</xdr:colOff>
      <xdr:row>0</xdr:row>
      <xdr:rowOff>182672</xdr:rowOff>
    </xdr:from>
    <xdr:to>
      <xdr:col>1</xdr:col>
      <xdr:colOff>19423</xdr:colOff>
      <xdr:row>0</xdr:row>
      <xdr:rowOff>782878</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B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5343" y="182672"/>
          <a:ext cx="867539" cy="600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8.xml><?xml version="1.0" encoding="utf-8"?>
<c:userShapes xmlns:c="http://schemas.openxmlformats.org/drawingml/2006/chart">
  <cdr:relSizeAnchor xmlns:cdr="http://schemas.openxmlformats.org/drawingml/2006/chartDrawing">
    <cdr:from>
      <cdr:x>0.02324</cdr:x>
      <cdr:y>0.95032</cdr:y>
    </cdr:from>
    <cdr:to>
      <cdr:x>0.19522</cdr:x>
      <cdr:y>0.99568</cdr:y>
    </cdr:to>
    <cdr:sp macro="" textlink="">
      <cdr:nvSpPr>
        <cdr:cNvPr id="2" name="CuadroTexto 1"/>
        <cdr:cNvSpPr txBox="1"/>
      </cdr:nvSpPr>
      <cdr:spPr>
        <a:xfrm xmlns:a="http://schemas.openxmlformats.org/drawingml/2006/main">
          <a:off x="304422" y="5741096"/>
          <a:ext cx="2252975" cy="273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9.xml><?xml version="1.0" encoding="utf-8"?>
<xdr:wsDr xmlns:xdr="http://schemas.openxmlformats.org/drawingml/2006/spreadsheetDrawing" xmlns:a="http://schemas.openxmlformats.org/drawingml/2006/main">
  <xdr:twoCellAnchor>
    <xdr:from>
      <xdr:col>0</xdr:col>
      <xdr:colOff>40820</xdr:colOff>
      <xdr:row>16</xdr:row>
      <xdr:rowOff>76040</xdr:rowOff>
    </xdr:from>
    <xdr:to>
      <xdr:col>14</xdr:col>
      <xdr:colOff>367392</xdr:colOff>
      <xdr:row>53</xdr:row>
      <xdr:rowOff>40822</xdr:rowOff>
    </xdr:to>
    <xdr:graphicFrame macro="">
      <xdr:nvGraphicFramePr>
        <xdr:cNvPr id="259186" name="2 Gráfico">
          <a:extLst>
            <a:ext uri="{FF2B5EF4-FFF2-40B4-BE49-F238E27FC236}">
              <a16:creationId xmlns:a16="http://schemas.microsoft.com/office/drawing/2014/main" id="{00000000-0008-0000-7C00-000072F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462642</xdr:colOff>
      <xdr:row>1</xdr:row>
      <xdr:rowOff>108857</xdr:rowOff>
    </xdr:to>
    <xdr:sp macro="" textlink="">
      <xdr:nvSpPr>
        <xdr:cNvPr id="5" name="6 Rectángulo redondeado">
          <a:extLst>
            <a:ext uri="{FF2B5EF4-FFF2-40B4-BE49-F238E27FC236}">
              <a16:creationId xmlns:a16="http://schemas.microsoft.com/office/drawing/2014/main" id="{00000000-0008-0000-7C00-000005000000}"/>
            </a:ext>
          </a:extLst>
        </xdr:cNvPr>
        <xdr:cNvSpPr/>
      </xdr:nvSpPr>
      <xdr:spPr>
        <a:xfrm>
          <a:off x="0" y="0"/>
          <a:ext cx="15906749" cy="117021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Circunstancia del Suceso</a:t>
          </a:r>
        </a:p>
        <a:p>
          <a:pPr algn="ctr" eaLnBrk="1" fontAlgn="auto" latinLnBrk="0" hangingPunct="1"/>
          <a:r>
            <a:rPr lang="es-DO" sz="1800" b="1">
              <a:solidFill>
                <a:schemeClr val="lt1"/>
              </a:solidFill>
              <a:effectLst/>
              <a:latin typeface="+mn-lt"/>
              <a:ea typeface="+mn-ea"/>
              <a:cs typeface="+mn-cs"/>
            </a:rPr>
            <a:t>Período: 2009 -</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Mayo </a:t>
          </a:r>
          <a:r>
            <a:rPr lang="es-DO" sz="1800" b="1" baseline="0">
              <a:solidFill>
                <a:schemeClr val="lt1"/>
              </a:solidFill>
              <a:effectLst/>
              <a:latin typeface="+mn-lt"/>
              <a:ea typeface="+mn-ea"/>
              <a:cs typeface="+mn-cs"/>
            </a:rPr>
            <a:t>2020</a:t>
          </a:r>
          <a:endParaRPr lang="es-DO" sz="2800">
            <a:effectLst/>
          </a:endParaRPr>
        </a:p>
      </xdr:txBody>
    </xdr:sp>
    <xdr:clientData/>
  </xdr:twoCellAnchor>
  <xdr:twoCellAnchor editAs="oneCell">
    <xdr:from>
      <xdr:col>0</xdr:col>
      <xdr:colOff>571500</xdr:colOff>
      <xdr:row>0</xdr:row>
      <xdr:rowOff>189106</xdr:rowOff>
    </xdr:from>
    <xdr:to>
      <xdr:col>1</xdr:col>
      <xdr:colOff>72327</xdr:colOff>
      <xdr:row>0</xdr:row>
      <xdr:rowOff>898072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89106"/>
          <a:ext cx="820720" cy="708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0.xml><?xml version="1.0" encoding="utf-8"?>
<c:userShapes xmlns:c="http://schemas.openxmlformats.org/drawingml/2006/chart">
  <cdr:relSizeAnchor xmlns:cdr="http://schemas.openxmlformats.org/drawingml/2006/chartDrawing">
    <cdr:from>
      <cdr:x>0.0231</cdr:x>
      <cdr:y>0.91523</cdr:y>
    </cdr:from>
    <cdr:to>
      <cdr:x>0.3514</cdr:x>
      <cdr:y>0.95893</cdr:y>
    </cdr:to>
    <cdr:sp macro="" textlink="">
      <cdr:nvSpPr>
        <cdr:cNvPr id="2" name="CuadroTexto 1"/>
        <cdr:cNvSpPr txBox="1"/>
      </cdr:nvSpPr>
      <cdr:spPr>
        <a:xfrm xmlns:a="http://schemas.openxmlformats.org/drawingml/2006/main">
          <a:off x="364323" y="6493491"/>
          <a:ext cx="5177514" cy="31004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1.xml><?xml version="1.0" encoding="utf-8"?>
<xdr:wsDr xmlns:xdr="http://schemas.openxmlformats.org/drawingml/2006/spreadsheetDrawing" xmlns:a="http://schemas.openxmlformats.org/drawingml/2006/main">
  <xdr:twoCellAnchor>
    <xdr:from>
      <xdr:col>0</xdr:col>
      <xdr:colOff>40822</xdr:colOff>
      <xdr:row>12</xdr:row>
      <xdr:rowOff>94692</xdr:rowOff>
    </xdr:from>
    <xdr:to>
      <xdr:col>13</xdr:col>
      <xdr:colOff>639534</xdr:colOff>
      <xdr:row>50</xdr:row>
      <xdr:rowOff>40822</xdr:rowOff>
    </xdr:to>
    <xdr:graphicFrame macro="">
      <xdr:nvGraphicFramePr>
        <xdr:cNvPr id="261234" name="2 Gráfico">
          <a:extLst>
            <a:ext uri="{FF2B5EF4-FFF2-40B4-BE49-F238E27FC236}">
              <a16:creationId xmlns:a16="http://schemas.microsoft.com/office/drawing/2014/main" id="{00000000-0008-0000-7D00-000072F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78286</xdr:rowOff>
    </xdr:to>
    <xdr:sp macro="" textlink="">
      <xdr:nvSpPr>
        <xdr:cNvPr id="5" name="6 Rectángulo redondeado">
          <a:extLst>
            <a:ext uri="{FF2B5EF4-FFF2-40B4-BE49-F238E27FC236}">
              <a16:creationId xmlns:a16="http://schemas.microsoft.com/office/drawing/2014/main" id="{00000000-0008-0000-7D00-000005000000}"/>
            </a:ext>
          </a:extLst>
        </xdr:cNvPr>
        <xdr:cNvSpPr/>
      </xdr:nvSpPr>
      <xdr:spPr>
        <a:xfrm>
          <a:off x="0" y="0"/>
          <a:ext cx="15474863"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Agente Dañino</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Mayo 2020</a:t>
          </a:r>
          <a:endParaRPr lang="es-DO" sz="2400">
            <a:effectLst/>
          </a:endParaRPr>
        </a:p>
      </xdr:txBody>
    </xdr:sp>
    <xdr:clientData/>
  </xdr:twoCellAnchor>
  <xdr:twoCellAnchor editAs="oneCell">
    <xdr:from>
      <xdr:col>0</xdr:col>
      <xdr:colOff>691542</xdr:colOff>
      <xdr:row>0</xdr:row>
      <xdr:rowOff>167382</xdr:rowOff>
    </xdr:from>
    <xdr:to>
      <xdr:col>0</xdr:col>
      <xdr:colOff>1670138</xdr:colOff>
      <xdr:row>0</xdr:row>
      <xdr:rowOff>838462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1542" y="167382"/>
          <a:ext cx="978596" cy="67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2.xml><?xml version="1.0" encoding="utf-8"?>
<c:userShapes xmlns:c="http://schemas.openxmlformats.org/drawingml/2006/chart">
  <cdr:relSizeAnchor xmlns:cdr="http://schemas.openxmlformats.org/drawingml/2006/chartDrawing">
    <cdr:from>
      <cdr:x>0.03146</cdr:x>
      <cdr:y>0.92249</cdr:y>
    </cdr:from>
    <cdr:to>
      <cdr:x>0.23392</cdr:x>
      <cdr:y>0.97178</cdr:y>
    </cdr:to>
    <cdr:sp macro="" textlink="">
      <cdr:nvSpPr>
        <cdr:cNvPr id="2" name="CuadroTexto 1"/>
        <cdr:cNvSpPr txBox="1"/>
      </cdr:nvSpPr>
      <cdr:spPr>
        <a:xfrm xmlns:a="http://schemas.openxmlformats.org/drawingml/2006/main">
          <a:off x="470895" y="6788606"/>
          <a:ext cx="3029955" cy="3627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3.xml><?xml version="1.0" encoding="utf-8"?>
<xdr:wsDr xmlns:xdr="http://schemas.openxmlformats.org/drawingml/2006/spreadsheetDrawing" xmlns:a="http://schemas.openxmlformats.org/drawingml/2006/main">
  <xdr:twoCellAnchor>
    <xdr:from>
      <xdr:col>0</xdr:col>
      <xdr:colOff>40821</xdr:colOff>
      <xdr:row>13</xdr:row>
      <xdr:rowOff>50512</xdr:rowOff>
    </xdr:from>
    <xdr:to>
      <xdr:col>12</xdr:col>
      <xdr:colOff>729041</xdr:colOff>
      <xdr:row>55</xdr:row>
      <xdr:rowOff>63087</xdr:rowOff>
    </xdr:to>
    <xdr:graphicFrame macro="">
      <xdr:nvGraphicFramePr>
        <xdr:cNvPr id="262258" name="2 Gráfico">
          <a:extLst>
            <a:ext uri="{FF2B5EF4-FFF2-40B4-BE49-F238E27FC236}">
              <a16:creationId xmlns:a16="http://schemas.microsoft.com/office/drawing/2014/main" id="{00000000-0008-0000-7F00-0000720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12</xdr:col>
      <xdr:colOff>848116</xdr:colOff>
      <xdr:row>1</xdr:row>
      <xdr:rowOff>149678</xdr:rowOff>
    </xdr:to>
    <xdr:sp macro="" textlink="">
      <xdr:nvSpPr>
        <xdr:cNvPr id="5" name="6 Rectángulo redondeado">
          <a:extLst>
            <a:ext uri="{FF2B5EF4-FFF2-40B4-BE49-F238E27FC236}">
              <a16:creationId xmlns:a16="http://schemas.microsoft.com/office/drawing/2014/main" id="{00000000-0008-0000-7F00-000005000000}"/>
            </a:ext>
          </a:extLst>
        </xdr:cNvPr>
        <xdr:cNvSpPr/>
      </xdr:nvSpPr>
      <xdr:spPr>
        <a:xfrm>
          <a:off x="0" y="1"/>
          <a:ext cx="16414687" cy="10885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Lugar del Accidente</a:t>
          </a:r>
        </a:p>
        <a:p>
          <a:pPr algn="ctr" eaLnBrk="1" fontAlgn="auto" latinLnBrk="0" hangingPunct="1"/>
          <a:r>
            <a:rPr lang="es-DO" sz="1600" b="1">
              <a:solidFill>
                <a:schemeClr val="lt1"/>
              </a:solidFill>
              <a:effectLst/>
              <a:latin typeface="+mn-lt"/>
              <a:ea typeface="+mn-ea"/>
              <a:cs typeface="+mn-cs"/>
            </a:rPr>
            <a:t>Período: 2009  -  Mayo  </a:t>
          </a:r>
          <a:r>
            <a:rPr lang="es-DO" sz="1600" b="1" baseline="0">
              <a:solidFill>
                <a:schemeClr val="lt1"/>
              </a:solidFill>
              <a:effectLst/>
              <a:latin typeface="+mn-lt"/>
              <a:ea typeface="+mn-ea"/>
              <a:cs typeface="+mn-cs"/>
            </a:rPr>
            <a:t>2020</a:t>
          </a:r>
          <a:endParaRPr lang="es-DO" sz="2400">
            <a:effectLst/>
          </a:endParaRPr>
        </a:p>
      </xdr:txBody>
    </xdr:sp>
    <xdr:clientData/>
  </xdr:twoCellAnchor>
  <xdr:twoCellAnchor editAs="oneCell">
    <xdr:from>
      <xdr:col>0</xdr:col>
      <xdr:colOff>809904</xdr:colOff>
      <xdr:row>0</xdr:row>
      <xdr:rowOff>133275</xdr:rowOff>
    </xdr:from>
    <xdr:to>
      <xdr:col>0</xdr:col>
      <xdr:colOff>1605828</xdr:colOff>
      <xdr:row>0</xdr:row>
      <xdr:rowOff>723825</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7F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9904" y="1332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4.xml><?xml version="1.0" encoding="utf-8"?>
<c:userShapes xmlns:c="http://schemas.openxmlformats.org/drawingml/2006/chart">
  <cdr:relSizeAnchor xmlns:cdr="http://schemas.openxmlformats.org/drawingml/2006/chartDrawing">
    <cdr:from>
      <cdr:x>0.05175</cdr:x>
      <cdr:y>0.92129</cdr:y>
    </cdr:from>
    <cdr:to>
      <cdr:x>0.29043</cdr:x>
      <cdr:y>0.98676</cdr:y>
    </cdr:to>
    <cdr:sp macro="" textlink="">
      <cdr:nvSpPr>
        <cdr:cNvPr id="2" name="CuadroTexto 1"/>
        <cdr:cNvSpPr txBox="1"/>
      </cdr:nvSpPr>
      <cdr:spPr>
        <a:xfrm xmlns:a="http://schemas.openxmlformats.org/drawingml/2006/main">
          <a:off x="846725" y="536131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5.xml><?xml version="1.0" encoding="utf-8"?>
<xdr:wsDr xmlns:xdr="http://schemas.openxmlformats.org/drawingml/2006/spreadsheetDrawing" xmlns:a="http://schemas.openxmlformats.org/drawingml/2006/main">
  <xdr:twoCellAnchor>
    <xdr:from>
      <xdr:col>0</xdr:col>
      <xdr:colOff>95250</xdr:colOff>
      <xdr:row>17</xdr:row>
      <xdr:rowOff>81643</xdr:rowOff>
    </xdr:from>
    <xdr:to>
      <xdr:col>14</xdr:col>
      <xdr:colOff>653142</xdr:colOff>
      <xdr:row>55</xdr:row>
      <xdr:rowOff>108857</xdr:rowOff>
    </xdr:to>
    <xdr:graphicFrame macro="">
      <xdr:nvGraphicFramePr>
        <xdr:cNvPr id="264306" name="2 Gráfico">
          <a:extLst>
            <a:ext uri="{FF2B5EF4-FFF2-40B4-BE49-F238E27FC236}">
              <a16:creationId xmlns:a16="http://schemas.microsoft.com/office/drawing/2014/main" id="{00000000-0008-0000-8000-00007208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748393</xdr:colOff>
      <xdr:row>1</xdr:row>
      <xdr:rowOff>108857</xdr:rowOff>
    </xdr:to>
    <xdr:sp macro="" textlink="">
      <xdr:nvSpPr>
        <xdr:cNvPr id="5" name="6 Rectángulo redondeado">
          <a:extLst>
            <a:ext uri="{FF2B5EF4-FFF2-40B4-BE49-F238E27FC236}">
              <a16:creationId xmlns:a16="http://schemas.microsoft.com/office/drawing/2014/main" id="{00000000-0008-0000-8000-000005000000}"/>
            </a:ext>
          </a:extLst>
        </xdr:cNvPr>
        <xdr:cNvSpPr/>
      </xdr:nvSpPr>
      <xdr:spPr>
        <a:xfrm>
          <a:off x="0" y="0"/>
          <a:ext cx="16423822" cy="12382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Accidentes Laborales Calificados con Lesiones Discapacitantes                                                                                                                                                                                                                                                         Período: 2009 -  Mayo </a:t>
          </a:r>
          <a:r>
            <a:rPr lang="es-DO" sz="1800" b="1" baseline="0">
              <a:solidFill>
                <a:schemeClr val="lt1"/>
              </a:solidFill>
              <a:effectLst/>
              <a:latin typeface="+mn-lt"/>
              <a:ea typeface="+mn-ea"/>
              <a:cs typeface="+mn-cs"/>
            </a:rPr>
            <a:t>2020</a:t>
          </a:r>
          <a:endParaRPr lang="es-DO" sz="2800">
            <a:effectLst/>
          </a:endParaRPr>
        </a:p>
      </xdr:txBody>
    </xdr:sp>
    <xdr:clientData/>
  </xdr:twoCellAnchor>
  <xdr:twoCellAnchor editAs="oneCell">
    <xdr:from>
      <xdr:col>0</xdr:col>
      <xdr:colOff>557892</xdr:colOff>
      <xdr:row>0</xdr:row>
      <xdr:rowOff>163285</xdr:rowOff>
    </xdr:from>
    <xdr:to>
      <xdr:col>0</xdr:col>
      <xdr:colOff>1500496</xdr:colOff>
      <xdr:row>0</xdr:row>
      <xdr:rowOff>859913</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80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63285"/>
          <a:ext cx="938893" cy="696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6.xml><?xml version="1.0" encoding="utf-8"?>
<c:userShapes xmlns:c="http://schemas.openxmlformats.org/drawingml/2006/chart">
  <cdr:relSizeAnchor xmlns:cdr="http://schemas.openxmlformats.org/drawingml/2006/chartDrawing">
    <cdr:from>
      <cdr:x>0.04592</cdr:x>
      <cdr:y>0.92882</cdr:y>
    </cdr:from>
    <cdr:to>
      <cdr:x>0.33629</cdr:x>
      <cdr:y>0.97743</cdr:y>
    </cdr:to>
    <cdr:sp macro="" textlink="">
      <cdr:nvSpPr>
        <cdr:cNvPr id="2" name="CuadroTexto 1"/>
        <cdr:cNvSpPr txBox="1"/>
      </cdr:nvSpPr>
      <cdr:spPr>
        <a:xfrm xmlns:a="http://schemas.openxmlformats.org/drawingml/2006/main">
          <a:off x="697530" y="7279856"/>
          <a:ext cx="4411015" cy="380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7.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5329" name="1 Imagen" descr="logo_2x4.bmp">
          <a:hlinkClick xmlns:r="http://schemas.openxmlformats.org/officeDocument/2006/relationships" r:id="rId1"/>
          <a:extLst>
            <a:ext uri="{FF2B5EF4-FFF2-40B4-BE49-F238E27FC236}">
              <a16:creationId xmlns:a16="http://schemas.microsoft.com/office/drawing/2014/main" id="{00000000-0008-0000-8100-0000710C04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27215</xdr:colOff>
      <xdr:row>17</xdr:row>
      <xdr:rowOff>81643</xdr:rowOff>
    </xdr:from>
    <xdr:to>
      <xdr:col>11</xdr:col>
      <xdr:colOff>1306285</xdr:colOff>
      <xdr:row>49</xdr:row>
      <xdr:rowOff>54429</xdr:rowOff>
    </xdr:to>
    <xdr:graphicFrame macro="">
      <xdr:nvGraphicFramePr>
        <xdr:cNvPr id="265330" name="2 Gráfico">
          <a:extLst>
            <a:ext uri="{FF2B5EF4-FFF2-40B4-BE49-F238E27FC236}">
              <a16:creationId xmlns:a16="http://schemas.microsoft.com/office/drawing/2014/main" id="{00000000-0008-0000-8100-0000720C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1415143</xdr:colOff>
      <xdr:row>1</xdr:row>
      <xdr:rowOff>176892</xdr:rowOff>
    </xdr:to>
    <xdr:sp macro="" textlink="">
      <xdr:nvSpPr>
        <xdr:cNvPr id="5" name="6 Rectángulo redondeado">
          <a:extLst>
            <a:ext uri="{FF2B5EF4-FFF2-40B4-BE49-F238E27FC236}">
              <a16:creationId xmlns:a16="http://schemas.microsoft.com/office/drawing/2014/main" id="{00000000-0008-0000-8100-000005000000}"/>
            </a:ext>
          </a:extLst>
        </xdr:cNvPr>
        <xdr:cNvSpPr/>
      </xdr:nvSpPr>
      <xdr:spPr>
        <a:xfrm>
          <a:off x="0" y="0"/>
          <a:ext cx="15199179" cy="12790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Cantidad de Expedientes de Enfermedades Profesionales Calificados en Proceso de Investigación</a:t>
          </a:r>
        </a:p>
        <a:p>
          <a:pPr algn="ctr" eaLnBrk="1" fontAlgn="auto" latinLnBrk="0" hangingPunct="1"/>
          <a:r>
            <a:rPr lang="es-DO" sz="1800" b="1">
              <a:solidFill>
                <a:schemeClr val="lt1"/>
              </a:solidFill>
              <a:effectLst/>
              <a:latin typeface="+mn-lt"/>
              <a:ea typeface="+mn-ea"/>
              <a:cs typeface="+mn-cs"/>
            </a:rPr>
            <a:t>Período: 2009 - </a:t>
          </a:r>
          <a:r>
            <a:rPr lang="es-DO" sz="1800" b="1" baseline="0">
              <a:solidFill>
                <a:schemeClr val="lt1"/>
              </a:solidFill>
              <a:effectLst/>
              <a:latin typeface="+mn-lt"/>
              <a:ea typeface="+mn-ea"/>
              <a:cs typeface="+mn-cs"/>
            </a:rPr>
            <a:t> Mayo 2020</a:t>
          </a:r>
          <a:endParaRPr lang="es-DO" sz="2800">
            <a:effectLst/>
          </a:endParaRPr>
        </a:p>
      </xdr:txBody>
    </xdr:sp>
    <xdr:clientData/>
  </xdr:twoCellAnchor>
  <xdr:twoCellAnchor editAs="oneCell">
    <xdr:from>
      <xdr:col>0</xdr:col>
      <xdr:colOff>293755</xdr:colOff>
      <xdr:row>0</xdr:row>
      <xdr:rowOff>136071</xdr:rowOff>
    </xdr:from>
    <xdr:to>
      <xdr:col>1</xdr:col>
      <xdr:colOff>22838</xdr:colOff>
      <xdr:row>0</xdr:row>
      <xdr:rowOff>830036</xdr:rowOff>
    </xdr:to>
    <xdr:pic>
      <xdr:nvPicPr>
        <xdr:cNvPr id="6" name="9 Imagen" descr="logo_2x4.bmp">
          <a:hlinkClick xmlns:r="http://schemas.openxmlformats.org/officeDocument/2006/relationships" r:id="rId4"/>
          <a:extLst>
            <a:ext uri="{FF2B5EF4-FFF2-40B4-BE49-F238E27FC236}">
              <a16:creationId xmlns:a16="http://schemas.microsoft.com/office/drawing/2014/main" id="{00000000-0008-0000-8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3755" y="136071"/>
          <a:ext cx="1103404"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408214</xdr:colOff>
      <xdr:row>48</xdr:row>
      <xdr:rowOff>108856</xdr:rowOff>
    </xdr:from>
    <xdr:to>
      <xdr:col>3</xdr:col>
      <xdr:colOff>870857</xdr:colOff>
      <xdr:row>50</xdr:row>
      <xdr:rowOff>108856</xdr:rowOff>
    </xdr:to>
    <xdr:sp macro="" textlink="">
      <xdr:nvSpPr>
        <xdr:cNvPr id="2" name="CuadroTexto 1">
          <a:extLst>
            <a:ext uri="{FF2B5EF4-FFF2-40B4-BE49-F238E27FC236}">
              <a16:creationId xmlns:a16="http://schemas.microsoft.com/office/drawing/2014/main" id="{00000000-0008-0000-8100-000002000000}"/>
            </a:ext>
          </a:extLst>
        </xdr:cNvPr>
        <xdr:cNvSpPr txBox="1"/>
      </xdr:nvSpPr>
      <xdr:spPr>
        <a:xfrm>
          <a:off x="408214" y="10518320"/>
          <a:ext cx="39052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a:t>
          </a:r>
          <a:r>
            <a:rPr lang="es-ES" sz="1600" b="1" baseline="0"/>
            <a:t> </a:t>
          </a:r>
          <a:r>
            <a:rPr lang="es-ES" sz="1600" b="0" baseline="0"/>
            <a:t>Web ARL</a:t>
          </a:r>
          <a:endParaRPr lang="es-ES" sz="1600" b="0"/>
        </a:p>
      </xdr:txBody>
    </xdr:sp>
    <xdr:clientData/>
  </xdr:twoCellAnchor>
</xdr:wsDr>
</file>

<file path=xl/drawings/drawing188.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6353" name="1 Imagen" descr="logo_2x4.bmp">
          <a:hlinkClick xmlns:r="http://schemas.openxmlformats.org/officeDocument/2006/relationships" r:id="rId1"/>
          <a:extLst>
            <a:ext uri="{FF2B5EF4-FFF2-40B4-BE49-F238E27FC236}">
              <a16:creationId xmlns:a16="http://schemas.microsoft.com/office/drawing/2014/main" id="{00000000-0008-0000-8200-0000711004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13047</xdr:colOff>
      <xdr:row>17</xdr:row>
      <xdr:rowOff>0</xdr:rowOff>
    </xdr:from>
    <xdr:to>
      <xdr:col>11</xdr:col>
      <xdr:colOff>887260</xdr:colOff>
      <xdr:row>53</xdr:row>
      <xdr:rowOff>26096</xdr:rowOff>
    </xdr:to>
    <xdr:graphicFrame macro="">
      <xdr:nvGraphicFramePr>
        <xdr:cNvPr id="266354" name="2 Gráfico">
          <a:extLst>
            <a:ext uri="{FF2B5EF4-FFF2-40B4-BE49-F238E27FC236}">
              <a16:creationId xmlns:a16="http://schemas.microsoft.com/office/drawing/2014/main" id="{00000000-0008-0000-8200-0000721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1069931</xdr:colOff>
      <xdr:row>1</xdr:row>
      <xdr:rowOff>26096</xdr:rowOff>
    </xdr:to>
    <xdr:sp macro="" textlink="">
      <xdr:nvSpPr>
        <xdr:cNvPr id="5" name="6 Rectángulo redondeado">
          <a:extLst>
            <a:ext uri="{FF2B5EF4-FFF2-40B4-BE49-F238E27FC236}">
              <a16:creationId xmlns:a16="http://schemas.microsoft.com/office/drawing/2014/main" id="{00000000-0008-0000-8200-000005000000}"/>
            </a:ext>
          </a:extLst>
        </xdr:cNvPr>
        <xdr:cNvSpPr/>
      </xdr:nvSpPr>
      <xdr:spPr>
        <a:xfrm>
          <a:off x="0" y="0"/>
          <a:ext cx="14417979" cy="8611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en Proceso de Reinvestigación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Mayo 2020</a:t>
          </a:r>
          <a:endParaRPr lang="es-DO" sz="2400">
            <a:effectLst/>
          </a:endParaRPr>
        </a:p>
      </xdr:txBody>
    </xdr:sp>
    <xdr:clientData/>
  </xdr:twoCellAnchor>
  <xdr:twoCellAnchor editAs="oneCell">
    <xdr:from>
      <xdr:col>0</xdr:col>
      <xdr:colOff>404486</xdr:colOff>
      <xdr:row>0</xdr:row>
      <xdr:rowOff>130480</xdr:rowOff>
    </xdr:from>
    <xdr:to>
      <xdr:col>1</xdr:col>
      <xdr:colOff>142626</xdr:colOff>
      <xdr:row>0</xdr:row>
      <xdr:rowOff>740036</xdr:rowOff>
    </xdr:to>
    <xdr:pic>
      <xdr:nvPicPr>
        <xdr:cNvPr id="7" name="9 Imagen" descr="logo_2x4.bmp">
          <a:hlinkClick xmlns:r="http://schemas.openxmlformats.org/officeDocument/2006/relationships" r:id="rId4"/>
          <a:extLst>
            <a:ext uri="{FF2B5EF4-FFF2-40B4-BE49-F238E27FC236}">
              <a16:creationId xmlns:a16="http://schemas.microsoft.com/office/drawing/2014/main" id="{00000000-0008-0000-82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4486" y="130480"/>
          <a:ext cx="808072" cy="609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9.xml><?xml version="1.0" encoding="utf-8"?>
<c:userShapes xmlns:c="http://schemas.openxmlformats.org/drawingml/2006/chart">
  <cdr:relSizeAnchor xmlns:cdr="http://schemas.openxmlformats.org/drawingml/2006/chartDrawing">
    <cdr:from>
      <cdr:x>0.0241</cdr:x>
      <cdr:y>0.93927</cdr:y>
    </cdr:from>
    <cdr:to>
      <cdr:x>0.37918</cdr:x>
      <cdr:y>1</cdr:y>
    </cdr:to>
    <cdr:sp macro="" textlink="">
      <cdr:nvSpPr>
        <cdr:cNvPr id="2" name="CuadroTexto 1"/>
        <cdr:cNvSpPr txBox="1"/>
      </cdr:nvSpPr>
      <cdr:spPr>
        <a:xfrm xmlns:a="http://schemas.openxmlformats.org/drawingml/2006/main">
          <a:off x="335801" y="5695886"/>
          <a:ext cx="4948112" cy="36827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0" baseline="0"/>
            <a:t>Web ARL</a:t>
          </a:r>
          <a:endParaRPr lang="es-ES" sz="1200" b="0"/>
        </a:p>
      </cdr:txBody>
    </cdr:sp>
  </cdr:relSizeAnchor>
</c:userShapes>
</file>

<file path=xl/drawings/drawing190.xml><?xml version="1.0" encoding="utf-8"?>
<xdr:wsDr xmlns:xdr="http://schemas.openxmlformats.org/drawingml/2006/spreadsheetDrawing" xmlns:a="http://schemas.openxmlformats.org/drawingml/2006/main">
  <xdr:twoCellAnchor>
    <xdr:from>
      <xdr:col>0</xdr:col>
      <xdr:colOff>0</xdr:colOff>
      <xdr:row>17</xdr:row>
      <xdr:rowOff>65240</xdr:rowOff>
    </xdr:from>
    <xdr:to>
      <xdr:col>12</xdr:col>
      <xdr:colOff>1409178</xdr:colOff>
      <xdr:row>47</xdr:row>
      <xdr:rowOff>143526</xdr:rowOff>
    </xdr:to>
    <xdr:graphicFrame macro="">
      <xdr:nvGraphicFramePr>
        <xdr:cNvPr id="267378" name="2 Gráfico">
          <a:extLst>
            <a:ext uri="{FF2B5EF4-FFF2-40B4-BE49-F238E27FC236}">
              <a16:creationId xmlns:a16="http://schemas.microsoft.com/office/drawing/2014/main" id="{00000000-0008-0000-8300-00007214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1109075</xdr:rowOff>
    </xdr:to>
    <xdr:sp macro="" textlink="">
      <xdr:nvSpPr>
        <xdr:cNvPr id="5" name="6 Rectángulo redondeado">
          <a:extLst>
            <a:ext uri="{FF2B5EF4-FFF2-40B4-BE49-F238E27FC236}">
              <a16:creationId xmlns:a16="http://schemas.microsoft.com/office/drawing/2014/main" id="{00000000-0008-0000-8300-000005000000}"/>
            </a:ext>
          </a:extLst>
        </xdr:cNvPr>
        <xdr:cNvSpPr/>
      </xdr:nvSpPr>
      <xdr:spPr>
        <a:xfrm>
          <a:off x="0" y="0"/>
          <a:ext cx="13883014" cy="110907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Tipo de Accidente </a:t>
          </a:r>
        </a:p>
        <a:p>
          <a:pPr algn="ctr" eaLnBrk="1" fontAlgn="auto" latinLnBrk="0" hangingPunct="1"/>
          <a:r>
            <a:rPr lang="es-DO" sz="1600" b="1">
              <a:solidFill>
                <a:schemeClr val="lt1"/>
              </a:solidFill>
              <a:effectLst/>
              <a:latin typeface="+mn-lt"/>
              <a:ea typeface="+mn-ea"/>
              <a:cs typeface="+mn-cs"/>
            </a:rPr>
            <a:t>Período: 2009 - Mayo 2020</a:t>
          </a:r>
          <a:endParaRPr lang="es-DO" sz="2400">
            <a:effectLst/>
          </a:endParaRPr>
        </a:p>
      </xdr:txBody>
    </xdr:sp>
    <xdr:clientData/>
  </xdr:twoCellAnchor>
  <xdr:twoCellAnchor editAs="oneCell">
    <xdr:from>
      <xdr:col>0</xdr:col>
      <xdr:colOff>365342</xdr:colOff>
      <xdr:row>0</xdr:row>
      <xdr:rowOff>169623</xdr:rowOff>
    </xdr:from>
    <xdr:to>
      <xdr:col>0</xdr:col>
      <xdr:colOff>1177892</xdr:colOff>
      <xdr:row>0</xdr:row>
      <xdr:rowOff>743733</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3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5342" y="169623"/>
          <a:ext cx="812550" cy="574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678493</xdr:colOff>
      <xdr:row>45</xdr:row>
      <xdr:rowOff>65239</xdr:rowOff>
    </xdr:from>
    <xdr:to>
      <xdr:col>5</xdr:col>
      <xdr:colOff>926404</xdr:colOff>
      <xdr:row>47</xdr:row>
      <xdr:rowOff>39143</xdr:rowOff>
    </xdr:to>
    <xdr:sp macro="" textlink="">
      <xdr:nvSpPr>
        <xdr:cNvPr id="2" name="CuadroTexto 1">
          <a:extLst>
            <a:ext uri="{FF2B5EF4-FFF2-40B4-BE49-F238E27FC236}">
              <a16:creationId xmlns:a16="http://schemas.microsoft.com/office/drawing/2014/main" id="{00000000-0008-0000-8300-000002000000}"/>
            </a:ext>
          </a:extLst>
        </xdr:cNvPr>
        <xdr:cNvSpPr txBox="1"/>
      </xdr:nvSpPr>
      <xdr:spPr>
        <a:xfrm>
          <a:off x="678493" y="9303184"/>
          <a:ext cx="3966575" cy="36534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b="1"/>
            <a:t>Fuente: </a:t>
          </a:r>
          <a:r>
            <a:rPr lang="es-ES" sz="1200"/>
            <a:t>Portal</a:t>
          </a:r>
          <a:r>
            <a:rPr lang="es-ES" sz="1200" baseline="0"/>
            <a:t> Web ARL</a:t>
          </a:r>
          <a:endParaRPr lang="es-ES" sz="1200"/>
        </a:p>
      </xdr:txBody>
    </xdr:sp>
    <xdr:clientData/>
  </xdr:twoCellAnchor>
</xdr:wsDr>
</file>

<file path=xl/drawings/drawing191.xml><?xml version="1.0" encoding="utf-8"?>
<xdr:wsDr xmlns:xdr="http://schemas.openxmlformats.org/drawingml/2006/spreadsheetDrawing" xmlns:a="http://schemas.openxmlformats.org/drawingml/2006/main">
  <xdr:twoCellAnchor>
    <xdr:from>
      <xdr:col>0</xdr:col>
      <xdr:colOff>0</xdr:colOff>
      <xdr:row>16</xdr:row>
      <xdr:rowOff>39144</xdr:rowOff>
    </xdr:from>
    <xdr:to>
      <xdr:col>12</xdr:col>
      <xdr:colOff>1370035</xdr:colOff>
      <xdr:row>46</xdr:row>
      <xdr:rowOff>182670</xdr:rowOff>
    </xdr:to>
    <xdr:graphicFrame macro="">
      <xdr:nvGraphicFramePr>
        <xdr:cNvPr id="268402" name="2 Gráfico">
          <a:extLst>
            <a:ext uri="{FF2B5EF4-FFF2-40B4-BE49-F238E27FC236}">
              <a16:creationId xmlns:a16="http://schemas.microsoft.com/office/drawing/2014/main" id="{00000000-0008-0000-8400-00007218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1552705</xdr:colOff>
      <xdr:row>0</xdr:row>
      <xdr:rowOff>1082978</xdr:rowOff>
    </xdr:to>
    <xdr:sp macro="" textlink="">
      <xdr:nvSpPr>
        <xdr:cNvPr id="4" name="6 Rectángulo redondeado">
          <a:extLst>
            <a:ext uri="{FF2B5EF4-FFF2-40B4-BE49-F238E27FC236}">
              <a16:creationId xmlns:a16="http://schemas.microsoft.com/office/drawing/2014/main" id="{00000000-0008-0000-8400-000004000000}"/>
            </a:ext>
          </a:extLst>
        </xdr:cNvPr>
        <xdr:cNvSpPr/>
      </xdr:nvSpPr>
      <xdr:spPr>
        <a:xfrm>
          <a:off x="0" y="0"/>
          <a:ext cx="13361095"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Grado de Lesión</a:t>
          </a:r>
        </a:p>
        <a:p>
          <a:pPr algn="ctr" eaLnBrk="1" fontAlgn="auto" latinLnBrk="0" hangingPunct="1"/>
          <a:r>
            <a:rPr lang="es-DO" sz="1600" b="1">
              <a:solidFill>
                <a:schemeClr val="lt1"/>
              </a:solidFill>
              <a:effectLst/>
              <a:latin typeface="+mn-lt"/>
              <a:ea typeface="+mn-ea"/>
              <a:cs typeface="+mn-cs"/>
            </a:rPr>
            <a:t>Período: 2009 - Mayo  2020</a:t>
          </a:r>
          <a:endParaRPr lang="es-DO" sz="2400">
            <a:effectLst/>
          </a:endParaRPr>
        </a:p>
      </xdr:txBody>
    </xdr:sp>
    <xdr:clientData/>
  </xdr:twoCellAnchor>
  <xdr:twoCellAnchor editAs="oneCell">
    <xdr:from>
      <xdr:col>0</xdr:col>
      <xdr:colOff>339247</xdr:colOff>
      <xdr:row>0</xdr:row>
      <xdr:rowOff>156575</xdr:rowOff>
    </xdr:from>
    <xdr:to>
      <xdr:col>0</xdr:col>
      <xdr:colOff>1110128</xdr:colOff>
      <xdr:row>0</xdr:row>
      <xdr:rowOff>717636</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7" y="156575"/>
          <a:ext cx="770881" cy="561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2.xml><?xml version="1.0" encoding="utf-8"?>
<xdr:wsDr xmlns:xdr="http://schemas.openxmlformats.org/drawingml/2006/spreadsheetDrawing" xmlns:a="http://schemas.openxmlformats.org/drawingml/2006/main">
  <xdr:twoCellAnchor>
    <xdr:from>
      <xdr:col>0</xdr:col>
      <xdr:colOff>10436</xdr:colOff>
      <xdr:row>16</xdr:row>
      <xdr:rowOff>195718</xdr:rowOff>
    </xdr:from>
    <xdr:to>
      <xdr:col>13</xdr:col>
      <xdr:colOff>978595</xdr:colOff>
      <xdr:row>48</xdr:row>
      <xdr:rowOff>65238</xdr:rowOff>
    </xdr:to>
    <xdr:graphicFrame macro="">
      <xdr:nvGraphicFramePr>
        <xdr:cNvPr id="3" name="2 Gráfico">
          <a:extLst>
            <a:ext uri="{FF2B5EF4-FFF2-40B4-BE49-F238E27FC236}">
              <a16:creationId xmlns:a16="http://schemas.microsoft.com/office/drawing/2014/main" id="{00000000-0008-0000-8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1082978</xdr:rowOff>
    </xdr:to>
    <xdr:sp macro="" textlink="">
      <xdr:nvSpPr>
        <xdr:cNvPr id="5" name="6 Rectángulo redondeado">
          <a:extLst>
            <a:ext uri="{FF2B5EF4-FFF2-40B4-BE49-F238E27FC236}">
              <a16:creationId xmlns:a16="http://schemas.microsoft.com/office/drawing/2014/main" id="{00000000-0008-0000-8500-000005000000}"/>
            </a:ext>
          </a:extLst>
        </xdr:cNvPr>
        <xdr:cNvSpPr/>
      </xdr:nvSpPr>
      <xdr:spPr>
        <a:xfrm>
          <a:off x="0" y="0"/>
          <a:ext cx="13426336"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Circunstancia del Suceso</a:t>
          </a:r>
        </a:p>
        <a:p>
          <a:pPr algn="ctr" eaLnBrk="1" fontAlgn="auto" latinLnBrk="0" hangingPunct="1"/>
          <a:r>
            <a:rPr lang="es-DO" sz="1600" b="1">
              <a:solidFill>
                <a:schemeClr val="lt1"/>
              </a:solidFill>
              <a:effectLst/>
              <a:latin typeface="+mn-lt"/>
              <a:ea typeface="+mn-ea"/>
              <a:cs typeface="+mn-cs"/>
            </a:rPr>
            <a:t>Período: 2009 -  Mayo 2020</a:t>
          </a:r>
          <a:endParaRPr lang="es-DO" sz="2400">
            <a:effectLst/>
          </a:endParaRPr>
        </a:p>
      </xdr:txBody>
    </xdr:sp>
    <xdr:clientData/>
  </xdr:twoCellAnchor>
  <xdr:twoCellAnchor editAs="oneCell">
    <xdr:from>
      <xdr:col>0</xdr:col>
      <xdr:colOff>665445</xdr:colOff>
      <xdr:row>0</xdr:row>
      <xdr:rowOff>169623</xdr:rowOff>
    </xdr:from>
    <xdr:to>
      <xdr:col>1</xdr:col>
      <xdr:colOff>234862</xdr:colOff>
      <xdr:row>0</xdr:row>
      <xdr:rowOff>760173</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5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445" y="16962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3.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a:extLst>
            <a:ext uri="{FF2B5EF4-FFF2-40B4-BE49-F238E27FC236}">
              <a16:creationId xmlns:a16="http://schemas.microsoft.com/office/drawing/2014/main" id="{00000000-0008-0000-86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152401</xdr:colOff>
      <xdr:row>4</xdr:row>
      <xdr:rowOff>28575</xdr:rowOff>
    </xdr:from>
    <xdr:to>
      <xdr:col>11</xdr:col>
      <xdr:colOff>647700</xdr:colOff>
      <xdr:row>31</xdr:row>
      <xdr:rowOff>161924</xdr:rowOff>
    </xdr:to>
    <xdr:sp macro="" textlink="">
      <xdr:nvSpPr>
        <xdr:cNvPr id="3" name="1 CuadroTexto">
          <a:extLst>
            <a:ext uri="{FF2B5EF4-FFF2-40B4-BE49-F238E27FC236}">
              <a16:creationId xmlns:a16="http://schemas.microsoft.com/office/drawing/2014/main" id="{00000000-0008-0000-8600-000003000000}"/>
            </a:ext>
          </a:extLst>
        </xdr:cNvPr>
        <xdr:cNvSpPr txBox="1"/>
      </xdr:nvSpPr>
      <xdr:spPr>
        <a:xfrm>
          <a:off x="152401" y="790575"/>
          <a:ext cx="8743949" cy="5276849"/>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Desde enero a octubre 2019 la  Oficina del Convenio Bilateral de Seguridad Social entre España y la RD han registrado un total de 697 expedientes nuevos, el 86% fueron nuevas introducciones; el 0.4% son reintroducciones de casos y el 13.3% son solicitudes de cooperaciones administrativas.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En este mismo período, el 22.7% solicitaron certificaciones de períodos cotizados o cuantías; el 20.4% por jubilación o vejez; el 6% por sobrevivencia, el 10.3% por incapacidad el 40.5% por eximición de cotización.  Del total de expedientes el 45% estan concluidos, el 46% en proceso y el  9% estan en estatus pendiente.</a:t>
          </a: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a:extLst>
            <a:ext uri="{FF2B5EF4-FFF2-40B4-BE49-F238E27FC236}">
              <a16:creationId xmlns:a16="http://schemas.microsoft.com/office/drawing/2014/main" id="{00000000-0008-0000-8600-000004000000}"/>
            </a:ext>
          </a:extLst>
        </xdr:cNvPr>
        <xdr:cNvSpPr/>
      </xdr:nvSpPr>
      <xdr:spPr>
        <a:xfrm>
          <a:off x="0" y="0"/>
          <a:ext cx="10219765"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Estadística</a:t>
          </a:r>
          <a:r>
            <a:rPr lang="es-DO" sz="2400" b="1" baseline="0">
              <a:solidFill>
                <a:schemeClr val="lt1"/>
              </a:solidFill>
              <a:effectLst/>
              <a:latin typeface="+mn-lt"/>
              <a:ea typeface="+mn-ea"/>
              <a:cs typeface="+mn-cs"/>
            </a:rPr>
            <a:t> Comisiones Médicas Nacional y Regional</a:t>
          </a:r>
          <a:endParaRPr lang="es-DO" sz="2400" b="1">
            <a:solidFill>
              <a:schemeClr val="lt1"/>
            </a:solidFill>
            <a:effectLst/>
            <a:latin typeface="+mn-lt"/>
            <a:ea typeface="+mn-ea"/>
            <a:cs typeface="+mn-cs"/>
          </a:endParaRPr>
        </a:p>
      </xdr:txBody>
    </xdr:sp>
    <xdr:clientData/>
  </xdr:twoCellAnchor>
  <xdr:twoCellAnchor editAs="oneCell">
    <xdr:from>
      <xdr:col>0</xdr:col>
      <xdr:colOff>264459</xdr:colOff>
      <xdr:row>0</xdr:row>
      <xdr:rowOff>101974</xdr:rowOff>
    </xdr:from>
    <xdr:to>
      <xdr:col>1</xdr:col>
      <xdr:colOff>173783</xdr:colOff>
      <xdr:row>3</xdr:row>
      <xdr:rowOff>28575</xdr:rowOff>
    </xdr:to>
    <xdr:pic>
      <xdr:nvPicPr>
        <xdr:cNvPr id="8" name="9 Imagen" descr="logo_2x4.bmp">
          <a:hlinkClick xmlns:r="http://schemas.openxmlformats.org/officeDocument/2006/relationships" r:id="rId3"/>
          <a:extLst>
            <a:ext uri="{FF2B5EF4-FFF2-40B4-BE49-F238E27FC236}">
              <a16:creationId xmlns:a16="http://schemas.microsoft.com/office/drawing/2014/main" id="{00000000-0008-0000-86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101974"/>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4.xml><?xml version="1.0" encoding="utf-8"?>
<xdr:wsDr xmlns:xdr="http://schemas.openxmlformats.org/drawingml/2006/spreadsheetDrawing" xmlns:a="http://schemas.openxmlformats.org/drawingml/2006/main">
  <xdr:twoCellAnchor>
    <xdr:from>
      <xdr:col>0</xdr:col>
      <xdr:colOff>67234</xdr:colOff>
      <xdr:row>14</xdr:row>
      <xdr:rowOff>89646</xdr:rowOff>
    </xdr:from>
    <xdr:to>
      <xdr:col>13</xdr:col>
      <xdr:colOff>672352</xdr:colOff>
      <xdr:row>49</xdr:row>
      <xdr:rowOff>89647</xdr:rowOff>
    </xdr:to>
    <xdr:graphicFrame macro="">
      <xdr:nvGraphicFramePr>
        <xdr:cNvPr id="3" name="4 Gráfico">
          <a:extLst>
            <a:ext uri="{FF2B5EF4-FFF2-40B4-BE49-F238E27FC236}">
              <a16:creationId xmlns:a16="http://schemas.microsoft.com/office/drawing/2014/main" id="{00000000-0008-0000-8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851647</xdr:rowOff>
    </xdr:to>
    <xdr:sp macro="" textlink="">
      <xdr:nvSpPr>
        <xdr:cNvPr id="4" name="4 Rectángulo redondeado">
          <a:extLst>
            <a:ext uri="{FF2B5EF4-FFF2-40B4-BE49-F238E27FC236}">
              <a16:creationId xmlns:a16="http://schemas.microsoft.com/office/drawing/2014/main" id="{00000000-0008-0000-8700-000004000000}"/>
            </a:ext>
          </a:extLst>
        </xdr:cNvPr>
        <xdr:cNvSpPr/>
      </xdr:nvSpPr>
      <xdr:spPr>
        <a:xfrm>
          <a:off x="0" y="0"/>
          <a:ext cx="12315265"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Solicitudes Recibidas en las Comisiones Médicas por Estatus</a:t>
          </a:r>
        </a:p>
        <a:p>
          <a:pPr algn="ctr" eaLnBrk="1" fontAlgn="auto" latinLnBrk="0" hangingPunct="1"/>
          <a:r>
            <a:rPr lang="es-DO" sz="1800" b="1">
              <a:solidFill>
                <a:schemeClr val="lt1"/>
              </a:solidFill>
              <a:effectLst/>
              <a:latin typeface="+mn-lt"/>
              <a:ea typeface="+mn-ea"/>
              <a:cs typeface="+mn-cs"/>
            </a:rPr>
            <a:t>Período: Octubre 2008 - Diciembre 2016</a:t>
          </a:r>
        </a:p>
      </xdr:txBody>
    </xdr:sp>
    <xdr:clientData/>
  </xdr:twoCellAnchor>
  <xdr:oneCellAnchor>
    <xdr:from>
      <xdr:col>0</xdr:col>
      <xdr:colOff>414618</xdr:colOff>
      <xdr:row>0</xdr:row>
      <xdr:rowOff>156882</xdr:rowOff>
    </xdr:from>
    <xdr:ext cx="757429" cy="515472"/>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7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4618" y="156882"/>
          <a:ext cx="757429" cy="515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95.xml><?xml version="1.0" encoding="utf-8"?>
<c:userShapes xmlns:c="http://schemas.openxmlformats.org/drawingml/2006/chart">
  <cdr:relSizeAnchor xmlns:cdr="http://schemas.openxmlformats.org/drawingml/2006/chartDrawing">
    <cdr:from>
      <cdr:x>0.02769</cdr:x>
      <cdr:y>0.93557</cdr:y>
    </cdr:from>
    <cdr:to>
      <cdr:x>0.27503</cdr:x>
      <cdr:y>0.9951</cdr:y>
    </cdr:to>
    <cdr:sp macro="" textlink="">
      <cdr:nvSpPr>
        <cdr:cNvPr id="2" name="CuadroTexto 1"/>
        <cdr:cNvSpPr txBox="1"/>
      </cdr:nvSpPr>
      <cdr:spPr>
        <a:xfrm xmlns:a="http://schemas.openxmlformats.org/drawingml/2006/main">
          <a:off x="333563" y="6195980"/>
          <a:ext cx="2979537" cy="3942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CMNR</a:t>
          </a:r>
          <a:endParaRPr lang="es-ES" sz="1400"/>
        </a:p>
      </cdr:txBody>
    </cdr:sp>
  </cdr:relSizeAnchor>
</c:userShapes>
</file>

<file path=xl/drawings/drawing196.xml><?xml version="1.0" encoding="utf-8"?>
<xdr:wsDr xmlns:xdr="http://schemas.openxmlformats.org/drawingml/2006/spreadsheetDrawing" xmlns:a="http://schemas.openxmlformats.org/drawingml/2006/main">
  <xdr:twoCellAnchor>
    <xdr:from>
      <xdr:col>0</xdr:col>
      <xdr:colOff>47625</xdr:colOff>
      <xdr:row>14</xdr:row>
      <xdr:rowOff>190501</xdr:rowOff>
    </xdr:from>
    <xdr:to>
      <xdr:col>12</xdr:col>
      <xdr:colOff>444500</xdr:colOff>
      <xdr:row>49</xdr:row>
      <xdr:rowOff>47625</xdr:rowOff>
    </xdr:to>
    <xdr:graphicFrame macro="">
      <xdr:nvGraphicFramePr>
        <xdr:cNvPr id="2" name="1 Gráfico">
          <a:extLst>
            <a:ext uri="{FF2B5EF4-FFF2-40B4-BE49-F238E27FC236}">
              <a16:creationId xmlns:a16="http://schemas.microsoft.com/office/drawing/2014/main" id="{00000000-0008-0000-8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571500</xdr:colOff>
      <xdr:row>0</xdr:row>
      <xdr:rowOff>1143000</xdr:rowOff>
    </xdr:to>
    <xdr:sp macro="" textlink="">
      <xdr:nvSpPr>
        <xdr:cNvPr id="6" name="6 Rectángulo redondeado">
          <a:extLst>
            <a:ext uri="{FF2B5EF4-FFF2-40B4-BE49-F238E27FC236}">
              <a16:creationId xmlns:a16="http://schemas.microsoft.com/office/drawing/2014/main" id="{00000000-0008-0000-8800-000006000000}"/>
            </a:ext>
          </a:extLst>
        </xdr:cNvPr>
        <xdr:cNvSpPr/>
      </xdr:nvSpPr>
      <xdr:spPr>
        <a:xfrm>
          <a:off x="0" y="0"/>
          <a:ext cx="13747750"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Apelaciones de Dictámenes de la CMNR</a:t>
          </a:r>
        </a:p>
        <a:p>
          <a:pPr algn="ctr" eaLnBrk="1" fontAlgn="auto" latinLnBrk="0" hangingPunct="1"/>
          <a:r>
            <a:rPr lang="es-DO" sz="2800" b="1">
              <a:solidFill>
                <a:schemeClr val="lt1"/>
              </a:solidFill>
              <a:effectLst/>
              <a:latin typeface="+mn-lt"/>
              <a:ea typeface="+mn-ea"/>
              <a:cs typeface="+mn-cs"/>
            </a:rPr>
            <a:t>Período: Octubre 2009 -  Diciembre</a:t>
          </a:r>
          <a:r>
            <a:rPr lang="es-DO" sz="2800" b="1" baseline="0">
              <a:solidFill>
                <a:schemeClr val="lt1"/>
              </a:solidFill>
              <a:effectLst/>
              <a:latin typeface="+mn-lt"/>
              <a:ea typeface="+mn-ea"/>
              <a:cs typeface="+mn-cs"/>
            </a:rPr>
            <a:t> 2016</a:t>
          </a:r>
          <a:endParaRPr lang="es-DO" sz="4000">
            <a:effectLst/>
          </a:endParaRPr>
        </a:p>
      </xdr:txBody>
    </xdr:sp>
    <xdr:clientData/>
  </xdr:twoCellAnchor>
  <xdr:oneCellAnchor>
    <xdr:from>
      <xdr:col>0</xdr:col>
      <xdr:colOff>746125</xdr:colOff>
      <xdr:row>0</xdr:row>
      <xdr:rowOff>190500</xdr:rowOff>
    </xdr:from>
    <xdr:ext cx="1106346" cy="752930"/>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88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6125" y="190500"/>
          <a:ext cx="1106346" cy="75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666750</xdr:colOff>
      <xdr:row>46</xdr:row>
      <xdr:rowOff>79375</xdr:rowOff>
    </xdr:from>
    <xdr:to>
      <xdr:col>1</xdr:col>
      <xdr:colOff>508000</xdr:colOff>
      <xdr:row>48</xdr:row>
      <xdr:rowOff>0</xdr:rowOff>
    </xdr:to>
    <xdr:sp macro="" textlink="">
      <xdr:nvSpPr>
        <xdr:cNvPr id="3" name="CuadroTexto 2">
          <a:extLst>
            <a:ext uri="{FF2B5EF4-FFF2-40B4-BE49-F238E27FC236}">
              <a16:creationId xmlns:a16="http://schemas.microsoft.com/office/drawing/2014/main" id="{00000000-0008-0000-8800-000003000000}"/>
            </a:ext>
          </a:extLst>
        </xdr:cNvPr>
        <xdr:cNvSpPr txBox="1"/>
      </xdr:nvSpPr>
      <xdr:spPr>
        <a:xfrm>
          <a:off x="666750" y="12620625"/>
          <a:ext cx="1841500" cy="396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CMNR</a:t>
          </a:r>
        </a:p>
      </xdr:txBody>
    </xdr:sp>
    <xdr:clientData/>
  </xdr:twoCellAnchor>
</xdr:wsDr>
</file>

<file path=xl/drawings/drawing197.xml><?xml version="1.0" encoding="utf-8"?>
<xdr:wsDr xmlns:xdr="http://schemas.openxmlformats.org/drawingml/2006/spreadsheetDrawing" xmlns:a="http://schemas.openxmlformats.org/drawingml/2006/main">
  <xdr:twoCellAnchor>
    <xdr:from>
      <xdr:col>0</xdr:col>
      <xdr:colOff>0</xdr:colOff>
      <xdr:row>11</xdr:row>
      <xdr:rowOff>28576</xdr:rowOff>
    </xdr:from>
    <xdr:to>
      <xdr:col>11</xdr:col>
      <xdr:colOff>514349</xdr:colOff>
      <xdr:row>36</xdr:row>
      <xdr:rowOff>114300</xdr:rowOff>
    </xdr:to>
    <xdr:graphicFrame macro="">
      <xdr:nvGraphicFramePr>
        <xdr:cNvPr id="2" name="1 Gráfico">
          <a:extLst>
            <a:ext uri="{FF2B5EF4-FFF2-40B4-BE49-F238E27FC236}">
              <a16:creationId xmlns:a16="http://schemas.microsoft.com/office/drawing/2014/main" id="{00000000-0008-0000-8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9525</xdr:colOff>
      <xdr:row>0</xdr:row>
      <xdr:rowOff>723900</xdr:rowOff>
    </xdr:to>
    <xdr:sp macro="" textlink="">
      <xdr:nvSpPr>
        <xdr:cNvPr id="4" name="4 Rectángulo redondeado">
          <a:extLst>
            <a:ext uri="{FF2B5EF4-FFF2-40B4-BE49-F238E27FC236}">
              <a16:creationId xmlns:a16="http://schemas.microsoft.com/office/drawing/2014/main" id="{00000000-0008-0000-8900-000004000000}"/>
            </a:ext>
          </a:extLst>
        </xdr:cNvPr>
        <xdr:cNvSpPr/>
      </xdr:nvSpPr>
      <xdr:spPr>
        <a:xfrm>
          <a:off x="0" y="0"/>
          <a:ext cx="98298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Apelaciones por Entidad Receptora y Orígen</a:t>
          </a:r>
        </a:p>
        <a:p>
          <a:pPr algn="ctr" eaLnBrk="1" fontAlgn="auto" latinLnBrk="0" hangingPunct="1"/>
          <a:r>
            <a:rPr lang="es-DO" sz="1600" b="1">
              <a:solidFill>
                <a:schemeClr val="lt1"/>
              </a:solidFill>
              <a:effectLst/>
              <a:latin typeface="+mn-lt"/>
              <a:ea typeface="+mn-ea"/>
              <a:cs typeface="+mn-cs"/>
            </a:rPr>
            <a:t> Período: Octubre 2009 - Diciembre 2016</a:t>
          </a:r>
        </a:p>
      </xdr:txBody>
    </xdr:sp>
    <xdr:clientData/>
  </xdr:twoCellAnchor>
  <xdr:oneCellAnchor>
    <xdr:from>
      <xdr:col>0</xdr:col>
      <xdr:colOff>523875</xdr:colOff>
      <xdr:row>0</xdr:row>
      <xdr:rowOff>85725</xdr:rowOff>
    </xdr:from>
    <xdr:ext cx="595992" cy="405606"/>
    <xdr:pic>
      <xdr:nvPicPr>
        <xdr:cNvPr id="6" name="9 Imagen" descr="logo_2x4.bmp">
          <a:extLst>
            <a:ext uri="{FF2B5EF4-FFF2-40B4-BE49-F238E27FC236}">
              <a16:creationId xmlns:a16="http://schemas.microsoft.com/office/drawing/2014/main" id="{00000000-0008-0000-89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595992" cy="40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523875</xdr:colOff>
      <xdr:row>0</xdr:row>
      <xdr:rowOff>57150</xdr:rowOff>
    </xdr:from>
    <xdr:to>
      <xdr:col>1</xdr:col>
      <xdr:colOff>359024</xdr:colOff>
      <xdr:row>0</xdr:row>
      <xdr:rowOff>514350</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89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 y="57150"/>
          <a:ext cx="61619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8.xml><?xml version="1.0" encoding="utf-8"?>
<c:userShapes xmlns:c="http://schemas.openxmlformats.org/drawingml/2006/chart">
  <cdr:relSizeAnchor xmlns:cdr="http://schemas.openxmlformats.org/drawingml/2006/chartDrawing">
    <cdr:from>
      <cdr:x>0.03251</cdr:x>
      <cdr:y>0.92955</cdr:y>
    </cdr:from>
    <cdr:to>
      <cdr:x>0.32709</cdr:x>
      <cdr:y>0.98239</cdr:y>
    </cdr:to>
    <cdr:sp macro="" textlink="">
      <cdr:nvSpPr>
        <cdr:cNvPr id="2" name="CuadroTexto 1"/>
        <cdr:cNvSpPr txBox="1"/>
      </cdr:nvSpPr>
      <cdr:spPr>
        <a:xfrm xmlns:a="http://schemas.openxmlformats.org/drawingml/2006/main">
          <a:off x="314325" y="4524375"/>
          <a:ext cx="28479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CMNR</a:t>
          </a:r>
        </a:p>
      </cdr:txBody>
    </cdr:sp>
  </cdr:relSizeAnchor>
</c:userShapes>
</file>

<file path=xl/drawings/drawing199.xml><?xml version="1.0" encoding="utf-8"?>
<xdr:wsDr xmlns:xdr="http://schemas.openxmlformats.org/drawingml/2006/spreadsheetDrawing" xmlns:a="http://schemas.openxmlformats.org/drawingml/2006/main">
  <xdr:twoCellAnchor editAs="oneCell">
    <xdr:from>
      <xdr:col>3</xdr:col>
      <xdr:colOff>4142</xdr:colOff>
      <xdr:row>5</xdr:row>
      <xdr:rowOff>164824</xdr:rowOff>
    </xdr:from>
    <xdr:to>
      <xdr:col>5</xdr:col>
      <xdr:colOff>778566</xdr:colOff>
      <xdr:row>21</xdr:row>
      <xdr:rowOff>124239</xdr:rowOff>
    </xdr:to>
    <xdr:pic>
      <xdr:nvPicPr>
        <xdr:cNvPr id="2" name="3 Imagen">
          <a:extLst>
            <a:ext uri="{FF2B5EF4-FFF2-40B4-BE49-F238E27FC236}">
              <a16:creationId xmlns:a16="http://schemas.microsoft.com/office/drawing/2014/main" id="{00000000-0008-0000-8A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90142" y="1117324"/>
          <a:ext cx="2787098" cy="3007415"/>
        </a:xfrm>
        <a:prstGeom prst="rect">
          <a:avLst/>
        </a:prstGeom>
        <a:noFill/>
        <a:ln>
          <a:noFill/>
        </a:ln>
      </xdr:spPr>
    </xdr:pic>
    <xdr:clientData/>
  </xdr:twoCellAnchor>
  <xdr:twoCellAnchor>
    <xdr:from>
      <xdr:col>0</xdr:col>
      <xdr:colOff>735082</xdr:colOff>
      <xdr:row>6</xdr:row>
      <xdr:rowOff>170210</xdr:rowOff>
    </xdr:from>
    <xdr:to>
      <xdr:col>7</xdr:col>
      <xdr:colOff>140805</xdr:colOff>
      <xdr:row>18</xdr:row>
      <xdr:rowOff>49696</xdr:rowOff>
    </xdr:to>
    <xdr:sp macro="" textlink="">
      <xdr:nvSpPr>
        <xdr:cNvPr id="3" name="1 CuadroTexto">
          <a:extLst>
            <a:ext uri="{FF2B5EF4-FFF2-40B4-BE49-F238E27FC236}">
              <a16:creationId xmlns:a16="http://schemas.microsoft.com/office/drawing/2014/main" id="{00000000-0008-0000-8A00-000003000000}"/>
            </a:ext>
          </a:extLst>
        </xdr:cNvPr>
        <xdr:cNvSpPr txBox="1"/>
      </xdr:nvSpPr>
      <xdr:spPr>
        <a:xfrm>
          <a:off x="735082" y="1313210"/>
          <a:ext cx="6363114" cy="216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ES" sz="4000" b="1" baseline="0">
              <a:solidFill>
                <a:srgbClr val="0070C0"/>
              </a:solidFill>
              <a:effectLst/>
              <a:latin typeface="+mn-lt"/>
              <a:ea typeface="+mn-ea"/>
              <a:cs typeface="+mn-cs"/>
            </a:rPr>
            <a:t>ESTADÍSTICAS </a:t>
          </a:r>
        </a:p>
        <a:p>
          <a:pPr marL="0" marR="0" indent="0" algn="ctr" defTabSz="914400" eaLnBrk="1" fontAlgn="auto" latinLnBrk="0" hangingPunct="1">
            <a:lnSpc>
              <a:spcPct val="100000"/>
            </a:lnSpc>
            <a:spcBef>
              <a:spcPts val="0"/>
            </a:spcBef>
            <a:spcAft>
              <a:spcPts val="0"/>
            </a:spcAft>
            <a:buClrTx/>
            <a:buSzTx/>
            <a:buFontTx/>
            <a:buNone/>
            <a:tabLst/>
            <a:defRPr/>
          </a:pPr>
          <a:r>
            <a:rPr lang="es-ES" sz="2800" b="1" baseline="0">
              <a:solidFill>
                <a:schemeClr val="accent3">
                  <a:lumMod val="50000"/>
                </a:schemeClr>
              </a:solidFill>
              <a:latin typeface="+mn-lt"/>
              <a:ea typeface="+mn-ea"/>
              <a:cs typeface="+mn-cs"/>
            </a:rPr>
            <a:t>Convenio Bilateral de Seguridad Social entre España y la República Dominicana</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4" name="6 Imagen" descr="logo_2x4.bmp">
          <a:extLst>
            <a:ext uri="{FF2B5EF4-FFF2-40B4-BE49-F238E27FC236}">
              <a16:creationId xmlns:a16="http://schemas.microsoft.com/office/drawing/2014/main" id="{00000000-0008-0000-8A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0.xml><?xml version="1.0" encoding="utf-8"?>
<xdr:wsDr xmlns:xdr="http://schemas.openxmlformats.org/drawingml/2006/spreadsheetDrawing" xmlns:a="http://schemas.openxmlformats.org/drawingml/2006/main">
  <xdr:twoCellAnchor editAs="oneCell">
    <xdr:from>
      <xdr:col>3</xdr:col>
      <xdr:colOff>352052</xdr:colOff>
      <xdr:row>6</xdr:row>
      <xdr:rowOff>126813</xdr:rowOff>
    </xdr:from>
    <xdr:to>
      <xdr:col>8</xdr:col>
      <xdr:colOff>76200</xdr:colOff>
      <xdr:row>29</xdr:row>
      <xdr:rowOff>1380</xdr:rowOff>
    </xdr:to>
    <xdr:pic>
      <xdr:nvPicPr>
        <xdr:cNvPr id="2" name="3 Imagen">
          <a:extLst>
            <a:ext uri="{FF2B5EF4-FFF2-40B4-BE49-F238E27FC236}">
              <a16:creationId xmlns:a16="http://schemas.microsoft.com/office/drawing/2014/main" id="{00000000-0008-0000-8B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8052" y="1269813"/>
          <a:ext cx="3696073" cy="4261037"/>
        </a:xfrm>
        <a:prstGeom prst="rect">
          <a:avLst/>
        </a:prstGeom>
        <a:noFill/>
        <a:ln>
          <a:noFill/>
        </a:ln>
      </xdr:spPr>
    </xdr:pic>
    <xdr:clientData/>
  </xdr:twoCellAnchor>
  <xdr:twoCellAnchor>
    <xdr:from>
      <xdr:col>0</xdr:col>
      <xdr:colOff>57979</xdr:colOff>
      <xdr:row>4</xdr:row>
      <xdr:rowOff>107674</xdr:rowOff>
    </xdr:from>
    <xdr:to>
      <xdr:col>9</xdr:col>
      <xdr:colOff>662609</xdr:colOff>
      <xdr:row>30</xdr:row>
      <xdr:rowOff>124240</xdr:rowOff>
    </xdr:to>
    <xdr:sp macro="" textlink="">
      <xdr:nvSpPr>
        <xdr:cNvPr id="3" name="1 CuadroTexto">
          <a:extLst>
            <a:ext uri="{FF2B5EF4-FFF2-40B4-BE49-F238E27FC236}">
              <a16:creationId xmlns:a16="http://schemas.microsoft.com/office/drawing/2014/main" id="{00000000-0008-0000-8B00-000003000000}"/>
            </a:ext>
          </a:extLst>
        </xdr:cNvPr>
        <xdr:cNvSpPr txBox="1"/>
      </xdr:nvSpPr>
      <xdr:spPr>
        <a:xfrm>
          <a:off x="57979" y="869674"/>
          <a:ext cx="7843630" cy="5383696"/>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Para el mes de  enero - marzo 2020, la  Oficina del Convenio Bilateral de Seguridad Social entre España y la RD han registrado un total de 220 nuevos expedientes, el 78.2% fueron nuevas introducciones;  no se realizaron nuevoses reintroduccioens y el 21.4%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30% solicitaron certificaciones de períodos cotizados o cuantías; el 20% por jubilación o vejez; el 7% por sobrevivencia, el 10% por incapacidad el 33% por eximición de cotización</a:t>
          </a:r>
          <a:r>
            <a:rPr lang="en-US" sz="1400" baseline="0">
              <a:solidFill>
                <a:sysClr val="windowText" lastClr="000000"/>
              </a:solidFill>
              <a:effectLst/>
              <a:latin typeface="+mn-lt"/>
              <a:ea typeface="+mn-ea"/>
              <a:cs typeface="+mn-cs"/>
            </a:rPr>
            <a:t>.  Del total de expedientes el 28.6% estan concluidos, el 50.0% en proceso y el 21.4% estan en estatus pendiente.</a:t>
          </a:r>
          <a:endParaRPr lang="es-ES"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10</xdr:col>
      <xdr:colOff>0</xdr:colOff>
      <xdr:row>3</xdr:row>
      <xdr:rowOff>161924</xdr:rowOff>
    </xdr:to>
    <xdr:sp macro="" textlink="">
      <xdr:nvSpPr>
        <xdr:cNvPr id="4" name="4 Rectángulo redondeado">
          <a:extLst>
            <a:ext uri="{FF2B5EF4-FFF2-40B4-BE49-F238E27FC236}">
              <a16:creationId xmlns:a16="http://schemas.microsoft.com/office/drawing/2014/main" id="{00000000-0008-0000-8B00-000004000000}"/>
            </a:ext>
          </a:extLst>
        </xdr:cNvPr>
        <xdr:cNvSpPr/>
      </xdr:nvSpPr>
      <xdr:spPr>
        <a:xfrm>
          <a:off x="0" y="0"/>
          <a:ext cx="9248775" cy="7334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8B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0</xdr:row>
      <xdr:rowOff>1170214</xdr:rowOff>
    </xdr:to>
    <xdr:sp macro="" textlink="">
      <xdr:nvSpPr>
        <xdr:cNvPr id="2" name="4 Rectángulo redondeado">
          <a:extLst>
            <a:ext uri="{FF2B5EF4-FFF2-40B4-BE49-F238E27FC236}">
              <a16:creationId xmlns:a16="http://schemas.microsoft.com/office/drawing/2014/main" id="{00000000-0008-0000-8C00-000002000000}"/>
            </a:ext>
          </a:extLst>
        </xdr:cNvPr>
        <xdr:cNvSpPr/>
      </xdr:nvSpPr>
      <xdr:spPr>
        <a:xfrm>
          <a:off x="0" y="0"/>
          <a:ext cx="1808389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Tipo de Trámite</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a:t>
          </a:r>
          <a:r>
            <a:rPr lang="es-DO" sz="2000" b="1" baseline="0">
              <a:solidFill>
                <a:schemeClr val="lt1"/>
              </a:solidFill>
              <a:effectLst/>
              <a:latin typeface="+mn-lt"/>
              <a:ea typeface="+mn-ea"/>
              <a:cs typeface="+mn-cs"/>
            </a:rPr>
            <a:t> - Mayo </a:t>
          </a:r>
          <a:r>
            <a:rPr lang="es-DO" sz="2000" b="1">
              <a:solidFill>
                <a:schemeClr val="lt1"/>
              </a:solidFill>
              <a:effectLst/>
              <a:latin typeface="+mn-lt"/>
              <a:ea typeface="+mn-ea"/>
              <a:cs typeface="+mn-cs"/>
            </a:rPr>
            <a:t>2020</a:t>
          </a:r>
        </a:p>
      </xdr:txBody>
    </xdr:sp>
    <xdr:clientData/>
  </xdr:twoCellAnchor>
  <xdr:oneCellAnchor>
    <xdr:from>
      <xdr:col>0</xdr:col>
      <xdr:colOff>524276</xdr:colOff>
      <xdr:row>0</xdr:row>
      <xdr:rowOff>204106</xdr:rowOff>
    </xdr:from>
    <xdr:ext cx="959721" cy="68035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C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276" y="204106"/>
          <a:ext cx="959721" cy="680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54428</xdr:colOff>
      <xdr:row>7</xdr:row>
      <xdr:rowOff>95252</xdr:rowOff>
    </xdr:from>
    <xdr:to>
      <xdr:col>9</xdr:col>
      <xdr:colOff>1183821</xdr:colOff>
      <xdr:row>46</xdr:row>
      <xdr:rowOff>149680</xdr:rowOff>
    </xdr:to>
    <xdr:graphicFrame macro="">
      <xdr:nvGraphicFramePr>
        <xdr:cNvPr id="5" name="Gráfico 4">
          <a:extLst>
            <a:ext uri="{FF2B5EF4-FFF2-40B4-BE49-F238E27FC236}">
              <a16:creationId xmlns:a16="http://schemas.microsoft.com/office/drawing/2014/main" id="{00000000-0008-0000-8C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2.xml><?xml version="1.0" encoding="utf-8"?>
<xdr:wsDr xmlns:xdr="http://schemas.openxmlformats.org/drawingml/2006/spreadsheetDrawing" xmlns:a="http://schemas.openxmlformats.org/drawingml/2006/main">
  <xdr:twoCellAnchor>
    <xdr:from>
      <xdr:col>0</xdr:col>
      <xdr:colOff>34636</xdr:colOff>
      <xdr:row>0</xdr:row>
      <xdr:rowOff>0</xdr:rowOff>
    </xdr:from>
    <xdr:to>
      <xdr:col>9</xdr:col>
      <xdr:colOff>1073728</xdr:colOff>
      <xdr:row>1</xdr:row>
      <xdr:rowOff>34637</xdr:rowOff>
    </xdr:to>
    <xdr:sp macro="" textlink="">
      <xdr:nvSpPr>
        <xdr:cNvPr id="2" name="4 Rectángulo redondeado">
          <a:extLst>
            <a:ext uri="{FF2B5EF4-FFF2-40B4-BE49-F238E27FC236}">
              <a16:creationId xmlns:a16="http://schemas.microsoft.com/office/drawing/2014/main" id="{00000000-0008-0000-8D00-000002000000}"/>
            </a:ext>
          </a:extLst>
        </xdr:cNvPr>
        <xdr:cNvSpPr/>
      </xdr:nvSpPr>
      <xdr:spPr>
        <a:xfrm>
          <a:off x="34636" y="0"/>
          <a:ext cx="14685819" cy="126422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Beneficio</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 - Mayo 2020 </a:t>
          </a:r>
        </a:p>
      </xdr:txBody>
    </xdr:sp>
    <xdr:clientData/>
  </xdr:twoCellAnchor>
  <xdr:oneCellAnchor>
    <xdr:from>
      <xdr:col>0</xdr:col>
      <xdr:colOff>676428</xdr:colOff>
      <xdr:row>0</xdr:row>
      <xdr:rowOff>205583</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D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428" y="205583"/>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51965</xdr:colOff>
      <xdr:row>10</xdr:row>
      <xdr:rowOff>86602</xdr:rowOff>
    </xdr:from>
    <xdr:to>
      <xdr:col>9</xdr:col>
      <xdr:colOff>571499</xdr:colOff>
      <xdr:row>55</xdr:row>
      <xdr:rowOff>138546</xdr:rowOff>
    </xdr:to>
    <xdr:graphicFrame macro="">
      <xdr:nvGraphicFramePr>
        <xdr:cNvPr id="5" name="Gráfico 4">
          <a:extLst>
            <a:ext uri="{FF2B5EF4-FFF2-40B4-BE49-F238E27FC236}">
              <a16:creationId xmlns:a16="http://schemas.microsoft.com/office/drawing/2014/main" id="{00000000-0008-0000-8D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0</xdr:row>
      <xdr:rowOff>885825</xdr:rowOff>
    </xdr:to>
    <xdr:sp macro="" textlink="">
      <xdr:nvSpPr>
        <xdr:cNvPr id="3" name="4 Rectángulo redondeado">
          <a:extLst>
            <a:ext uri="{FF2B5EF4-FFF2-40B4-BE49-F238E27FC236}">
              <a16:creationId xmlns:a16="http://schemas.microsoft.com/office/drawing/2014/main" id="{00000000-0008-0000-8E00-000003000000}"/>
            </a:ext>
          </a:extLst>
        </xdr:cNvPr>
        <xdr:cNvSpPr/>
      </xdr:nvSpPr>
      <xdr:spPr>
        <a:xfrm>
          <a:off x="0" y="0"/>
          <a:ext cx="8686800" cy="8858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4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400" b="1" baseline="0">
              <a:solidFill>
                <a:schemeClr val="lt1"/>
              </a:solidFill>
              <a:effectLst/>
              <a:latin typeface="+mn-lt"/>
              <a:ea typeface="+mn-ea"/>
              <a:cs typeface="+mn-cs"/>
            </a:rPr>
            <a:t>Cantidad de Solicitudes y Tramitaciones Concluidas</a:t>
          </a:r>
          <a:endParaRPr lang="es-ES" sz="2400">
            <a:effectLst/>
          </a:endParaRPr>
        </a:p>
        <a:p>
          <a:pPr algn="ctr" eaLnBrk="1" fontAlgn="auto" latinLnBrk="0" hangingPunct="1"/>
          <a:r>
            <a:rPr lang="es-ES" sz="1400" b="1" baseline="0">
              <a:solidFill>
                <a:schemeClr val="lt1"/>
              </a:solidFill>
              <a:effectLst/>
              <a:latin typeface="+mn-lt"/>
              <a:ea typeface="+mn-ea"/>
              <a:cs typeface="+mn-cs"/>
            </a:rPr>
            <a:t>P</a:t>
          </a:r>
          <a:r>
            <a:rPr lang="es-DO" sz="1400" b="1">
              <a:solidFill>
                <a:schemeClr val="lt1"/>
              </a:solidFill>
              <a:effectLst/>
              <a:latin typeface="+mn-lt"/>
              <a:ea typeface="+mn-ea"/>
              <a:cs typeface="+mn-cs"/>
            </a:rPr>
            <a:t>eríodo: Enero -  Mayo 2020</a:t>
          </a:r>
        </a:p>
      </xdr:txBody>
    </xdr:sp>
    <xdr:clientData/>
  </xdr:twoCellAnchor>
  <xdr:oneCellAnchor>
    <xdr:from>
      <xdr:col>0</xdr:col>
      <xdr:colOff>223559</xdr:colOff>
      <xdr:row>0</xdr:row>
      <xdr:rowOff>209550</xdr:rowOff>
    </xdr:from>
    <xdr:ext cx="685802" cy="466726"/>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8E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3559" y="209550"/>
          <a:ext cx="685802"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57149</xdr:colOff>
      <xdr:row>8</xdr:row>
      <xdr:rowOff>66674</xdr:rowOff>
    </xdr:from>
    <xdr:to>
      <xdr:col>7</xdr:col>
      <xdr:colOff>590550</xdr:colOff>
      <xdr:row>29</xdr:row>
      <xdr:rowOff>152400</xdr:rowOff>
    </xdr:to>
    <xdr:graphicFrame macro="">
      <xdr:nvGraphicFramePr>
        <xdr:cNvPr id="2" name="Gráfico 1">
          <a:extLst>
            <a:ext uri="{FF2B5EF4-FFF2-40B4-BE49-F238E27FC236}">
              <a16:creationId xmlns:a16="http://schemas.microsoft.com/office/drawing/2014/main" id="{00000000-0008-0000-8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4.xml><?xml version="1.0" encoding="utf-8"?>
<xdr:wsDr xmlns:xdr="http://schemas.openxmlformats.org/drawingml/2006/spreadsheetDrawing" xmlns:a="http://schemas.openxmlformats.org/drawingml/2006/main">
  <xdr:twoCellAnchor editAs="oneCell">
    <xdr:from>
      <xdr:col>2</xdr:col>
      <xdr:colOff>285750</xdr:colOff>
      <xdr:row>1</xdr:row>
      <xdr:rowOff>64478</xdr:rowOff>
    </xdr:from>
    <xdr:to>
      <xdr:col>6</xdr:col>
      <xdr:colOff>893884</xdr:colOff>
      <xdr:row>22</xdr:row>
      <xdr:rowOff>169253</xdr:rowOff>
    </xdr:to>
    <xdr:pic>
      <xdr:nvPicPr>
        <xdr:cNvPr id="4" name="3 Imagen">
          <a:extLst>
            <a:ext uri="{FF2B5EF4-FFF2-40B4-BE49-F238E27FC236}">
              <a16:creationId xmlns:a16="http://schemas.microsoft.com/office/drawing/2014/main" id="{00000000-0008-0000-8F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09750" y="254978"/>
          <a:ext cx="3656134" cy="4105275"/>
        </a:xfrm>
        <a:prstGeom prst="rect">
          <a:avLst/>
        </a:prstGeom>
        <a:noFill/>
        <a:ln>
          <a:noFill/>
        </a:ln>
      </xdr:spPr>
    </xdr:pic>
    <xdr:clientData/>
  </xdr:twoCellAnchor>
  <xdr:twoCellAnchor>
    <xdr:from>
      <xdr:col>0</xdr:col>
      <xdr:colOff>648432</xdr:colOff>
      <xdr:row>7</xdr:row>
      <xdr:rowOff>8061</xdr:rowOff>
    </xdr:from>
    <xdr:to>
      <xdr:col>6</xdr:col>
      <xdr:colOff>2256692</xdr:colOff>
      <xdr:row>16</xdr:row>
      <xdr:rowOff>87923</xdr:rowOff>
    </xdr:to>
    <xdr:sp macro="" textlink="">
      <xdr:nvSpPr>
        <xdr:cNvPr id="2" name="1 CuadroTexto">
          <a:extLst>
            <a:ext uri="{FF2B5EF4-FFF2-40B4-BE49-F238E27FC236}">
              <a16:creationId xmlns:a16="http://schemas.microsoft.com/office/drawing/2014/main" id="{00000000-0008-0000-8F00-000002000000}"/>
            </a:ext>
          </a:extLst>
        </xdr:cNvPr>
        <xdr:cNvSpPr txBox="1"/>
      </xdr:nvSpPr>
      <xdr:spPr>
        <a:xfrm>
          <a:off x="648432" y="1341561"/>
          <a:ext cx="6180260" cy="1794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ENFT Banco Central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rPr>
            <a:t>Estadísticas de la Encuesta Nacional de Fuerza de Trabajo</a:t>
          </a:r>
        </a:p>
      </xdr:txBody>
    </xdr:sp>
    <xdr:clientData/>
  </xdr:twoCellAnchor>
  <xdr:twoCellAnchor editAs="oneCell">
    <xdr:from>
      <xdr:col>0</xdr:col>
      <xdr:colOff>145073</xdr:colOff>
      <xdr:row>0</xdr:row>
      <xdr:rowOff>158262</xdr:rowOff>
    </xdr:from>
    <xdr:to>
      <xdr:col>1</xdr:col>
      <xdr:colOff>181097</xdr:colOff>
      <xdr:row>3</xdr:row>
      <xdr:rowOff>63012</xdr:rowOff>
    </xdr:to>
    <xdr:pic>
      <xdr:nvPicPr>
        <xdr:cNvPr id="3" name="6 Imagen" descr="logo_2x4.bmp">
          <a:extLst>
            <a:ext uri="{FF2B5EF4-FFF2-40B4-BE49-F238E27FC236}">
              <a16:creationId xmlns:a16="http://schemas.microsoft.com/office/drawing/2014/main" id="{00000000-0008-0000-8F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45073" y="158262"/>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5.xml><?xml version="1.0" encoding="utf-8"?>
<xdr:wsDr xmlns:xdr="http://schemas.openxmlformats.org/drawingml/2006/spreadsheetDrawing" xmlns:a="http://schemas.openxmlformats.org/drawingml/2006/main">
  <xdr:twoCellAnchor>
    <xdr:from>
      <xdr:col>0</xdr:col>
      <xdr:colOff>69635</xdr:colOff>
      <xdr:row>17</xdr:row>
      <xdr:rowOff>40901</xdr:rowOff>
    </xdr:from>
    <xdr:to>
      <xdr:col>12</xdr:col>
      <xdr:colOff>675153</xdr:colOff>
      <xdr:row>55</xdr:row>
      <xdr:rowOff>98051</xdr:rowOff>
    </xdr:to>
    <xdr:graphicFrame macro="">
      <xdr:nvGraphicFramePr>
        <xdr:cNvPr id="2" name="1 Gráfico">
          <a:extLst>
            <a:ext uri="{FF2B5EF4-FFF2-40B4-BE49-F238E27FC236}">
              <a16:creationId xmlns:a16="http://schemas.microsoft.com/office/drawing/2014/main" id="{00000000-0008-0000-9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742949</xdr:colOff>
      <xdr:row>1</xdr:row>
      <xdr:rowOff>108857</xdr:rowOff>
    </xdr:to>
    <xdr:sp macro="" textlink="">
      <xdr:nvSpPr>
        <xdr:cNvPr id="4" name="6 Rectángulo redondeado">
          <a:extLst>
            <a:ext uri="{FF2B5EF4-FFF2-40B4-BE49-F238E27FC236}">
              <a16:creationId xmlns:a16="http://schemas.microsoft.com/office/drawing/2014/main" id="{00000000-0008-0000-9000-000004000000}"/>
            </a:ext>
          </a:extLst>
        </xdr:cNvPr>
        <xdr:cNvSpPr/>
      </xdr:nvSpPr>
      <xdr:spPr>
        <a:xfrm>
          <a:off x="0" y="0"/>
          <a:ext cx="13115924" cy="97563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Distribución de la Población Ocupada Formal por Rama de Actividad</a:t>
          </a:r>
        </a:p>
        <a:p>
          <a:pPr algn="ctr" eaLnBrk="1" fontAlgn="auto" latinLnBrk="0" hangingPunct="1"/>
          <a:r>
            <a:rPr lang="es-DO" sz="1600" b="1">
              <a:solidFill>
                <a:schemeClr val="lt1"/>
              </a:solidFill>
              <a:effectLst/>
              <a:latin typeface="+mn-lt"/>
              <a:ea typeface="+mn-ea"/>
              <a:cs typeface="+mn-cs"/>
            </a:rPr>
            <a:t>Período: 2014-</a:t>
          </a:r>
          <a:r>
            <a:rPr lang="es-DO" sz="1600" b="1" baseline="0">
              <a:solidFill>
                <a:schemeClr val="lt1"/>
              </a:solidFill>
              <a:effectLst/>
              <a:latin typeface="+mn-lt"/>
              <a:ea typeface="+mn-ea"/>
              <a:cs typeface="+mn-cs"/>
            </a:rPr>
            <a:t>  Marzo 2020</a:t>
          </a:r>
          <a:endParaRPr lang="es-DO" sz="2400">
            <a:effectLst/>
          </a:endParaRPr>
        </a:p>
      </xdr:txBody>
    </xdr:sp>
    <xdr:clientData/>
  </xdr:twoCellAnchor>
  <xdr:twoCellAnchor editAs="oneCell">
    <xdr:from>
      <xdr:col>0</xdr:col>
      <xdr:colOff>396207</xdr:colOff>
      <xdr:row>0</xdr:row>
      <xdr:rowOff>239324</xdr:rowOff>
    </xdr:from>
    <xdr:to>
      <xdr:col>0</xdr:col>
      <xdr:colOff>1192131</xdr:colOff>
      <xdr:row>0</xdr:row>
      <xdr:rowOff>829874</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9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207" y="239324"/>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6.xml><?xml version="1.0" encoding="utf-8"?>
<c:userShapes xmlns:c="http://schemas.openxmlformats.org/drawingml/2006/chart">
  <cdr:relSizeAnchor xmlns:cdr="http://schemas.openxmlformats.org/drawingml/2006/chartDrawing">
    <cdr:from>
      <cdr:x>0.27795</cdr:x>
      <cdr:y>0.11205</cdr:y>
    </cdr:from>
    <cdr:to>
      <cdr:x>0.32226</cdr:x>
      <cdr:y>0.16279</cdr:y>
    </cdr:to>
    <cdr:sp macro="" textlink="">
      <cdr:nvSpPr>
        <cdr:cNvPr id="2" name="1 CuadroTexto"/>
        <cdr:cNvSpPr txBox="1"/>
      </cdr:nvSpPr>
      <cdr:spPr>
        <a:xfrm xmlns:a="http://schemas.openxmlformats.org/drawingml/2006/main">
          <a:off x="2628900" y="504826"/>
          <a:ext cx="419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0.43303</cdr:x>
      <cdr:y>0.08457</cdr:y>
    </cdr:from>
    <cdr:to>
      <cdr:x>0.50856</cdr:x>
      <cdr:y>0.12474</cdr:y>
    </cdr:to>
    <cdr:sp macro="" textlink="">
      <cdr:nvSpPr>
        <cdr:cNvPr id="5" name="4 CuadroTexto"/>
        <cdr:cNvSpPr txBox="1"/>
      </cdr:nvSpPr>
      <cdr:spPr>
        <a:xfrm xmlns:a="http://schemas.openxmlformats.org/drawingml/2006/main">
          <a:off x="4095750" y="381000"/>
          <a:ext cx="7143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0.51662</cdr:x>
      <cdr:y>0.08457</cdr:y>
    </cdr:from>
    <cdr:to>
      <cdr:x>0.6002</cdr:x>
      <cdr:y>0.14165</cdr:y>
    </cdr:to>
    <cdr:sp macro="" textlink="">
      <cdr:nvSpPr>
        <cdr:cNvPr id="7" name="6 CuadroTexto"/>
        <cdr:cNvSpPr txBox="1"/>
      </cdr:nvSpPr>
      <cdr:spPr>
        <a:xfrm xmlns:a="http://schemas.openxmlformats.org/drawingml/2006/main">
          <a:off x="4886325" y="381000"/>
          <a:ext cx="7905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0.03002</cdr:x>
      <cdr:y>0.94362</cdr:y>
    </cdr:from>
    <cdr:to>
      <cdr:x>0.56907</cdr:x>
      <cdr:y>0.9849</cdr:y>
    </cdr:to>
    <cdr:sp macro="" textlink="">
      <cdr:nvSpPr>
        <cdr:cNvPr id="14" name="13 CuadroTexto"/>
        <cdr:cNvSpPr txBox="1"/>
      </cdr:nvSpPr>
      <cdr:spPr>
        <a:xfrm xmlns:a="http://schemas.openxmlformats.org/drawingml/2006/main">
          <a:off x="423864" y="6991350"/>
          <a:ext cx="7612191" cy="3058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200" b="1"/>
            <a:t>Fuente: </a:t>
          </a:r>
          <a:r>
            <a:rPr lang="es-ES" sz="1200" b="0"/>
            <a:t>Banco Central de la República</a:t>
          </a:r>
          <a:r>
            <a:rPr lang="es-ES" sz="1200" b="0" baseline="0"/>
            <a:t>  Dominicana (BCRD)</a:t>
          </a:r>
        </a:p>
        <a:p xmlns:a="http://schemas.openxmlformats.org/drawingml/2006/main">
          <a:r>
            <a:rPr lang="es-ES" sz="1200" b="0" baseline="0">
              <a:latin typeface="+mn-lt"/>
              <a:ea typeface="+mn-ea"/>
              <a:cs typeface="+mn-cs"/>
            </a:rPr>
            <a:t>               </a:t>
          </a:r>
          <a:endParaRPr lang="es-ES" sz="2000" b="1"/>
        </a:p>
      </cdr:txBody>
    </cdr:sp>
  </cdr:relSizeAnchor>
</c:userShapes>
</file>

<file path=xl/drawings/drawing207.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13607</xdr:colOff>
      <xdr:row>0</xdr:row>
      <xdr:rowOff>993320</xdr:rowOff>
    </xdr:to>
    <xdr:sp macro="" textlink="">
      <xdr:nvSpPr>
        <xdr:cNvPr id="4" name="6 Rectángulo redondeado">
          <a:extLst>
            <a:ext uri="{FF2B5EF4-FFF2-40B4-BE49-F238E27FC236}">
              <a16:creationId xmlns:a16="http://schemas.microsoft.com/office/drawing/2014/main" id="{00000000-0008-0000-9100-000004000000}"/>
            </a:ext>
          </a:extLst>
        </xdr:cNvPr>
        <xdr:cNvSpPr/>
      </xdr:nvSpPr>
      <xdr:spPr>
        <a:xfrm>
          <a:off x="0" y="0"/>
          <a:ext cx="12178393" cy="9933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Población Total Republica Dominicana y por Tipo de Ocupación</a:t>
          </a:r>
        </a:p>
        <a:p>
          <a:pPr algn="ctr" eaLnBrk="1" fontAlgn="auto" latinLnBrk="0" hangingPunct="1"/>
          <a:r>
            <a:rPr lang="es-DO" sz="1600" b="1">
              <a:solidFill>
                <a:schemeClr val="lt1"/>
              </a:solidFill>
              <a:effectLst/>
              <a:latin typeface="+mn-lt"/>
              <a:ea typeface="+mn-ea"/>
              <a:cs typeface="+mn-cs"/>
            </a:rPr>
            <a:t>Período: 2005 - </a:t>
          </a:r>
          <a:r>
            <a:rPr lang="es-DO" sz="1600" b="1" baseline="0">
              <a:solidFill>
                <a:schemeClr val="lt1"/>
              </a:solidFill>
              <a:effectLst/>
              <a:latin typeface="+mn-lt"/>
              <a:ea typeface="+mn-ea"/>
              <a:cs typeface="+mn-cs"/>
            </a:rPr>
            <a:t> Marzo 2020</a:t>
          </a:r>
          <a:endParaRPr lang="es-DO" sz="2400">
            <a:effectLst/>
          </a:endParaRPr>
        </a:p>
      </xdr:txBody>
    </xdr:sp>
    <xdr:clientData/>
  </xdr:twoCellAnchor>
  <xdr:twoCellAnchor editAs="oneCell">
    <xdr:from>
      <xdr:col>0</xdr:col>
      <xdr:colOff>448235</xdr:colOff>
      <xdr:row>0</xdr:row>
      <xdr:rowOff>190500</xdr:rowOff>
    </xdr:from>
    <xdr:to>
      <xdr:col>0</xdr:col>
      <xdr:colOff>1208287</xdr:colOff>
      <xdr:row>0</xdr:row>
      <xdr:rowOff>694765</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91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8235" y="190500"/>
          <a:ext cx="760052"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11</xdr:row>
      <xdr:rowOff>13608</xdr:rowOff>
    </xdr:from>
    <xdr:to>
      <xdr:col>13</xdr:col>
      <xdr:colOff>2143126</xdr:colOff>
      <xdr:row>57</xdr:row>
      <xdr:rowOff>54429</xdr:rowOff>
    </xdr:to>
    <xdr:graphicFrame macro="">
      <xdr:nvGraphicFramePr>
        <xdr:cNvPr id="2" name="Gráfico 1">
          <a:extLst>
            <a:ext uri="{FF2B5EF4-FFF2-40B4-BE49-F238E27FC236}">
              <a16:creationId xmlns:a16="http://schemas.microsoft.com/office/drawing/2014/main" id="{00000000-0008-0000-9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8.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2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a:extLst>
            <a:ext uri="{FF2B5EF4-FFF2-40B4-BE49-F238E27FC236}">
              <a16:creationId xmlns:a16="http://schemas.microsoft.com/office/drawing/2014/main" id="{00000000-0008-0000-9200-000007000000}"/>
            </a:ext>
          </a:extLst>
        </xdr:cNvPr>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92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9.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93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623454</xdr:colOff>
      <xdr:row>1</xdr:row>
      <xdr:rowOff>86590</xdr:rowOff>
    </xdr:to>
    <xdr:sp macro="" textlink="">
      <xdr:nvSpPr>
        <xdr:cNvPr id="4" name="6 Rectángulo redondeado">
          <a:extLst>
            <a:ext uri="{FF2B5EF4-FFF2-40B4-BE49-F238E27FC236}">
              <a16:creationId xmlns:a16="http://schemas.microsoft.com/office/drawing/2014/main" id="{00000000-0008-0000-9300-000004000000}"/>
            </a:ext>
          </a:extLst>
        </xdr:cNvPr>
        <xdr:cNvSpPr/>
      </xdr:nvSpPr>
      <xdr:spPr>
        <a:xfrm>
          <a:off x="0" y="0"/>
          <a:ext cx="1778577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9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0.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4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a:extLst>
            <a:ext uri="{FF2B5EF4-FFF2-40B4-BE49-F238E27FC236}">
              <a16:creationId xmlns:a16="http://schemas.microsoft.com/office/drawing/2014/main" id="{00000000-0008-0000-9400-000008000000}"/>
            </a:ext>
          </a:extLst>
        </xdr:cNvPr>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4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1.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500-000006000000}"/>
            </a:ext>
          </a:extLst>
        </xdr:cNvPr>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a:extLst>
            <a:ext uri="{FF2B5EF4-FFF2-40B4-BE49-F238E27FC236}">
              <a16:creationId xmlns:a16="http://schemas.microsoft.com/office/drawing/2014/main" id="{00000000-0008-0000-9500-000008000000}"/>
            </a:ext>
          </a:extLst>
        </xdr:cNvPr>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Informe Sistema Dominicano de Seguridad Social (SDSS)</a:t>
          </a:r>
          <a:endParaRPr lang="es-DO" sz="44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5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20Estadisticas/02.%20Informes%20y%20Metas%20SDSS/2015/02.%20Informe%20%20Enero%202015/Bolet&#237;n%20Diciembre%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ilma.Santana/Desktop/Estadisticas%20CNSS4/Enero%202020.%20Estad&#237;sticas%20del%20SD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Diccionario_RC "/>
      <sheetName val="Diccionario_RS"/>
      <sheetName val="Hoja8"/>
      <sheetName val="R_Contributivo"/>
      <sheetName val="RS_Subsidiado."/>
      <sheetName val="TSS RCS"/>
      <sheetName val="Rec.xsector (2)"/>
      <sheetName val="Rec.xsector"/>
      <sheetName val="Pensionados SIGOB"/>
      <sheetName val="Efectivo Recibido X Rubros"/>
      <sheetName val="Dispersión por AFP's"/>
      <sheetName val="Hoja9"/>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Pobl."/>
      <sheetName val="Hoja1 (2)"/>
      <sheetName val="Resumen EEp"/>
      <sheetName val="Resumen"/>
      <sheetName val="Hoja1 (4)"/>
      <sheetName val="Hoja11"/>
      <sheetName val="Hoja10"/>
      <sheetName val="Hoja7"/>
      <sheetName val="Resolucione Importantes"/>
      <sheetName val="Hoja6"/>
      <sheetName val="Hoja4"/>
    </sheetNames>
    <sheetDataSet>
      <sheetData sheetId="0"/>
      <sheetData sheetId="1"/>
      <sheetData sheetId="2"/>
      <sheetData sheetId="3"/>
      <sheetData sheetId="4">
        <row r="228">
          <cell r="DK228">
            <v>194685949.21000001</v>
          </cell>
        </row>
      </sheetData>
      <sheetData sheetId="5"/>
      <sheetData sheetId="6"/>
      <sheetData sheetId="7"/>
      <sheetData sheetId="8">
        <row r="282">
          <cell r="E282">
            <v>10888419013.67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7.xml"/><Relationship Id="rId1" Type="http://schemas.openxmlformats.org/officeDocument/2006/relationships/printerSettings" Target="../printerSettings/printerSettings84.bin"/><Relationship Id="rId4" Type="http://schemas.openxmlformats.org/officeDocument/2006/relationships/comments" Target="../comments1.xml"/></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25.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53.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55.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57.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59.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61.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63.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65.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67.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69.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71.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73.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75.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77.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79.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81.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83.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85.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87.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88.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90.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91.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92.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93.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94.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96.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97.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199.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200.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201.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202.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203.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204.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205.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207.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208.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209.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210.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211.xml"/><Relationship Id="rId1" Type="http://schemas.openxmlformats.org/officeDocument/2006/relationships/printerSettings" Target="../printerSettings/printerSettings1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S1:T66"/>
  <sheetViews>
    <sheetView showGridLines="0" view="pageBreakPreview" zoomScale="40" zoomScaleNormal="100" zoomScaleSheetLayoutView="40" workbookViewId="0">
      <selection activeCell="T71" sqref="T71"/>
    </sheetView>
  </sheetViews>
  <sheetFormatPr baseColWidth="10" defaultColWidth="15.140625" defaultRowHeight="15"/>
  <cols>
    <col min="1" max="1" width="17.28515625" style="66" customWidth="1"/>
    <col min="2" max="5" width="15.140625" style="66"/>
    <col min="6" max="6" width="22.28515625" style="66" customWidth="1"/>
    <col min="7" max="7" width="15.140625" style="66"/>
    <col min="8" max="8" width="19.85546875" style="66" customWidth="1"/>
    <col min="9" max="9" width="15.140625" style="66"/>
    <col min="10" max="10" width="24.140625" style="66" customWidth="1"/>
    <col min="11" max="11" width="24.28515625" style="66" customWidth="1"/>
    <col min="12" max="12" width="23.28515625" style="66" customWidth="1"/>
    <col min="13" max="13" width="27" style="66" customWidth="1"/>
    <col min="14" max="14" width="16.28515625" style="66" customWidth="1"/>
    <col min="15" max="16" width="15.140625" style="66"/>
    <col min="17" max="17" width="20.85546875" style="66" customWidth="1"/>
    <col min="18" max="19" width="15.140625" style="66"/>
    <col min="21" max="16384" width="15.140625" style="66"/>
  </cols>
  <sheetData>
    <row r="1" ht="42" customHeight="1"/>
    <row r="66" spans="19:19">
      <c r="S66" s="66" t="s">
        <v>10</v>
      </c>
    </row>
  </sheetData>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92"/>
  <sheetViews>
    <sheetView view="pageBreakPreview" topLeftCell="A58" zoomScale="40" zoomScaleNormal="100" zoomScaleSheetLayoutView="40" workbookViewId="0">
      <selection activeCell="G16" sqref="G16"/>
    </sheetView>
  </sheetViews>
  <sheetFormatPr baseColWidth="10" defaultColWidth="26.7109375" defaultRowHeight="31.5"/>
  <cols>
    <col min="1" max="1" width="74.42578125" style="2015" customWidth="1"/>
    <col min="2" max="2" width="52.42578125" style="2015" customWidth="1"/>
    <col min="3" max="3" width="45.85546875" style="2014" customWidth="1"/>
    <col min="4" max="4" width="35.42578125" style="2015" customWidth="1"/>
    <col min="5" max="5" width="33.85546875" style="2015" customWidth="1"/>
    <col min="6" max="6" width="35.42578125" style="2016" customWidth="1"/>
    <col min="7" max="7" width="44" style="2016" customWidth="1"/>
    <col min="8" max="8" width="37.85546875" style="2016" customWidth="1"/>
    <col min="9" max="9" width="22.85546875" style="2015" customWidth="1"/>
    <col min="10" max="10" width="28.140625" style="2016" customWidth="1"/>
    <col min="11" max="11" width="39.42578125" style="2016" bestFit="1" customWidth="1"/>
    <col min="12" max="12" width="39.28515625" style="2016" customWidth="1"/>
    <col min="13" max="13" width="38" style="2016" customWidth="1"/>
    <col min="14" max="14" width="33" style="1693" customWidth="1"/>
    <col min="15" max="15" width="37.5703125" style="1693" customWidth="1"/>
    <col min="16" max="16" width="36.28515625" style="1693" customWidth="1"/>
    <col min="17" max="17" width="26.7109375" style="2202"/>
    <col min="18" max="16384" width="26.7109375" style="1692"/>
  </cols>
  <sheetData>
    <row r="1" spans="1:17" ht="111.75" customHeight="1">
      <c r="A1" s="2499" t="s">
        <v>1084</v>
      </c>
      <c r="B1" s="2500"/>
      <c r="C1" s="2500"/>
      <c r="D1" s="2500"/>
      <c r="E1" s="2500"/>
      <c r="F1" s="2500"/>
      <c r="G1" s="2500"/>
      <c r="H1" s="2500"/>
      <c r="I1" s="2500"/>
      <c r="J1" s="2500"/>
      <c r="K1" s="2500"/>
      <c r="L1" s="2500"/>
      <c r="M1" s="2500"/>
      <c r="N1" s="2230"/>
      <c r="O1" s="2230"/>
      <c r="P1" s="2230"/>
    </row>
    <row r="2" spans="1:17" ht="14.25" customHeight="1">
      <c r="A2" s="2203"/>
      <c r="B2" s="2204"/>
    </row>
    <row r="3" spans="1:17" s="2104" customFormat="1" ht="52.5" customHeight="1">
      <c r="A3" s="2196" t="s">
        <v>898</v>
      </c>
      <c r="B3" s="2102">
        <v>10440874</v>
      </c>
      <c r="C3" s="2103"/>
      <c r="G3" s="2105"/>
      <c r="H3" s="2105"/>
      <c r="I3" s="2105"/>
    </row>
    <row r="4" spans="1:17" s="2107" customFormat="1" ht="37.5" customHeight="1">
      <c r="A4" s="2106"/>
      <c r="B4" s="2106"/>
      <c r="C4" s="2104"/>
      <c r="D4" s="2106"/>
      <c r="E4" s="2106"/>
      <c r="F4" s="2106"/>
      <c r="G4" s="2105"/>
      <c r="H4" s="2105"/>
      <c r="I4" s="2105"/>
      <c r="J4" s="2106"/>
      <c r="K4" s="2106"/>
      <c r="L4" s="2106"/>
      <c r="M4" s="2106"/>
      <c r="N4" s="2106"/>
      <c r="O4" s="2106"/>
      <c r="P4" s="2106"/>
      <c r="Q4" s="2106"/>
    </row>
    <row r="5" spans="1:17" s="2107" customFormat="1" ht="37.5" customHeight="1">
      <c r="A5" s="2502" t="s">
        <v>477</v>
      </c>
      <c r="B5" s="2197" t="s">
        <v>860</v>
      </c>
      <c r="C5" s="2197" t="s">
        <v>861</v>
      </c>
      <c r="D5" s="2197" t="s">
        <v>2</v>
      </c>
      <c r="E5" s="2106"/>
      <c r="F5" s="2106"/>
      <c r="G5" s="2106"/>
      <c r="H5" s="2106"/>
      <c r="I5" s="2105"/>
      <c r="J5" s="2106"/>
      <c r="K5" s="2106"/>
      <c r="L5" s="2106"/>
      <c r="M5" s="2106"/>
      <c r="N5" s="2106"/>
      <c r="O5" s="2106"/>
      <c r="P5" s="2106"/>
      <c r="Q5" s="2106"/>
    </row>
    <row r="6" spans="1:17" s="2107" customFormat="1" ht="37.5" customHeight="1">
      <c r="A6" s="2503"/>
      <c r="B6" s="2108">
        <v>12952</v>
      </c>
      <c r="C6" s="2108">
        <v>252</v>
      </c>
      <c r="D6" s="2109">
        <f>+B6+C6</f>
        <v>13204</v>
      </c>
      <c r="E6" s="2106"/>
      <c r="F6" s="2106"/>
      <c r="G6" s="2106"/>
      <c r="H6" s="2106"/>
      <c r="I6" s="2105"/>
      <c r="J6" s="2106"/>
      <c r="K6" s="2106"/>
      <c r="L6" s="2106"/>
      <c r="M6" s="2106"/>
      <c r="N6" s="2106"/>
      <c r="O6" s="2106"/>
      <c r="P6" s="2106"/>
      <c r="Q6" s="2106"/>
    </row>
    <row r="7" spans="1:17" s="2107" customFormat="1" ht="37.5" customHeight="1">
      <c r="A7" s="2106"/>
      <c r="B7" s="2106"/>
      <c r="C7" s="2104"/>
      <c r="D7" s="2106"/>
      <c r="E7" s="2106"/>
      <c r="F7" s="2106"/>
      <c r="G7" s="2106"/>
      <c r="H7" s="2106"/>
      <c r="I7" s="2105"/>
      <c r="J7" s="2106"/>
      <c r="K7" s="2106"/>
      <c r="L7" s="2106"/>
      <c r="M7" s="2106"/>
      <c r="N7" s="2106"/>
      <c r="O7" s="2106"/>
      <c r="P7" s="2106"/>
      <c r="Q7" s="2106"/>
    </row>
    <row r="8" spans="1:17" s="2107" customFormat="1" ht="37.5" customHeight="1">
      <c r="A8" s="2501" t="s">
        <v>899</v>
      </c>
      <c r="B8" s="2501"/>
      <c r="C8" s="2501" t="s">
        <v>766</v>
      </c>
      <c r="D8" s="2501"/>
      <c r="E8" s="2105"/>
      <c r="F8" s="2106"/>
      <c r="G8" s="2491" t="s">
        <v>1071</v>
      </c>
      <c r="H8" s="2493"/>
      <c r="I8" s="2105"/>
      <c r="J8" s="2106"/>
      <c r="K8" s="2491" t="s">
        <v>1085</v>
      </c>
      <c r="L8" s="2493"/>
      <c r="M8" s="2106"/>
      <c r="N8" s="2106"/>
      <c r="O8" s="2106"/>
      <c r="P8" s="2106"/>
      <c r="Q8" s="2106"/>
    </row>
    <row r="9" spans="1:17" s="2106" customFormat="1" ht="37.5" customHeight="1">
      <c r="A9" s="2110" t="s">
        <v>900</v>
      </c>
      <c r="B9" s="2111">
        <v>90957</v>
      </c>
      <c r="C9" s="2110" t="s">
        <v>900</v>
      </c>
      <c r="D9" s="2111">
        <v>1590207</v>
      </c>
      <c r="E9" s="2105"/>
      <c r="G9" s="2112" t="s">
        <v>862</v>
      </c>
      <c r="H9" s="2113">
        <v>21188</v>
      </c>
      <c r="I9" s="2105"/>
      <c r="K9" s="2112" t="s">
        <v>72</v>
      </c>
      <c r="L9" s="2113">
        <v>10289</v>
      </c>
    </row>
    <row r="10" spans="1:17" s="2106" customFormat="1" ht="37.5" customHeight="1">
      <c r="A10" s="2110" t="s">
        <v>901</v>
      </c>
      <c r="B10" s="2111">
        <v>603</v>
      </c>
      <c r="C10" s="2110" t="s">
        <v>901</v>
      </c>
      <c r="D10" s="2111">
        <v>308702</v>
      </c>
      <c r="E10" s="2105"/>
      <c r="G10" s="2112" t="s">
        <v>902</v>
      </c>
      <c r="H10" s="2113">
        <v>26075</v>
      </c>
      <c r="I10" s="2105"/>
      <c r="K10" s="2112" t="s">
        <v>1086</v>
      </c>
      <c r="L10" s="2113">
        <v>4756</v>
      </c>
    </row>
    <row r="11" spans="1:17" s="2106" customFormat="1" ht="37.5" customHeight="1">
      <c r="A11" s="2110" t="s">
        <v>903</v>
      </c>
      <c r="B11" s="2111">
        <v>77</v>
      </c>
      <c r="C11" s="2110" t="s">
        <v>903</v>
      </c>
      <c r="D11" s="2111">
        <v>339842</v>
      </c>
      <c r="E11" s="2105"/>
      <c r="G11" s="2112" t="s">
        <v>904</v>
      </c>
      <c r="H11" s="2113">
        <v>30742</v>
      </c>
      <c r="I11" s="2105"/>
      <c r="K11" s="2112" t="s">
        <v>1087</v>
      </c>
      <c r="L11" s="2113">
        <v>8278</v>
      </c>
    </row>
    <row r="12" spans="1:17" s="2107" customFormat="1" ht="37.5" customHeight="1">
      <c r="A12" s="2114" t="s">
        <v>905</v>
      </c>
      <c r="B12" s="2115">
        <f>+B11+B10+B9</f>
        <v>91637</v>
      </c>
      <c r="C12" s="2114" t="s">
        <v>906</v>
      </c>
      <c r="D12" s="2115">
        <f>+D11+D10+D9</f>
        <v>2238751</v>
      </c>
      <c r="E12" s="2105"/>
      <c r="F12" s="2106"/>
      <c r="G12" s="2115" t="s">
        <v>2</v>
      </c>
      <c r="H12" s="2115">
        <v>23312</v>
      </c>
      <c r="I12" s="2105"/>
      <c r="J12" s="2106"/>
      <c r="K12" s="2115" t="s">
        <v>2</v>
      </c>
      <c r="L12" s="2115">
        <v>23323</v>
      </c>
      <c r="M12" s="2106"/>
      <c r="N12" s="2106"/>
      <c r="O12" s="2106"/>
      <c r="P12" s="2106"/>
      <c r="Q12" s="2106"/>
    </row>
    <row r="13" spans="1:17" s="2107" customFormat="1" ht="37.5" customHeight="1">
      <c r="A13" s="2106"/>
      <c r="B13" s="2106"/>
      <c r="C13" s="2104"/>
      <c r="D13" s="2106"/>
      <c r="E13" s="2105"/>
      <c r="F13" s="2106"/>
      <c r="G13" s="2106"/>
      <c r="H13" s="2106"/>
      <c r="I13" s="2105"/>
      <c r="J13" s="2106"/>
      <c r="K13" s="2106"/>
      <c r="L13" s="2106"/>
      <c r="M13" s="2106"/>
      <c r="N13" s="2106"/>
      <c r="O13" s="2106"/>
      <c r="P13" s="2106"/>
      <c r="Q13" s="2106"/>
    </row>
    <row r="14" spans="1:17" s="2117" customFormat="1" ht="37.5" customHeight="1">
      <c r="A14" s="2489" t="s">
        <v>907</v>
      </c>
      <c r="B14" s="2489"/>
      <c r="C14" s="2489" t="s">
        <v>908</v>
      </c>
      <c r="D14" s="2489"/>
      <c r="E14" s="2104"/>
      <c r="F14" s="2104"/>
      <c r="G14" s="2104"/>
      <c r="H14" s="2104"/>
      <c r="I14" s="2116"/>
      <c r="J14" s="2106"/>
      <c r="K14" s="2106"/>
      <c r="L14" s="2106"/>
      <c r="M14" s="2106"/>
      <c r="N14" s="2106"/>
      <c r="O14" s="2106"/>
      <c r="P14" s="2104"/>
      <c r="Q14" s="2104"/>
    </row>
    <row r="15" spans="1:17" s="2107" customFormat="1" ht="37.5" customHeight="1">
      <c r="A15" s="2110" t="s">
        <v>909</v>
      </c>
      <c r="B15" s="2118">
        <v>39609</v>
      </c>
      <c r="C15" s="2110" t="s">
        <v>909</v>
      </c>
      <c r="D15" s="2111">
        <v>377589</v>
      </c>
      <c r="E15" s="2106"/>
      <c r="F15" s="2106"/>
      <c r="G15" s="2106"/>
      <c r="H15" s="2106"/>
      <c r="I15" s="2105"/>
      <c r="J15" s="2106"/>
      <c r="K15" s="2106"/>
      <c r="L15" s="2106"/>
      <c r="M15" s="2106"/>
      <c r="N15" s="2106"/>
      <c r="O15" s="2106"/>
      <c r="P15" s="2165"/>
      <c r="Q15" s="2106"/>
    </row>
    <row r="16" spans="1:17" s="2107" customFormat="1" ht="37.5" customHeight="1">
      <c r="A16" s="2110" t="s">
        <v>736</v>
      </c>
      <c r="B16" s="2118">
        <v>21843</v>
      </c>
      <c r="C16" s="2110" t="s">
        <v>736</v>
      </c>
      <c r="D16" s="2111">
        <v>892861</v>
      </c>
      <c r="E16" s="2106"/>
      <c r="F16" s="2106"/>
      <c r="G16" s="2106"/>
      <c r="H16" s="2106"/>
      <c r="I16" s="2105"/>
      <c r="J16" s="2106"/>
      <c r="K16" s="2106"/>
      <c r="L16" s="2106"/>
      <c r="M16" s="2106"/>
      <c r="N16" s="2106"/>
      <c r="O16" s="2106"/>
      <c r="P16" s="2106"/>
      <c r="Q16" s="2106"/>
    </row>
    <row r="17" spans="1:17" s="2107" customFormat="1" ht="37.5" customHeight="1">
      <c r="A17" s="2110" t="s">
        <v>910</v>
      </c>
      <c r="B17" s="2118">
        <v>9219</v>
      </c>
      <c r="C17" s="2110" t="s">
        <v>910</v>
      </c>
      <c r="D17" s="2111">
        <v>698016</v>
      </c>
      <c r="E17" s="2106"/>
      <c r="F17" s="2106"/>
      <c r="G17" s="2106"/>
      <c r="H17" s="2106"/>
      <c r="I17" s="2105"/>
      <c r="J17" s="2106"/>
      <c r="K17" s="2106"/>
      <c r="L17" s="2106"/>
      <c r="M17" s="2106"/>
      <c r="N17" s="2106"/>
      <c r="O17" s="2106"/>
      <c r="P17" s="2106"/>
      <c r="Q17" s="2106"/>
    </row>
    <row r="18" spans="1:17" s="2107" customFormat="1" ht="37.5" customHeight="1">
      <c r="A18" s="2110" t="s">
        <v>911</v>
      </c>
      <c r="B18" s="2118">
        <v>20966</v>
      </c>
      <c r="C18" s="2110" t="s">
        <v>911</v>
      </c>
      <c r="D18" s="2111">
        <v>270285</v>
      </c>
      <c r="E18" s="2106"/>
      <c r="F18" s="2106"/>
      <c r="G18" s="2106"/>
      <c r="H18" s="2106"/>
      <c r="I18" s="2105"/>
      <c r="J18" s="2106"/>
      <c r="K18" s="2106"/>
      <c r="L18" s="2106"/>
      <c r="M18" s="2106"/>
      <c r="N18" s="2106"/>
      <c r="O18" s="2106"/>
      <c r="P18" s="2106"/>
      <c r="Q18" s="2106"/>
    </row>
    <row r="19" spans="1:17" s="2107" customFormat="1" ht="37.5" customHeight="1">
      <c r="A19" s="2115" t="s">
        <v>2</v>
      </c>
      <c r="B19" s="2115">
        <f>SUM(B15:B18)</f>
        <v>91637</v>
      </c>
      <c r="C19" s="2115" t="s">
        <v>2</v>
      </c>
      <c r="D19" s="2115">
        <f>SUM(D15:D18)</f>
        <v>2238751</v>
      </c>
      <c r="E19" s="2106"/>
      <c r="F19" s="2106"/>
      <c r="G19" s="2483" t="s">
        <v>917</v>
      </c>
      <c r="H19" s="2485"/>
      <c r="I19" s="2105"/>
      <c r="J19" s="2106"/>
      <c r="K19" s="2106"/>
      <c r="L19" s="2106"/>
      <c r="M19" s="2106"/>
      <c r="N19" s="2106"/>
      <c r="O19" s="2106"/>
      <c r="P19" s="2106"/>
      <c r="Q19" s="2106"/>
    </row>
    <row r="20" spans="1:17" s="2107" customFormat="1" ht="37.5" customHeight="1">
      <c r="A20" s="2106"/>
      <c r="B20" s="2106"/>
      <c r="C20" s="2104"/>
      <c r="D20" s="2106"/>
      <c r="E20" s="2106"/>
      <c r="F20" s="2106"/>
      <c r="G20" s="2112" t="s">
        <v>2</v>
      </c>
      <c r="H20" s="2119">
        <v>168861</v>
      </c>
      <c r="I20" s="2105"/>
      <c r="J20" s="2106"/>
      <c r="K20" s="2106"/>
      <c r="L20" s="2106"/>
      <c r="M20" s="2106"/>
      <c r="N20" s="2106"/>
      <c r="O20" s="2106"/>
      <c r="P20" s="2106"/>
      <c r="Q20" s="2106"/>
    </row>
    <row r="21" spans="1:17" s="2107" customFormat="1" ht="37.5" customHeight="1">
      <c r="A21" s="2106"/>
      <c r="B21" s="2106"/>
      <c r="C21" s="2104"/>
      <c r="D21" s="2106"/>
      <c r="E21" s="2106"/>
      <c r="F21" s="2106"/>
      <c r="G21" s="2106"/>
      <c r="H21" s="2106"/>
      <c r="I21" s="2105"/>
      <c r="J21" s="2106"/>
      <c r="K21" s="2106"/>
      <c r="L21" s="2106"/>
      <c r="M21" s="2106"/>
      <c r="N21" s="2106"/>
      <c r="O21" s="2106"/>
      <c r="P21" s="2106"/>
      <c r="Q21" s="2106"/>
    </row>
    <row r="22" spans="1:17" s="2107" customFormat="1" ht="37.5" customHeight="1">
      <c r="A22" s="2501" t="s">
        <v>912</v>
      </c>
      <c r="B22" s="2501"/>
      <c r="C22" s="2501"/>
      <c r="D22" s="2501"/>
      <c r="E22" s="2501"/>
      <c r="F22" s="2106"/>
      <c r="G22" s="2504" t="s">
        <v>995</v>
      </c>
      <c r="H22" s="2504"/>
      <c r="I22" s="2105"/>
      <c r="J22" s="2106"/>
      <c r="K22" s="2106"/>
      <c r="L22" s="2106"/>
      <c r="M22" s="2106"/>
      <c r="N22" s="2106"/>
      <c r="O22" s="2106"/>
      <c r="P22" s="2106"/>
      <c r="Q22" s="2106"/>
    </row>
    <row r="23" spans="1:17" s="2107" customFormat="1" ht="48.75" customHeight="1">
      <c r="A23" s="2120"/>
      <c r="B23" s="2121" t="s">
        <v>913</v>
      </c>
      <c r="C23" s="2122" t="s">
        <v>914</v>
      </c>
      <c r="D23" s="2122" t="s">
        <v>915</v>
      </c>
      <c r="E23" s="2122" t="s">
        <v>916</v>
      </c>
      <c r="F23" s="2106"/>
      <c r="G23" s="2123" t="s">
        <v>996</v>
      </c>
      <c r="H23" s="2124">
        <f>+H20+B27</f>
        <v>3550542</v>
      </c>
      <c r="I23" s="2105"/>
      <c r="J23" s="2106"/>
      <c r="K23" s="2106"/>
      <c r="L23" s="2106"/>
      <c r="M23" s="2106"/>
      <c r="N23" s="2106"/>
      <c r="O23" s="2106"/>
      <c r="P23" s="2106"/>
      <c r="Q23" s="2106"/>
    </row>
    <row r="24" spans="1:17" s="2106" customFormat="1" ht="45" customHeight="1">
      <c r="A24" s="2205" t="s">
        <v>490</v>
      </c>
      <c r="B24" s="2111">
        <v>1474143</v>
      </c>
      <c r="C24" s="2206">
        <f>+D24+E24</f>
        <v>1781475</v>
      </c>
      <c r="D24" s="2118">
        <v>1018366</v>
      </c>
      <c r="E24" s="2118">
        <v>763109</v>
      </c>
      <c r="G24" s="2112" t="s">
        <v>997</v>
      </c>
      <c r="H24" s="2119">
        <f>+H20+C27</f>
        <v>4202216</v>
      </c>
    </row>
    <row r="25" spans="1:17" s="2106" customFormat="1" ht="45" customHeight="1">
      <c r="A25" s="2205" t="s">
        <v>918</v>
      </c>
      <c r="B25" s="2111">
        <v>1706263</v>
      </c>
      <c r="C25" s="2206">
        <f>+D25+E25</f>
        <v>2030345</v>
      </c>
      <c r="D25" s="2118">
        <v>926553</v>
      </c>
      <c r="E25" s="2118">
        <v>1103792</v>
      </c>
    </row>
    <row r="26" spans="1:17" s="2106" customFormat="1" ht="45" customHeight="1">
      <c r="A26" s="2205" t="s">
        <v>919</v>
      </c>
      <c r="B26" s="2111">
        <v>201275</v>
      </c>
      <c r="C26" s="2206">
        <f>+D26+E26</f>
        <v>221535</v>
      </c>
      <c r="D26" s="2118">
        <v>70386</v>
      </c>
      <c r="E26" s="2118">
        <v>151149</v>
      </c>
      <c r="G26" s="2125" t="s">
        <v>1002</v>
      </c>
      <c r="H26" s="2126">
        <f>+H23+H30</f>
        <v>7292545</v>
      </c>
      <c r="I26" s="2104"/>
    </row>
    <row r="27" spans="1:17" s="2107" customFormat="1" ht="37.5" customHeight="1">
      <c r="A27" s="2120" t="s">
        <v>2</v>
      </c>
      <c r="B27" s="2127">
        <f>+B26+B25+B24</f>
        <v>3381681</v>
      </c>
      <c r="C27" s="2128">
        <f>+C26+C25+C24</f>
        <v>4033355</v>
      </c>
      <c r="D27" s="2127">
        <f>+D26+D25+D24</f>
        <v>2015305</v>
      </c>
      <c r="E27" s="2127">
        <f>+E26+E25+E24</f>
        <v>2018050</v>
      </c>
      <c r="F27" s="2106"/>
      <c r="G27" s="2106"/>
      <c r="H27" s="2106"/>
      <c r="I27" s="2105"/>
      <c r="J27" s="2106"/>
      <c r="O27" s="2106"/>
      <c r="P27" s="2106"/>
      <c r="Q27" s="2106"/>
    </row>
    <row r="28" spans="1:17" s="2107" customFormat="1" ht="37.5" customHeight="1">
      <c r="A28" s="2105"/>
      <c r="B28" s="2105"/>
      <c r="C28" s="2104"/>
      <c r="D28" s="2105"/>
      <c r="E28" s="2105"/>
      <c r="F28" s="2106"/>
      <c r="G28" s="2106"/>
      <c r="H28" s="2106"/>
      <c r="I28" s="2105"/>
      <c r="J28" s="2106"/>
      <c r="O28" s="2106"/>
      <c r="P28" s="2106"/>
      <c r="Q28" s="2106"/>
    </row>
    <row r="29" spans="1:17" s="2107" customFormat="1" ht="37.5" customHeight="1">
      <c r="A29" s="2504" t="s">
        <v>917</v>
      </c>
      <c r="B29" s="2504"/>
      <c r="C29" s="2104"/>
      <c r="D29" s="2105"/>
      <c r="E29" s="2105"/>
      <c r="F29" s="2106"/>
      <c r="G29" s="2504" t="s">
        <v>998</v>
      </c>
      <c r="H29" s="2483"/>
      <c r="I29" s="2105"/>
      <c r="J29" s="2106"/>
      <c r="O29" s="2106"/>
      <c r="P29" s="2106"/>
      <c r="Q29" s="2106"/>
    </row>
    <row r="30" spans="1:17" s="2107" customFormat="1" ht="37.5" customHeight="1">
      <c r="A30" s="2112" t="s">
        <v>2</v>
      </c>
      <c r="B30" s="2112">
        <v>168861</v>
      </c>
      <c r="C30" s="2104"/>
      <c r="D30" s="2105"/>
      <c r="E30" s="2105"/>
      <c r="F30" s="2106"/>
      <c r="G30" s="2123" t="s">
        <v>999</v>
      </c>
      <c r="H30" s="2124">
        <f>+B36</f>
        <v>3742003</v>
      </c>
      <c r="I30" s="2106"/>
      <c r="J30" s="2106"/>
      <c r="O30" s="2106"/>
      <c r="P30" s="2106"/>
      <c r="Q30" s="2106"/>
    </row>
    <row r="31" spans="1:17" s="2107" customFormat="1" ht="37.5" customHeight="1">
      <c r="A31" s="2105"/>
      <c r="B31" s="2105"/>
      <c r="C31" s="2104"/>
      <c r="D31" s="2105"/>
      <c r="E31" s="2105"/>
      <c r="F31" s="2106"/>
      <c r="G31" s="2112" t="s">
        <v>1000</v>
      </c>
      <c r="H31" s="2119">
        <f>+C36</f>
        <v>3742716</v>
      </c>
      <c r="I31" s="2106"/>
      <c r="J31" s="2106"/>
      <c r="O31" s="2106"/>
      <c r="P31" s="2106"/>
      <c r="Q31" s="2106"/>
    </row>
    <row r="32" spans="1:17" s="2107" customFormat="1" ht="37.5" customHeight="1">
      <c r="A32" s="2501" t="s">
        <v>920</v>
      </c>
      <c r="B32" s="2501"/>
      <c r="C32" s="2501"/>
      <c r="D32" s="2501"/>
      <c r="E32" s="2501"/>
      <c r="F32" s="2106"/>
      <c r="G32" s="2106"/>
      <c r="H32" s="2106"/>
      <c r="I32" s="2106"/>
      <c r="J32" s="2106"/>
      <c r="K32" s="2106"/>
      <c r="L32" s="2106"/>
      <c r="M32" s="2106"/>
      <c r="N32" s="2106"/>
      <c r="O32" s="2106"/>
      <c r="P32" s="2106"/>
      <c r="Q32" s="2106"/>
    </row>
    <row r="33" spans="1:17" s="2107" customFormat="1" ht="37.5" customHeight="1">
      <c r="A33" s="2129"/>
      <c r="B33" s="2130" t="s">
        <v>921</v>
      </c>
      <c r="C33" s="2131" t="s">
        <v>922</v>
      </c>
      <c r="D33" s="2131" t="s">
        <v>923</v>
      </c>
      <c r="E33" s="2131" t="s">
        <v>924</v>
      </c>
      <c r="F33" s="2106"/>
      <c r="G33" s="2106"/>
      <c r="H33" s="2106"/>
      <c r="I33" s="2106"/>
      <c r="J33" s="2106"/>
      <c r="K33" s="2106"/>
      <c r="L33" s="2106"/>
      <c r="M33" s="2106"/>
      <c r="N33" s="2106"/>
      <c r="O33" s="2106"/>
      <c r="P33" s="2106"/>
      <c r="Q33" s="2106"/>
    </row>
    <row r="34" spans="1:17" s="2107" customFormat="1" ht="37.5" customHeight="1">
      <c r="A34" s="2110" t="s">
        <v>490</v>
      </c>
      <c r="B34" s="2132">
        <v>2755201</v>
      </c>
      <c r="C34" s="2133">
        <f>+D34+E34</f>
        <v>2752701</v>
      </c>
      <c r="D34" s="2118">
        <v>1247250</v>
      </c>
      <c r="E34" s="2118">
        <v>1505451</v>
      </c>
      <c r="F34" s="2106"/>
      <c r="G34" s="2134" t="s">
        <v>1003</v>
      </c>
      <c r="H34" s="2135">
        <f>+H24+H31</f>
        <v>7944932</v>
      </c>
      <c r="I34" s="2106"/>
      <c r="J34" s="2106"/>
      <c r="K34" s="2106"/>
      <c r="L34" s="2106"/>
      <c r="M34" s="2106"/>
      <c r="N34" s="2106"/>
      <c r="O34" s="2106"/>
      <c r="P34" s="2106"/>
      <c r="Q34" s="2106"/>
    </row>
    <row r="35" spans="1:17" s="2107" customFormat="1" ht="37.5" customHeight="1">
      <c r="A35" s="2110" t="s">
        <v>925</v>
      </c>
      <c r="B35" s="2132">
        <v>986802</v>
      </c>
      <c r="C35" s="2133">
        <f>+D35+E35</f>
        <v>990015</v>
      </c>
      <c r="D35" s="2118">
        <v>519033</v>
      </c>
      <c r="E35" s="2118">
        <v>470982</v>
      </c>
      <c r="F35" s="2106"/>
      <c r="G35" s="2106"/>
      <c r="H35" s="2106"/>
      <c r="I35" s="2106"/>
      <c r="J35" s="2106"/>
      <c r="K35" s="2106"/>
      <c r="L35" s="2106"/>
      <c r="M35" s="2106"/>
      <c r="N35" s="2106"/>
      <c r="O35" s="2106"/>
      <c r="P35" s="2106"/>
      <c r="Q35" s="2106"/>
    </row>
    <row r="36" spans="1:17" s="2107" customFormat="1" ht="37.5" customHeight="1">
      <c r="A36" s="2129" t="s">
        <v>2</v>
      </c>
      <c r="B36" s="2136">
        <f>+B35+B34</f>
        <v>3742003</v>
      </c>
      <c r="C36" s="2137">
        <f>+C35+C34</f>
        <v>3742716</v>
      </c>
      <c r="D36" s="2136">
        <f>SUM(D34:D35)</f>
        <v>1766283</v>
      </c>
      <c r="E36" s="2136">
        <f>SUM(E34:E35)</f>
        <v>1976433</v>
      </c>
      <c r="F36" s="2106"/>
      <c r="G36" s="2483" t="s">
        <v>1092</v>
      </c>
      <c r="H36" s="2484"/>
      <c r="I36" s="2484"/>
      <c r="J36" s="2485"/>
      <c r="K36" s="2106"/>
      <c r="L36" s="2106"/>
      <c r="M36" s="2106"/>
      <c r="N36" s="2106"/>
      <c r="O36" s="2106"/>
      <c r="P36" s="2106"/>
      <c r="Q36" s="2106"/>
    </row>
    <row r="37" spans="1:17" s="2107" customFormat="1" ht="37.5" customHeight="1">
      <c r="A37" s="2105"/>
      <c r="B37" s="2105"/>
      <c r="C37" s="2104"/>
      <c r="D37" s="2105"/>
      <c r="E37" s="2105"/>
      <c r="F37" s="2106"/>
      <c r="G37" s="2226"/>
      <c r="H37" s="2226" t="s">
        <v>490</v>
      </c>
      <c r="I37" s="2226" t="s">
        <v>788</v>
      </c>
      <c r="J37" s="2226" t="s">
        <v>2</v>
      </c>
      <c r="K37" s="2106"/>
      <c r="L37" s="2106"/>
      <c r="M37" s="2106"/>
      <c r="N37" s="2106"/>
      <c r="O37" s="2106"/>
      <c r="P37" s="2106"/>
      <c r="Q37" s="2106"/>
    </row>
    <row r="38" spans="1:17" s="2107" customFormat="1" ht="37.5" customHeight="1">
      <c r="A38" s="2489" t="s">
        <v>511</v>
      </c>
      <c r="B38" s="2489"/>
      <c r="C38" s="2489"/>
      <c r="D38" s="2489"/>
      <c r="E38" s="2105"/>
      <c r="F38" s="2106"/>
      <c r="G38" s="2123" t="s">
        <v>536</v>
      </c>
      <c r="H38" s="2222">
        <v>185540</v>
      </c>
      <c r="I38" s="2222">
        <v>271935</v>
      </c>
      <c r="J38" s="2222">
        <f>SUM(H38:I38)</f>
        <v>457475</v>
      </c>
      <c r="K38" s="2106"/>
      <c r="L38" s="2106"/>
      <c r="M38" s="2106"/>
      <c r="N38" s="2106"/>
      <c r="O38" s="2106"/>
      <c r="P38" s="2106"/>
      <c r="Q38" s="2106"/>
    </row>
    <row r="39" spans="1:17" s="2107" customFormat="1" ht="37.5" customHeight="1">
      <c r="A39" s="2489" t="s">
        <v>395</v>
      </c>
      <c r="B39" s="2489"/>
      <c r="C39" s="2489" t="s">
        <v>16</v>
      </c>
      <c r="D39" s="2489"/>
      <c r="E39" s="2105"/>
      <c r="F39" s="2106"/>
      <c r="G39" s="2112" t="s">
        <v>535</v>
      </c>
      <c r="H39" s="2222">
        <v>245516</v>
      </c>
      <c r="I39" s="2222">
        <v>208924</v>
      </c>
      <c r="J39" s="2222">
        <f>SUM(H39:I39)</f>
        <v>454440</v>
      </c>
      <c r="K39" s="2106"/>
      <c r="L39" s="2106"/>
      <c r="M39" s="2106"/>
      <c r="N39" s="2106"/>
      <c r="O39" s="2106"/>
      <c r="P39" s="2106"/>
      <c r="Q39" s="2106"/>
    </row>
    <row r="40" spans="1:17" s="2107" customFormat="1" ht="37.5" customHeight="1">
      <c r="A40" s="2111" t="s">
        <v>20</v>
      </c>
      <c r="B40" s="2111">
        <v>2362964</v>
      </c>
      <c r="C40" s="2138" t="s">
        <v>20</v>
      </c>
      <c r="D40" s="2111">
        <v>777484</v>
      </c>
      <c r="E40" s="2105"/>
      <c r="F40" s="2139"/>
      <c r="G40" s="2223" t="s">
        <v>131</v>
      </c>
      <c r="H40" s="2224">
        <f>SUM(H38:H39)</f>
        <v>431056</v>
      </c>
      <c r="I40" s="2224">
        <f>SUM(I38:I39)</f>
        <v>480859</v>
      </c>
      <c r="J40" s="2225">
        <f>SUM(H40:I40)</f>
        <v>911915</v>
      </c>
      <c r="K40" s="2106"/>
      <c r="L40" s="2106"/>
      <c r="M40" s="2106"/>
      <c r="N40" s="2106"/>
      <c r="O40" s="2106"/>
      <c r="P40" s="2106"/>
      <c r="Q40" s="2106"/>
    </row>
    <row r="41" spans="1:17" s="2107" customFormat="1" ht="37.5" customHeight="1">
      <c r="A41" s="2111" t="s">
        <v>21</v>
      </c>
      <c r="B41" s="2111">
        <v>1850259</v>
      </c>
      <c r="C41" s="2138" t="s">
        <v>21</v>
      </c>
      <c r="D41" s="2111">
        <v>682607</v>
      </c>
      <c r="E41" s="2105"/>
      <c r="F41" s="2139"/>
      <c r="G41" s="2139"/>
      <c r="H41" s="2139"/>
      <c r="I41" s="2140"/>
      <c r="J41" s="2139"/>
      <c r="K41" s="2106"/>
      <c r="L41" s="2106"/>
      <c r="M41" s="2106"/>
      <c r="N41" s="2106"/>
      <c r="O41" s="2106"/>
      <c r="P41" s="2106"/>
      <c r="Q41" s="2106"/>
    </row>
    <row r="42" spans="1:17" s="2107" customFormat="1" ht="37.5" customHeight="1">
      <c r="A42" s="2105"/>
      <c r="B42" s="2141">
        <f>+B41+B40</f>
        <v>4213223</v>
      </c>
      <c r="C42" s="2104"/>
      <c r="D42" s="2141">
        <f>+D41+D40</f>
        <v>1460091</v>
      </c>
      <c r="E42" s="2105"/>
      <c r="F42" s="2139"/>
      <c r="G42" s="2139"/>
      <c r="H42" s="2139"/>
      <c r="I42" s="2105"/>
      <c r="J42" s="2106"/>
      <c r="K42" s="2106"/>
      <c r="L42" s="2106"/>
      <c r="M42" s="2106"/>
      <c r="N42" s="2106"/>
      <c r="O42" s="2106"/>
      <c r="P42" s="2106"/>
      <c r="Q42" s="2106"/>
    </row>
    <row r="43" spans="1:17" s="2107" customFormat="1" ht="37.5" customHeight="1">
      <c r="A43" s="2105"/>
      <c r="B43" s="2105"/>
      <c r="C43" s="2104"/>
      <c r="D43" s="2105"/>
      <c r="E43" s="2105"/>
      <c r="F43" s="2106"/>
      <c r="G43" s="2106"/>
      <c r="H43" s="2106"/>
      <c r="I43" s="2490" t="s">
        <v>98</v>
      </c>
      <c r="J43" s="2490"/>
      <c r="K43" s="2490"/>
      <c r="L43" s="2490"/>
      <c r="M43" s="2490"/>
      <c r="N43" s="2106"/>
      <c r="O43" s="2106"/>
      <c r="P43" s="2106"/>
      <c r="Q43" s="2106"/>
    </row>
    <row r="44" spans="1:17" s="2106" customFormat="1" ht="43.5" customHeight="1">
      <c r="A44" s="2489" t="s">
        <v>926</v>
      </c>
      <c r="B44" s="2489"/>
      <c r="C44" s="2104"/>
      <c r="D44" s="2489" t="s">
        <v>1036</v>
      </c>
      <c r="E44" s="2489"/>
      <c r="F44" s="2489"/>
      <c r="G44" s="2489"/>
      <c r="I44" s="2491" t="s">
        <v>1077</v>
      </c>
      <c r="J44" s="2492"/>
      <c r="K44" s="2492"/>
      <c r="L44" s="2492"/>
      <c r="M44" s="2493"/>
    </row>
    <row r="45" spans="1:17" s="2107" customFormat="1" ht="37.5" customHeight="1">
      <c r="A45" s="2142" t="s">
        <v>927</v>
      </c>
      <c r="B45" s="2143">
        <v>0.1011</v>
      </c>
      <c r="C45" s="2104"/>
      <c r="D45" s="2144" t="s">
        <v>928</v>
      </c>
      <c r="E45" s="2144">
        <f>SUM(E46:E61)</f>
        <v>2238751</v>
      </c>
      <c r="F45" s="2144">
        <f>SUM(F46:F61)</f>
        <v>1237164</v>
      </c>
      <c r="G45" s="2144">
        <f>SUM(G46:G61)</f>
        <v>1001587</v>
      </c>
      <c r="H45" s="2106"/>
      <c r="I45" s="2494"/>
      <c r="J45" s="2494"/>
      <c r="K45" s="2494"/>
      <c r="L45" s="2494"/>
      <c r="M45" s="2494"/>
      <c r="N45" s="2106"/>
      <c r="O45" s="2106"/>
      <c r="P45" s="2106"/>
      <c r="Q45" s="2106"/>
    </row>
    <row r="46" spans="1:17" s="2107" customFormat="1" ht="37.5" customHeight="1">
      <c r="A46" s="2142" t="s">
        <v>929</v>
      </c>
      <c r="B46" s="2143">
        <v>0.10199999999999999</v>
      </c>
      <c r="C46" s="2104"/>
      <c r="D46" s="2137" t="s">
        <v>930</v>
      </c>
      <c r="E46" s="2145">
        <f>+F46+G46</f>
        <v>28199</v>
      </c>
      <c r="F46" s="2146">
        <v>16891</v>
      </c>
      <c r="G46" s="2146">
        <v>11308</v>
      </c>
      <c r="H46" s="2106"/>
      <c r="I46" s="2495" t="s">
        <v>4</v>
      </c>
      <c r="J46" s="2497" t="s">
        <v>110</v>
      </c>
      <c r="K46" s="2147" t="s">
        <v>963</v>
      </c>
      <c r="L46" s="2147" t="s">
        <v>953</v>
      </c>
      <c r="M46" s="2147" t="s">
        <v>964</v>
      </c>
      <c r="N46" s="2106"/>
      <c r="O46" s="2106"/>
      <c r="P46" s="2106"/>
      <c r="Q46" s="2106"/>
    </row>
    <row r="47" spans="1:17" s="2107" customFormat="1" ht="37.5" customHeight="1">
      <c r="A47" s="2142" t="s">
        <v>931</v>
      </c>
      <c r="B47" s="2143">
        <v>9.9000000000000008E-3</v>
      </c>
      <c r="C47" s="2104"/>
      <c r="D47" s="2137" t="s">
        <v>932</v>
      </c>
      <c r="E47" s="2145">
        <f t="shared" ref="E47:E61" si="0">+F47+G47</f>
        <v>251047</v>
      </c>
      <c r="F47" s="2146">
        <v>142738</v>
      </c>
      <c r="G47" s="2146">
        <v>108309</v>
      </c>
      <c r="H47" s="2106"/>
      <c r="I47" s="2496"/>
      <c r="J47" s="2498"/>
      <c r="K47" s="2148" t="s">
        <v>66</v>
      </c>
      <c r="L47" s="2149"/>
      <c r="M47" s="2149"/>
      <c r="N47" s="2106"/>
      <c r="O47" s="2106"/>
      <c r="P47" s="2106"/>
      <c r="Q47" s="2106"/>
    </row>
    <row r="48" spans="1:17" s="2107" customFormat="1" ht="37.5" customHeight="1">
      <c r="A48" s="2105"/>
      <c r="B48" s="2105"/>
      <c r="C48" s="2104"/>
      <c r="D48" s="2137" t="s">
        <v>933</v>
      </c>
      <c r="E48" s="2145">
        <f t="shared" si="0"/>
        <v>356664</v>
      </c>
      <c r="F48" s="2146">
        <v>196632</v>
      </c>
      <c r="G48" s="2146">
        <v>160032</v>
      </c>
      <c r="H48" s="2106"/>
      <c r="I48" s="2150"/>
      <c r="J48" s="2150"/>
      <c r="K48" s="2151" t="s">
        <v>954</v>
      </c>
      <c r="L48" s="2146">
        <v>55927</v>
      </c>
      <c r="M48" s="2146">
        <v>138886</v>
      </c>
      <c r="N48" s="2106"/>
      <c r="O48" s="2106"/>
      <c r="P48" s="2106"/>
      <c r="Q48" s="2106"/>
    </row>
    <row r="49" spans="1:17" s="2107" customFormat="1" ht="37.5" customHeight="1">
      <c r="A49" s="2142" t="s">
        <v>144</v>
      </c>
      <c r="B49" s="2111">
        <v>18520</v>
      </c>
      <c r="C49" s="2104"/>
      <c r="D49" s="2137" t="s">
        <v>934</v>
      </c>
      <c r="E49" s="2145">
        <f t="shared" si="0"/>
        <v>328837</v>
      </c>
      <c r="F49" s="2146">
        <v>178645</v>
      </c>
      <c r="G49" s="2146">
        <v>150192</v>
      </c>
      <c r="H49" s="2106"/>
      <c r="I49" s="2150"/>
      <c r="J49" s="2150"/>
      <c r="K49" s="2151" t="s">
        <v>955</v>
      </c>
      <c r="L49" s="2146">
        <v>15322</v>
      </c>
      <c r="M49" s="2146">
        <v>116167</v>
      </c>
      <c r="N49" s="2106"/>
      <c r="O49" s="2106"/>
      <c r="P49" s="2106"/>
      <c r="Q49" s="2106"/>
    </row>
    <row r="50" spans="1:17" s="2107" customFormat="1" ht="37.5" customHeight="1">
      <c r="A50" s="2106"/>
      <c r="B50" s="2106"/>
      <c r="C50" s="2104"/>
      <c r="D50" s="2137" t="s">
        <v>935</v>
      </c>
      <c r="E50" s="2145">
        <f t="shared" si="0"/>
        <v>294473</v>
      </c>
      <c r="F50" s="2146">
        <v>157102</v>
      </c>
      <c r="G50" s="2146">
        <v>137371</v>
      </c>
      <c r="H50" s="2106"/>
      <c r="I50" s="2150"/>
      <c r="J50" s="2150"/>
      <c r="K50" s="2151" t="s">
        <v>956</v>
      </c>
      <c r="L50" s="2146">
        <v>9544</v>
      </c>
      <c r="M50" s="2146">
        <v>137976</v>
      </c>
      <c r="N50" s="2106"/>
      <c r="O50" s="2106"/>
      <c r="P50" s="2106"/>
      <c r="Q50" s="2106"/>
    </row>
    <row r="51" spans="1:17" s="2107" customFormat="1" ht="37.5" customHeight="1">
      <c r="A51" s="2489" t="s">
        <v>936</v>
      </c>
      <c r="B51" s="2489"/>
      <c r="C51" s="2104"/>
      <c r="D51" s="2137" t="s">
        <v>937</v>
      </c>
      <c r="E51" s="2145">
        <f t="shared" si="0"/>
        <v>261871</v>
      </c>
      <c r="F51" s="2146">
        <v>141389</v>
      </c>
      <c r="G51" s="2146">
        <v>120482</v>
      </c>
      <c r="H51" s="2106"/>
      <c r="I51" s="2150"/>
      <c r="J51" s="2150"/>
      <c r="K51" s="2151" t="s">
        <v>957</v>
      </c>
      <c r="L51" s="2146">
        <v>6232</v>
      </c>
      <c r="M51" s="2146">
        <v>193901</v>
      </c>
      <c r="N51" s="2106"/>
      <c r="O51" s="2106"/>
      <c r="P51" s="2106"/>
      <c r="Q51" s="2106"/>
    </row>
    <row r="52" spans="1:17" s="2107" customFormat="1" ht="37.5" customHeight="1">
      <c r="A52" s="2152" t="s">
        <v>141</v>
      </c>
      <c r="B52" s="2111">
        <v>216</v>
      </c>
      <c r="C52" s="2104"/>
      <c r="D52" s="2137" t="s">
        <v>938</v>
      </c>
      <c r="E52" s="2145">
        <f t="shared" si="0"/>
        <v>214062</v>
      </c>
      <c r="F52" s="2146">
        <v>116244</v>
      </c>
      <c r="G52" s="2146">
        <v>97818</v>
      </c>
      <c r="H52" s="2106"/>
      <c r="I52" s="2153">
        <v>2020</v>
      </c>
      <c r="J52" s="2150" t="s">
        <v>867</v>
      </c>
      <c r="K52" s="2151" t="s">
        <v>958</v>
      </c>
      <c r="L52" s="2146">
        <v>2202</v>
      </c>
      <c r="M52" s="2146">
        <v>154568</v>
      </c>
      <c r="N52" s="2106"/>
      <c r="O52" s="2106"/>
      <c r="P52" s="2106"/>
      <c r="Q52" s="2106"/>
    </row>
    <row r="53" spans="1:17" s="2107" customFormat="1" ht="37.5" customHeight="1">
      <c r="A53" s="2152" t="s">
        <v>142</v>
      </c>
      <c r="B53" s="2111">
        <v>202</v>
      </c>
      <c r="C53" s="2104"/>
      <c r="D53" s="2137" t="s">
        <v>939</v>
      </c>
      <c r="E53" s="2145">
        <f t="shared" si="0"/>
        <v>178549</v>
      </c>
      <c r="F53" s="2146">
        <v>97993</v>
      </c>
      <c r="G53" s="2146">
        <v>80556</v>
      </c>
      <c r="H53" s="2106"/>
      <c r="I53" s="2150"/>
      <c r="J53" s="2150"/>
      <c r="K53" s="2151" t="s">
        <v>959</v>
      </c>
      <c r="L53" s="2146">
        <v>1873</v>
      </c>
      <c r="M53" s="2146">
        <v>383259</v>
      </c>
      <c r="N53" s="2106"/>
      <c r="O53" s="2106"/>
      <c r="P53" s="2106"/>
      <c r="Q53" s="2106"/>
    </row>
    <row r="54" spans="1:17" s="2107" customFormat="1" ht="37.5" customHeight="1">
      <c r="A54" s="2152" t="s">
        <v>549</v>
      </c>
      <c r="B54" s="2111">
        <v>22</v>
      </c>
      <c r="C54" s="2104"/>
      <c r="D54" s="2137" t="s">
        <v>940</v>
      </c>
      <c r="E54" s="2145">
        <f t="shared" si="0"/>
        <v>134127</v>
      </c>
      <c r="F54" s="2146">
        <v>75258</v>
      </c>
      <c r="G54" s="2146">
        <v>58869</v>
      </c>
      <c r="H54" s="2106"/>
      <c r="I54" s="2150"/>
      <c r="J54" s="2150"/>
      <c r="K54" s="2151" t="s">
        <v>960</v>
      </c>
      <c r="L54" s="2146">
        <v>292</v>
      </c>
      <c r="M54" s="2146">
        <v>203620</v>
      </c>
      <c r="N54" s="2106"/>
      <c r="O54" s="2106"/>
      <c r="P54" s="2106"/>
      <c r="Q54" s="2106"/>
    </row>
    <row r="55" spans="1:17" s="2107" customFormat="1" ht="37.5" customHeight="1">
      <c r="A55" s="2154" t="s">
        <v>941</v>
      </c>
      <c r="B55" s="2155">
        <v>753561999537</v>
      </c>
      <c r="C55" s="2104"/>
      <c r="D55" s="2137" t="s">
        <v>942</v>
      </c>
      <c r="E55" s="2145">
        <f t="shared" si="0"/>
        <v>85746</v>
      </c>
      <c r="F55" s="2146">
        <v>49928</v>
      </c>
      <c r="G55" s="2146">
        <v>35818</v>
      </c>
      <c r="H55" s="2106"/>
      <c r="I55" s="2150"/>
      <c r="J55" s="2150"/>
      <c r="K55" s="2151" t="s">
        <v>961</v>
      </c>
      <c r="L55" s="2146">
        <v>235</v>
      </c>
      <c r="M55" s="2146">
        <v>507220</v>
      </c>
      <c r="N55" s="2106"/>
      <c r="O55" s="2106"/>
      <c r="P55" s="2106"/>
      <c r="Q55" s="2106"/>
    </row>
    <row r="56" spans="1:17" s="2107" customFormat="1" ht="37.5" customHeight="1">
      <c r="A56" s="2154" t="s">
        <v>1104</v>
      </c>
      <c r="B56" s="2155">
        <v>4562235075736.1904</v>
      </c>
      <c r="C56" s="2104"/>
      <c r="D56" s="2137" t="s">
        <v>943</v>
      </c>
      <c r="E56" s="2145">
        <f t="shared" si="0"/>
        <v>52097</v>
      </c>
      <c r="F56" s="2146">
        <v>31490</v>
      </c>
      <c r="G56" s="2146">
        <v>20607</v>
      </c>
      <c r="H56" s="2106"/>
      <c r="I56" s="2156"/>
      <c r="J56" s="2156"/>
      <c r="K56" s="2151" t="s">
        <v>962</v>
      </c>
      <c r="L56" s="2146">
        <v>10</v>
      </c>
      <c r="M56" s="2146">
        <v>403154</v>
      </c>
      <c r="N56" s="2106"/>
      <c r="O56" s="2106"/>
      <c r="P56" s="2106"/>
      <c r="Q56" s="2106"/>
    </row>
    <row r="57" spans="1:17" s="2107" customFormat="1" ht="37.5" customHeight="1">
      <c r="A57" s="2157" t="s">
        <v>14</v>
      </c>
      <c r="B57" s="2235">
        <f>+B55/B56</f>
        <v>0.16517386478937643</v>
      </c>
      <c r="C57" s="2104"/>
      <c r="D57" s="2137" t="s">
        <v>944</v>
      </c>
      <c r="E57" s="2145">
        <f t="shared" si="0"/>
        <v>27571</v>
      </c>
      <c r="F57" s="2146">
        <v>17152</v>
      </c>
      <c r="G57" s="2146">
        <v>10419</v>
      </c>
      <c r="H57" s="2106"/>
      <c r="I57" s="2105"/>
      <c r="J57" s="2106"/>
      <c r="K57" s="2106"/>
      <c r="L57" s="2158">
        <f>SUM(L48:L56)</f>
        <v>91637</v>
      </c>
      <c r="M57" s="2158">
        <f>SUM(M48:M56)</f>
        <v>2238751</v>
      </c>
      <c r="N57" s="2106"/>
      <c r="O57" s="2106"/>
      <c r="P57" s="2106"/>
      <c r="Q57" s="2106"/>
    </row>
    <row r="58" spans="1:17" s="2107" customFormat="1" ht="37.5" customHeight="1">
      <c r="A58" s="2104"/>
      <c r="B58" s="2104"/>
      <c r="C58" s="2104"/>
      <c r="D58" s="2137" t="s">
        <v>945</v>
      </c>
      <c r="E58" s="2145">
        <f t="shared" si="0"/>
        <v>13417</v>
      </c>
      <c r="F58" s="2146">
        <v>8433</v>
      </c>
      <c r="G58" s="2146">
        <v>4984</v>
      </c>
      <c r="H58" s="2106"/>
      <c r="I58" s="2105"/>
      <c r="J58" s="2106"/>
      <c r="K58" s="2106"/>
      <c r="L58" s="2106"/>
      <c r="M58" s="2163">
        <f>+M57-D12</f>
        <v>0</v>
      </c>
      <c r="N58" s="2106"/>
      <c r="O58" s="2106"/>
      <c r="P58" s="2106"/>
      <c r="Q58" s="2106"/>
    </row>
    <row r="59" spans="1:17" s="2107" customFormat="1" ht="37.5" customHeight="1">
      <c r="A59" s="2106"/>
      <c r="B59" s="2106"/>
      <c r="C59" s="2104"/>
      <c r="D59" s="2137" t="s">
        <v>946</v>
      </c>
      <c r="E59" s="2145">
        <f t="shared" si="0"/>
        <v>7277</v>
      </c>
      <c r="F59" s="2146">
        <v>4389</v>
      </c>
      <c r="G59" s="2146">
        <v>2888</v>
      </c>
      <c r="H59" s="2106"/>
      <c r="I59" s="2105"/>
      <c r="J59" s="2106"/>
      <c r="K59" s="2106"/>
      <c r="L59" s="2106"/>
      <c r="M59" s="2106"/>
      <c r="N59" s="2106"/>
      <c r="O59" s="2106"/>
      <c r="P59" s="2106"/>
      <c r="Q59" s="2106"/>
    </row>
    <row r="60" spans="1:17" s="2107" customFormat="1" ht="37.5" customHeight="1">
      <c r="A60" s="2489" t="s">
        <v>947</v>
      </c>
      <c r="B60" s="2489"/>
      <c r="C60" s="2104"/>
      <c r="D60" s="2137" t="s">
        <v>948</v>
      </c>
      <c r="E60" s="2145">
        <f t="shared" si="0"/>
        <v>4809</v>
      </c>
      <c r="F60" s="2146">
        <v>2875</v>
      </c>
      <c r="G60" s="2146">
        <v>1934</v>
      </c>
      <c r="H60" s="2106"/>
      <c r="I60" s="2105"/>
      <c r="J60" s="2106"/>
      <c r="K60" s="2106"/>
      <c r="L60" s="2106"/>
      <c r="M60" s="2106"/>
      <c r="N60" s="2106"/>
      <c r="O60" s="2106"/>
      <c r="P60" s="2106"/>
      <c r="Q60" s="2106"/>
    </row>
    <row r="61" spans="1:17" s="2107" customFormat="1" ht="37.5" customHeight="1">
      <c r="A61" s="2154" t="s">
        <v>949</v>
      </c>
      <c r="B61" s="2111">
        <v>2299153</v>
      </c>
      <c r="C61" s="2104"/>
      <c r="D61" s="2137" t="s">
        <v>1078</v>
      </c>
      <c r="E61" s="2145">
        <f t="shared" si="0"/>
        <v>5</v>
      </c>
      <c r="F61" s="2146">
        <v>5</v>
      </c>
      <c r="G61" s="2146">
        <v>0</v>
      </c>
      <c r="H61" s="2106"/>
      <c r="I61" s="2105"/>
      <c r="J61" s="2106"/>
      <c r="K61" s="2106"/>
      <c r="L61" s="2106"/>
      <c r="M61" s="2106"/>
      <c r="N61" s="2106"/>
      <c r="O61" s="2106"/>
      <c r="P61" s="2106"/>
      <c r="Q61" s="2106"/>
    </row>
    <row r="62" spans="1:17" s="2107" customFormat="1" ht="37.5" customHeight="1">
      <c r="A62" s="2154" t="s">
        <v>950</v>
      </c>
      <c r="B62" s="2111">
        <v>2156106</v>
      </c>
      <c r="C62" s="2104"/>
      <c r="D62" s="2105"/>
      <c r="E62" s="2105"/>
      <c r="F62" s="2106"/>
      <c r="G62" s="2106"/>
      <c r="H62" s="2106"/>
      <c r="I62" s="2105"/>
      <c r="J62" s="2106"/>
      <c r="K62" s="2106"/>
      <c r="L62" s="2106"/>
      <c r="M62" s="2106"/>
      <c r="N62" s="2106"/>
      <c r="O62" s="2106"/>
      <c r="P62" s="2106"/>
      <c r="Q62" s="2106"/>
    </row>
    <row r="63" spans="1:17" s="2107" customFormat="1" ht="66" customHeight="1">
      <c r="A63" s="2154" t="s">
        <v>951</v>
      </c>
      <c r="B63" s="2111">
        <v>7665380</v>
      </c>
      <c r="C63" s="2104"/>
      <c r="D63" s="2104"/>
      <c r="E63" s="2104"/>
      <c r="F63" s="2104"/>
      <c r="G63" s="2106"/>
      <c r="H63" s="2159"/>
      <c r="I63" s="2105"/>
      <c r="J63" s="2106"/>
      <c r="K63" s="2106"/>
      <c r="L63" s="2106"/>
      <c r="M63" s="2106"/>
      <c r="N63" s="2106"/>
      <c r="O63" s="2106"/>
      <c r="P63" s="2106"/>
      <c r="Q63" s="2106"/>
    </row>
    <row r="64" spans="1:17" s="2107" customFormat="1" ht="37.5" customHeight="1">
      <c r="A64" s="2154" t="s">
        <v>1037</v>
      </c>
      <c r="B64" s="2111">
        <v>5008937</v>
      </c>
      <c r="C64" s="2104"/>
      <c r="D64" s="2160"/>
      <c r="E64" s="2160"/>
      <c r="F64" s="2160"/>
      <c r="G64" s="2160"/>
      <c r="H64" s="2159"/>
      <c r="I64" s="2105"/>
      <c r="J64" s="2106"/>
      <c r="K64" s="2106"/>
      <c r="L64" s="2106"/>
      <c r="M64" s="2106"/>
      <c r="N64" s="2106"/>
      <c r="O64" s="2106"/>
      <c r="P64" s="2106"/>
      <c r="Q64" s="2106"/>
    </row>
    <row r="65" spans="1:17" s="2107" customFormat="1" ht="37.5" customHeight="1">
      <c r="A65" s="2207" t="s">
        <v>1039</v>
      </c>
      <c r="B65" s="2111">
        <v>2888406</v>
      </c>
      <c r="C65" s="2104"/>
      <c r="D65" s="2105"/>
      <c r="E65" s="2105"/>
      <c r="F65" s="2106"/>
      <c r="G65" s="2106"/>
      <c r="H65" s="2106"/>
      <c r="I65" s="2105"/>
      <c r="J65" s="2106"/>
      <c r="K65" s="2106"/>
      <c r="L65" s="2106"/>
      <c r="M65" s="2106"/>
      <c r="N65" s="2106"/>
      <c r="O65" s="2106"/>
      <c r="P65" s="2106"/>
      <c r="Q65" s="2106"/>
    </row>
    <row r="66" spans="1:17" s="2107" customFormat="1" ht="37.5" customHeight="1">
      <c r="A66" s="2207" t="s">
        <v>1040</v>
      </c>
      <c r="B66" s="2111">
        <v>2120531</v>
      </c>
      <c r="C66" s="2104"/>
      <c r="D66" s="2105"/>
      <c r="E66" s="2105"/>
      <c r="F66" s="2106"/>
      <c r="G66" s="2106"/>
      <c r="H66" s="2106"/>
      <c r="I66" s="2105"/>
      <c r="J66" s="2106"/>
      <c r="K66" s="2106"/>
      <c r="L66" s="2106"/>
      <c r="M66" s="2106"/>
      <c r="N66" s="2106"/>
      <c r="O66" s="2106"/>
      <c r="P66" s="2106"/>
      <c r="Q66" s="2106"/>
    </row>
    <row r="67" spans="1:17" s="2107" customFormat="1" ht="37.5" customHeight="1">
      <c r="A67" s="2104"/>
      <c r="B67" s="2104"/>
      <c r="C67" s="2104"/>
      <c r="D67" s="2105"/>
      <c r="E67" s="2105"/>
      <c r="F67" s="2106"/>
      <c r="G67" s="2106"/>
      <c r="H67" s="2106"/>
      <c r="I67" s="2105"/>
      <c r="J67" s="2106"/>
      <c r="K67" s="2106"/>
      <c r="L67" s="2106"/>
      <c r="M67" s="2106"/>
      <c r="N67" s="2106"/>
      <c r="O67" s="2106"/>
      <c r="P67" s="2106"/>
      <c r="Q67" s="2106"/>
    </row>
    <row r="68" spans="1:17" s="2107" customFormat="1" ht="37.5" customHeight="1">
      <c r="A68" s="2104"/>
      <c r="B68" s="2104"/>
      <c r="C68" s="2104"/>
      <c r="D68" s="2105"/>
      <c r="E68" s="2105"/>
      <c r="F68" s="2106"/>
      <c r="G68" s="2106"/>
      <c r="H68" s="2106"/>
      <c r="I68" s="2105"/>
      <c r="J68" s="2106"/>
      <c r="K68" s="2106"/>
      <c r="L68" s="2106"/>
      <c r="M68" s="2106"/>
      <c r="N68" s="2106"/>
      <c r="O68" s="2106"/>
      <c r="P68" s="2106"/>
      <c r="Q68" s="2106"/>
    </row>
    <row r="69" spans="1:17" s="2107" customFormat="1" ht="37.5" customHeight="1">
      <c r="A69" s="2486" t="s">
        <v>1035</v>
      </c>
      <c r="B69" s="2487"/>
      <c r="C69" s="2487"/>
      <c r="D69" s="2487"/>
      <c r="E69" s="2487"/>
      <c r="F69" s="2487"/>
      <c r="G69" s="2487"/>
      <c r="H69" s="2487"/>
      <c r="I69" s="2487"/>
      <c r="J69" s="2487"/>
      <c r="K69" s="2487"/>
      <c r="L69" s="2487"/>
      <c r="M69" s="2487"/>
      <c r="N69" s="2487"/>
      <c r="O69" s="2488"/>
      <c r="P69" s="2106"/>
      <c r="Q69" s="2106"/>
    </row>
    <row r="70" spans="1:17" s="2107" customFormat="1" ht="37.5" customHeight="1">
      <c r="A70" s="2478" t="s">
        <v>966</v>
      </c>
      <c r="B70" s="2479"/>
      <c r="C70" s="2479"/>
      <c r="D70" s="2479"/>
      <c r="E70" s="2479"/>
      <c r="F70" s="2479"/>
      <c r="G70" s="2479"/>
      <c r="H70" s="2479"/>
      <c r="I70" s="2479"/>
      <c r="J70" s="2479"/>
      <c r="K70" s="2479"/>
      <c r="L70" s="2479"/>
      <c r="M70" s="2479"/>
      <c r="N70" s="2479"/>
      <c r="O70" s="2480"/>
      <c r="P70" s="2106"/>
      <c r="Q70" s="2106"/>
    </row>
    <row r="71" spans="1:17" s="2107" customFormat="1" ht="37.5" customHeight="1">
      <c r="A71" s="2472" t="s">
        <v>110</v>
      </c>
      <c r="B71" s="2472" t="s">
        <v>967</v>
      </c>
      <c r="C71" s="2472"/>
      <c r="D71" s="2472"/>
      <c r="E71" s="2472"/>
      <c r="F71" s="2472"/>
      <c r="G71" s="2472"/>
      <c r="H71" s="2472"/>
      <c r="I71" s="2472" t="s">
        <v>968</v>
      </c>
      <c r="J71" s="2481" t="s">
        <v>137</v>
      </c>
      <c r="K71" s="2481"/>
      <c r="L71" s="2481"/>
      <c r="M71" s="2482" t="s">
        <v>969</v>
      </c>
      <c r="N71" s="2482" t="s">
        <v>111</v>
      </c>
      <c r="O71" s="2472" t="s">
        <v>66</v>
      </c>
      <c r="P71" s="2106"/>
      <c r="Q71" s="2106"/>
    </row>
    <row r="72" spans="1:17" s="2107" customFormat="1" ht="107.25" customHeight="1">
      <c r="A72" s="2472"/>
      <c r="B72" s="2198" t="s">
        <v>793</v>
      </c>
      <c r="C72" s="2198" t="s">
        <v>739</v>
      </c>
      <c r="D72" s="2198" t="s">
        <v>64</v>
      </c>
      <c r="E72" s="2198" t="s">
        <v>65</v>
      </c>
      <c r="F72" s="2198" t="s">
        <v>57</v>
      </c>
      <c r="G72" s="2198" t="s">
        <v>1073</v>
      </c>
      <c r="H72" s="2198" t="s">
        <v>58</v>
      </c>
      <c r="I72" s="2472"/>
      <c r="J72" s="2199" t="s">
        <v>970</v>
      </c>
      <c r="K72" s="2199" t="s">
        <v>971</v>
      </c>
      <c r="L72" s="2199" t="s">
        <v>972</v>
      </c>
      <c r="M72" s="2482"/>
      <c r="N72" s="2482"/>
      <c r="O72" s="2472"/>
      <c r="P72" s="2106"/>
      <c r="Q72" s="2106"/>
    </row>
    <row r="73" spans="1:17" s="2107" customFormat="1" ht="37.5" customHeight="1">
      <c r="A73" s="2200">
        <v>43831</v>
      </c>
      <c r="B73" s="2161">
        <v>7349</v>
      </c>
      <c r="C73" s="2161">
        <v>50726</v>
      </c>
      <c r="D73" s="2161">
        <v>1256432</v>
      </c>
      <c r="E73" s="2161">
        <v>547826</v>
      </c>
      <c r="F73" s="2161">
        <v>30977</v>
      </c>
      <c r="G73" s="2161">
        <v>1232377</v>
      </c>
      <c r="H73" s="2161">
        <v>852261</v>
      </c>
      <c r="I73" s="2162">
        <f>SUM(B73:H73)</f>
        <v>3977948</v>
      </c>
      <c r="J73" s="2161">
        <v>1426</v>
      </c>
      <c r="K73" s="2161">
        <v>2572</v>
      </c>
      <c r="L73" s="2161">
        <v>119919</v>
      </c>
      <c r="M73" s="2162">
        <f>SUM(J73:L73)</f>
        <v>123917</v>
      </c>
      <c r="N73" s="2162">
        <v>111358</v>
      </c>
      <c r="O73" s="2201">
        <f>I73+M73+N73</f>
        <v>4213223</v>
      </c>
      <c r="P73" s="2106"/>
      <c r="Q73" s="2106"/>
    </row>
    <row r="74" spans="1:17" s="2107" customFormat="1" ht="37.5" customHeight="1">
      <c r="A74" s="2105"/>
      <c r="B74" s="2105"/>
      <c r="C74" s="2104"/>
      <c r="D74" s="2105"/>
      <c r="E74" s="2105"/>
      <c r="F74" s="2106"/>
      <c r="G74" s="2106"/>
      <c r="H74" s="2106"/>
      <c r="I74" s="2105"/>
      <c r="J74" s="2106"/>
      <c r="K74" s="2106"/>
      <c r="L74" s="2106"/>
      <c r="M74" s="2106"/>
      <c r="N74" s="2106"/>
      <c r="O74" s="2106"/>
      <c r="P74" s="2106"/>
      <c r="Q74" s="2106"/>
    </row>
    <row r="75" spans="1:17" s="2107" customFormat="1" ht="37.5" customHeight="1">
      <c r="A75" s="2105"/>
      <c r="B75" s="2105"/>
      <c r="C75" s="2104"/>
      <c r="D75" s="2105"/>
      <c r="E75" s="2105"/>
      <c r="F75" s="2106"/>
      <c r="G75" s="2106"/>
      <c r="H75" s="2106"/>
      <c r="I75" s="2105"/>
      <c r="J75" s="2106"/>
      <c r="K75" s="2106"/>
      <c r="L75" s="2106"/>
      <c r="M75" s="2106"/>
      <c r="N75" s="2106"/>
      <c r="O75" s="2106"/>
      <c r="P75" s="2106"/>
      <c r="Q75" s="2106"/>
    </row>
    <row r="76" spans="1:17" s="2107" customFormat="1" ht="37.5" customHeight="1">
      <c r="A76" s="2473" t="s">
        <v>973</v>
      </c>
      <c r="B76" s="2474"/>
      <c r="C76" s="2474"/>
      <c r="D76" s="2474"/>
      <c r="E76" s="2474"/>
      <c r="F76" s="2474"/>
      <c r="G76" s="2474"/>
      <c r="H76" s="2474"/>
      <c r="I76" s="2474"/>
      <c r="J76" s="2474"/>
      <c r="K76" s="2475"/>
      <c r="L76" s="2106"/>
      <c r="M76" s="2106"/>
      <c r="N76" s="2106"/>
      <c r="O76" s="2106"/>
      <c r="P76" s="2106"/>
      <c r="Q76" s="2106"/>
    </row>
    <row r="77" spans="1:17" s="2107" customFormat="1" ht="37.5" customHeight="1">
      <c r="A77" s="2198" t="s">
        <v>110</v>
      </c>
      <c r="B77" s="2198" t="s">
        <v>974</v>
      </c>
      <c r="C77" s="2198" t="s">
        <v>975</v>
      </c>
      <c r="D77" s="2198" t="s">
        <v>976</v>
      </c>
      <c r="E77" s="2198" t="s">
        <v>977</v>
      </c>
      <c r="F77" s="2198" t="s">
        <v>978</v>
      </c>
      <c r="G77" s="2198" t="s">
        <v>979</v>
      </c>
      <c r="H77" s="2198" t="s">
        <v>980</v>
      </c>
      <c r="I77" s="2198" t="s">
        <v>981</v>
      </c>
      <c r="J77" s="2198" t="s">
        <v>982</v>
      </c>
      <c r="K77" s="2198" t="s">
        <v>66</v>
      </c>
      <c r="L77" s="2106"/>
      <c r="M77" s="2106"/>
      <c r="N77" s="2106"/>
      <c r="O77" s="2106"/>
      <c r="P77" s="2106"/>
      <c r="Q77" s="2106"/>
    </row>
    <row r="78" spans="1:17" s="2107" customFormat="1" ht="37.5" customHeight="1">
      <c r="A78" s="2200">
        <v>43831</v>
      </c>
      <c r="B78" s="2161">
        <v>573142</v>
      </c>
      <c r="C78" s="2161">
        <v>475577</v>
      </c>
      <c r="D78" s="2161">
        <v>150731</v>
      </c>
      <c r="E78" s="2161">
        <v>114083</v>
      </c>
      <c r="F78" s="2161">
        <v>87876</v>
      </c>
      <c r="G78" s="2161">
        <v>24273</v>
      </c>
      <c r="H78" s="2161">
        <v>12510</v>
      </c>
      <c r="I78" s="2161">
        <v>13299</v>
      </c>
      <c r="J78" s="2161">
        <v>8600</v>
      </c>
      <c r="K78" s="2201">
        <f>SUM(B78:J78)</f>
        <v>1460091</v>
      </c>
      <c r="L78" s="2106"/>
      <c r="M78" s="2106"/>
      <c r="N78" s="2106"/>
      <c r="O78" s="2106"/>
      <c r="P78" s="2106"/>
      <c r="Q78" s="2106"/>
    </row>
    <row r="79" spans="1:17" s="2107" customFormat="1" ht="37.5" customHeight="1">
      <c r="A79" s="2106"/>
      <c r="B79" s="2106"/>
      <c r="C79" s="2106"/>
      <c r="D79" s="2106"/>
      <c r="E79" s="2106"/>
      <c r="F79" s="2106"/>
      <c r="G79" s="2106"/>
      <c r="H79" s="2106"/>
      <c r="I79" s="2106"/>
      <c r="J79" s="2106"/>
      <c r="K79" s="2106"/>
      <c r="L79" s="2106"/>
      <c r="M79" s="2106"/>
      <c r="N79" s="2106"/>
      <c r="O79" s="2106"/>
      <c r="P79" s="2106"/>
      <c r="Q79" s="2106"/>
    </row>
    <row r="80" spans="1:17" s="2107" customFormat="1" ht="37.5" customHeight="1">
      <c r="A80" s="2106"/>
      <c r="B80" s="2106"/>
      <c r="C80" s="2106"/>
      <c r="D80" s="2106"/>
      <c r="E80" s="2106"/>
      <c r="F80" s="2106"/>
      <c r="G80" s="2106"/>
      <c r="H80" s="2106"/>
      <c r="I80" s="2106"/>
      <c r="J80" s="2106"/>
      <c r="K80" s="2106"/>
      <c r="L80" s="2106"/>
      <c r="M80" s="2106"/>
      <c r="N80" s="2106"/>
      <c r="O80" s="2106"/>
      <c r="P80" s="2106"/>
      <c r="Q80" s="2106"/>
    </row>
    <row r="81" spans="1:17" s="2107" customFormat="1" ht="37.5" customHeight="1">
      <c r="A81" s="2105"/>
      <c r="B81" s="2105"/>
      <c r="C81" s="2104"/>
      <c r="D81" s="2105"/>
      <c r="E81" s="2105"/>
      <c r="F81" s="2106"/>
      <c r="G81" s="2106"/>
      <c r="H81" s="2106"/>
      <c r="I81" s="2105"/>
      <c r="J81" s="2106"/>
      <c r="K81" s="2106"/>
      <c r="L81" s="2106"/>
      <c r="M81" s="2106"/>
      <c r="N81" s="2106"/>
      <c r="O81" s="2106"/>
      <c r="P81" s="2106"/>
      <c r="Q81" s="2106"/>
    </row>
    <row r="82" spans="1:17" s="2107" customFormat="1" ht="37.5" customHeight="1">
      <c r="A82" s="2105"/>
      <c r="B82" s="2105"/>
      <c r="C82" s="2104"/>
      <c r="D82" s="2105"/>
      <c r="E82" s="2105"/>
      <c r="F82" s="2106"/>
      <c r="G82" s="2106"/>
      <c r="H82" s="2106"/>
      <c r="I82" s="2105"/>
      <c r="J82" s="2106"/>
      <c r="K82" s="2106"/>
      <c r="L82" s="2106"/>
      <c r="M82" s="2106"/>
      <c r="N82" s="2106"/>
      <c r="O82" s="2106"/>
      <c r="P82" s="2106"/>
      <c r="Q82" s="2106"/>
    </row>
    <row r="83" spans="1:17" s="2107" customFormat="1" ht="37.5" customHeight="1">
      <c r="A83" s="2476" t="s">
        <v>983</v>
      </c>
      <c r="B83" s="2476"/>
      <c r="C83" s="2476"/>
      <c r="D83" s="2476"/>
      <c r="E83" s="2476"/>
      <c r="F83" s="2476"/>
      <c r="G83" s="2476"/>
      <c r="H83" s="2476"/>
      <c r="I83" s="2476"/>
      <c r="J83" s="2476"/>
      <c r="K83" s="2476"/>
      <c r="L83" s="2476"/>
      <c r="M83" s="2106"/>
      <c r="N83" s="2106"/>
      <c r="O83" s="2106"/>
      <c r="P83" s="2106"/>
      <c r="Q83" s="2106"/>
    </row>
    <row r="84" spans="1:17" s="2107" customFormat="1" ht="37.5" customHeight="1">
      <c r="A84" s="2198" t="s">
        <v>110</v>
      </c>
      <c r="B84" s="2198" t="s">
        <v>984</v>
      </c>
      <c r="C84" s="2198" t="s">
        <v>22</v>
      </c>
      <c r="D84" s="2198" t="s">
        <v>23</v>
      </c>
      <c r="E84" s="2198" t="s">
        <v>24</v>
      </c>
      <c r="F84" s="2198" t="s">
        <v>25</v>
      </c>
      <c r="G84" s="2198" t="s">
        <v>26</v>
      </c>
      <c r="H84" s="2198" t="s">
        <v>27</v>
      </c>
      <c r="I84" s="2198" t="s">
        <v>28</v>
      </c>
      <c r="J84" s="2198" t="s">
        <v>29</v>
      </c>
      <c r="K84" s="2198" t="s">
        <v>985</v>
      </c>
      <c r="L84" s="2198" t="s">
        <v>66</v>
      </c>
      <c r="M84" s="2106"/>
      <c r="N84" s="2106"/>
      <c r="O84" s="2106"/>
      <c r="P84" s="2106"/>
      <c r="Q84" s="2106"/>
    </row>
    <row r="85" spans="1:17" s="2107" customFormat="1" ht="37.5" customHeight="1">
      <c r="A85" s="2200">
        <v>43831</v>
      </c>
      <c r="B85" s="2161">
        <v>16038</v>
      </c>
      <c r="C85" s="2161">
        <v>148055</v>
      </c>
      <c r="D85" s="2161">
        <v>221732</v>
      </c>
      <c r="E85" s="2161">
        <v>211915</v>
      </c>
      <c r="F85" s="2161">
        <v>191891</v>
      </c>
      <c r="G85" s="2161">
        <v>174168</v>
      </c>
      <c r="H85" s="2161">
        <v>143558</v>
      </c>
      <c r="I85" s="2161">
        <v>122893</v>
      </c>
      <c r="J85" s="2161">
        <v>95041</v>
      </c>
      <c r="K85" s="2161">
        <v>134800</v>
      </c>
      <c r="L85" s="2201">
        <f>SUM(B85:K85)</f>
        <v>1460091</v>
      </c>
      <c r="M85" s="2163">
        <f>+L85-D42</f>
        <v>0</v>
      </c>
      <c r="N85" s="2106"/>
      <c r="O85" s="2106"/>
      <c r="P85" s="2106"/>
      <c r="Q85" s="2106"/>
    </row>
    <row r="86" spans="1:17" s="2107" customFormat="1" ht="37.5" customHeight="1">
      <c r="A86" s="2105"/>
      <c r="B86" s="2105"/>
      <c r="C86" s="2104"/>
      <c r="D86" s="2105"/>
      <c r="E86" s="2105"/>
      <c r="F86" s="2106"/>
      <c r="G86" s="2106"/>
      <c r="H86" s="2106"/>
      <c r="I86" s="2105"/>
      <c r="J86" s="2106"/>
      <c r="K86" s="2106"/>
      <c r="L86" s="2106"/>
      <c r="M86" s="2106"/>
      <c r="N86" s="2106"/>
      <c r="O86" s="2106"/>
      <c r="P86" s="2106"/>
      <c r="Q86" s="2106"/>
    </row>
    <row r="87" spans="1:17" s="2107" customFormat="1" ht="37.5" customHeight="1">
      <c r="A87" s="2105"/>
      <c r="B87" s="2105"/>
      <c r="C87" s="2104"/>
      <c r="D87" s="2105"/>
      <c r="E87" s="2105"/>
      <c r="F87" s="2106"/>
      <c r="G87" s="2106"/>
      <c r="H87" s="2106"/>
      <c r="I87" s="2105"/>
      <c r="J87" s="2106"/>
      <c r="K87" s="2106"/>
      <c r="L87" s="2106"/>
      <c r="M87" s="2106"/>
      <c r="N87" s="2106"/>
      <c r="O87" s="2106"/>
      <c r="P87" s="2106"/>
      <c r="Q87" s="2106"/>
    </row>
    <row r="88" spans="1:17" s="2107" customFormat="1" ht="37.5" customHeight="1">
      <c r="A88" s="2476" t="s">
        <v>986</v>
      </c>
      <c r="B88" s="2476"/>
      <c r="C88" s="2476"/>
      <c r="D88" s="2476"/>
      <c r="E88" s="2476"/>
      <c r="F88" s="2476"/>
      <c r="G88" s="2476"/>
      <c r="H88" s="2476"/>
      <c r="I88" s="2476"/>
      <c r="J88" s="2476"/>
      <c r="K88" s="2476"/>
      <c r="L88" s="2476"/>
      <c r="M88" s="2476"/>
      <c r="N88" s="2476"/>
      <c r="O88" s="2476"/>
      <c r="P88" s="2476"/>
      <c r="Q88" s="2106"/>
    </row>
    <row r="89" spans="1:17" s="2107" customFormat="1" ht="37.5" customHeight="1">
      <c r="A89" s="2472" t="s">
        <v>110</v>
      </c>
      <c r="B89" s="2472" t="s">
        <v>967</v>
      </c>
      <c r="C89" s="2472"/>
      <c r="D89" s="2472"/>
      <c r="E89" s="2472"/>
      <c r="F89" s="2472"/>
      <c r="G89" s="2472"/>
      <c r="H89" s="2472"/>
      <c r="I89" s="2472" t="s">
        <v>968</v>
      </c>
      <c r="J89" s="2477" t="s">
        <v>137</v>
      </c>
      <c r="K89" s="2477"/>
      <c r="L89" s="2477"/>
      <c r="M89" s="2472" t="s">
        <v>987</v>
      </c>
      <c r="N89" s="2472" t="s">
        <v>111</v>
      </c>
      <c r="O89" s="2472" t="s">
        <v>988</v>
      </c>
      <c r="P89" s="2472" t="s">
        <v>66</v>
      </c>
      <c r="Q89" s="2106"/>
    </row>
    <row r="90" spans="1:17" s="2107" customFormat="1" ht="66" customHeight="1">
      <c r="A90" s="2472"/>
      <c r="B90" s="2198" t="s">
        <v>793</v>
      </c>
      <c r="C90" s="2198" t="s">
        <v>739</v>
      </c>
      <c r="D90" s="2198" t="s">
        <v>64</v>
      </c>
      <c r="E90" s="2198" t="s">
        <v>65</v>
      </c>
      <c r="F90" s="2198" t="s">
        <v>57</v>
      </c>
      <c r="G90" s="2198" t="s">
        <v>1073</v>
      </c>
      <c r="H90" s="2198" t="s">
        <v>58</v>
      </c>
      <c r="I90" s="2472"/>
      <c r="J90" s="2201" t="s">
        <v>1074</v>
      </c>
      <c r="K90" s="2201" t="s">
        <v>989</v>
      </c>
      <c r="L90" s="2201" t="s">
        <v>972</v>
      </c>
      <c r="M90" s="2472"/>
      <c r="N90" s="2472"/>
      <c r="O90" s="2472"/>
      <c r="P90" s="2472"/>
      <c r="Q90" s="2106"/>
    </row>
    <row r="91" spans="1:17" s="2107" customFormat="1" ht="37.5" customHeight="1">
      <c r="A91" s="2200">
        <v>43831</v>
      </c>
      <c r="B91" s="2161">
        <v>5495</v>
      </c>
      <c r="C91" s="2161">
        <v>18555</v>
      </c>
      <c r="D91" s="2161">
        <v>418045</v>
      </c>
      <c r="E91" s="2161">
        <v>243977</v>
      </c>
      <c r="F91" s="2161">
        <v>15434</v>
      </c>
      <c r="G91" s="2161">
        <v>347532</v>
      </c>
      <c r="H91" s="2161">
        <v>262482</v>
      </c>
      <c r="I91" s="2162">
        <f>SUM(B91:H91)</f>
        <v>1311520</v>
      </c>
      <c r="J91" s="2161">
        <v>426</v>
      </c>
      <c r="K91" s="2161">
        <v>1746</v>
      </c>
      <c r="L91" s="2161">
        <v>98741</v>
      </c>
      <c r="M91" s="2162">
        <f>SUM(J91:L91)</f>
        <v>100913</v>
      </c>
      <c r="N91" s="2161">
        <v>30025</v>
      </c>
      <c r="O91" s="2161">
        <v>17633</v>
      </c>
      <c r="P91" s="2201">
        <f>SUM(I91+M91+N91+O91)</f>
        <v>1460091</v>
      </c>
      <c r="Q91" s="2106"/>
    </row>
    <row r="92" spans="1:17">
      <c r="A92" s="2017"/>
      <c r="B92" s="2017"/>
      <c r="C92" s="2018"/>
      <c r="D92" s="2017"/>
      <c r="E92" s="2017"/>
      <c r="F92" s="2017"/>
      <c r="G92" s="2017"/>
      <c r="H92" s="2017"/>
      <c r="I92" s="2017"/>
      <c r="J92" s="2017"/>
      <c r="K92" s="2017"/>
      <c r="L92" s="2017"/>
      <c r="M92" s="2017"/>
      <c r="N92" s="1862"/>
      <c r="O92" s="1862"/>
      <c r="P92" s="1862"/>
    </row>
  </sheetData>
  <mergeCells count="47">
    <mergeCell ref="A1:M1"/>
    <mergeCell ref="A32:E32"/>
    <mergeCell ref="A5:A6"/>
    <mergeCell ref="A8:B8"/>
    <mergeCell ref="C8:D8"/>
    <mergeCell ref="G8:H8"/>
    <mergeCell ref="A14:B14"/>
    <mergeCell ref="C14:D14"/>
    <mergeCell ref="G19:H19"/>
    <mergeCell ref="A22:E22"/>
    <mergeCell ref="G22:H22"/>
    <mergeCell ref="A29:B29"/>
    <mergeCell ref="G29:H29"/>
    <mergeCell ref="K8:L8"/>
    <mergeCell ref="G36:J36"/>
    <mergeCell ref="A69:O69"/>
    <mergeCell ref="A38:D38"/>
    <mergeCell ref="A39:B39"/>
    <mergeCell ref="C39:D39"/>
    <mergeCell ref="I43:M43"/>
    <mergeCell ref="A44:B44"/>
    <mergeCell ref="D44:G44"/>
    <mergeCell ref="I44:M44"/>
    <mergeCell ref="I45:M45"/>
    <mergeCell ref="I46:I47"/>
    <mergeCell ref="J46:J47"/>
    <mergeCell ref="A51:B51"/>
    <mergeCell ref="A60:B60"/>
    <mergeCell ref="A70:O70"/>
    <mergeCell ref="A71:A72"/>
    <mergeCell ref="B71:H71"/>
    <mergeCell ref="I71:I72"/>
    <mergeCell ref="J71:L71"/>
    <mergeCell ref="M71:M72"/>
    <mergeCell ref="N71:N72"/>
    <mergeCell ref="O71:O72"/>
    <mergeCell ref="N89:N90"/>
    <mergeCell ref="O89:O90"/>
    <mergeCell ref="P89:P90"/>
    <mergeCell ref="A76:K76"/>
    <mergeCell ref="A83:L83"/>
    <mergeCell ref="A88:P88"/>
    <mergeCell ref="A89:A90"/>
    <mergeCell ref="B89:H89"/>
    <mergeCell ref="I89:I90"/>
    <mergeCell ref="J89:L89"/>
    <mergeCell ref="M89:M90"/>
  </mergeCells>
  <conditionalFormatting sqref="B15:D18 H9:H11 B30 B45:B47 B49 B52:B57 L48:M56 B73:N73 B85:K85 B24:E26 B34:E35 B40:D41 B78:J78 B91:O91 F46:G61">
    <cfRule type="cellIs" dxfId="69" priority="8" operator="equal">
      <formula>0</formula>
    </cfRule>
  </conditionalFormatting>
  <conditionalFormatting sqref="B61:B66">
    <cfRule type="cellIs" dxfId="68" priority="7" operator="equal">
      <formula>0</formula>
    </cfRule>
  </conditionalFormatting>
  <conditionalFormatting sqref="C9:C11">
    <cfRule type="cellIs" dxfId="67" priority="6" operator="equal">
      <formula>0</formula>
    </cfRule>
  </conditionalFormatting>
  <conditionalFormatting sqref="A9:A11">
    <cfRule type="cellIs" dxfId="66" priority="5" operator="equal">
      <formula>0</formula>
    </cfRule>
  </conditionalFormatting>
  <conditionalFormatting sqref="B9:B11">
    <cfRule type="cellIs" dxfId="65" priority="4" operator="equal">
      <formula>0</formula>
    </cfRule>
  </conditionalFormatting>
  <conditionalFormatting sqref="D9:D11">
    <cfRule type="cellIs" dxfId="64" priority="3" operator="equal">
      <formula>0</formula>
    </cfRule>
  </conditionalFormatting>
  <conditionalFormatting sqref="B6:C6">
    <cfRule type="cellIs" dxfId="63" priority="2" operator="equal">
      <formula>0</formula>
    </cfRule>
  </conditionalFormatting>
  <conditionalFormatting sqref="L9:L11">
    <cfRule type="cellIs" dxfId="62" priority="1" operator="equal">
      <formula>0</formula>
    </cfRule>
  </conditionalFormatting>
  <pageMargins left="0.7" right="0.7" top="0.75" bottom="0.75" header="0.3" footer="0.3"/>
  <pageSetup paperSize="17" scale="2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202"/>
  <sheetViews>
    <sheetView showGridLines="0" view="pageBreakPreview" zoomScaleNormal="100" zoomScaleSheetLayoutView="100" workbookViewId="0">
      <pane ySplit="3" topLeftCell="A62" activePane="bottomLeft" state="frozen"/>
      <selection pane="bottomLeft" activeCell="A89" sqref="A89"/>
    </sheetView>
  </sheetViews>
  <sheetFormatPr baseColWidth="10" defaultRowHeight="15"/>
  <cols>
    <col min="1" max="1" width="122.5703125" style="1295" customWidth="1"/>
    <col min="2" max="2" width="13" style="66" customWidth="1"/>
    <col min="3" max="16384" width="11.42578125" style="66"/>
  </cols>
  <sheetData>
    <row r="1" spans="1:1">
      <c r="A1" s="1294" t="s">
        <v>717</v>
      </c>
    </row>
    <row r="2" spans="1:1" ht="24" customHeight="1"/>
    <row r="4" spans="1:1" ht="5.25" customHeight="1"/>
    <row r="5" spans="1:1">
      <c r="A5" s="42" t="s">
        <v>559</v>
      </c>
    </row>
    <row r="6" spans="1:1" ht="3" customHeight="1">
      <c r="A6" s="42"/>
    </row>
    <row r="7" spans="1:1">
      <c r="A7" s="1296" t="s">
        <v>560</v>
      </c>
    </row>
    <row r="8" spans="1:1">
      <c r="A8" s="1296" t="s">
        <v>561</v>
      </c>
    </row>
    <row r="9" spans="1:1" ht="14.25" customHeight="1">
      <c r="A9" s="1296" t="s">
        <v>562</v>
      </c>
    </row>
    <row r="10" spans="1:1" ht="15" customHeight="1">
      <c r="A10" s="1296" t="s">
        <v>563</v>
      </c>
    </row>
    <row r="11" spans="1:1" ht="6" customHeight="1" collapsed="1"/>
    <row r="12" spans="1:1" ht="15.75" customHeight="1">
      <c r="A12" s="583" t="s">
        <v>564</v>
      </c>
    </row>
    <row r="13" spans="1:1" ht="20.25" customHeight="1">
      <c r="A13" s="1296" t="s">
        <v>565</v>
      </c>
    </row>
    <row r="14" spans="1:1">
      <c r="A14" s="1296" t="s">
        <v>566</v>
      </c>
    </row>
    <row r="15" spans="1:1">
      <c r="A15" s="1296" t="s">
        <v>567</v>
      </c>
    </row>
    <row r="16" spans="1:1">
      <c r="A16" s="1296" t="s">
        <v>568</v>
      </c>
    </row>
    <row r="17" spans="1:1">
      <c r="A17" s="1296" t="s">
        <v>569</v>
      </c>
    </row>
    <row r="18" spans="1:1" collapsed="1">
      <c r="A18" s="1296" t="s">
        <v>570</v>
      </c>
    </row>
    <row r="19" spans="1:1" ht="4.5" customHeight="1">
      <c r="A19" s="1297"/>
    </row>
    <row r="20" spans="1:1">
      <c r="A20" s="583" t="s">
        <v>571</v>
      </c>
    </row>
    <row r="21" spans="1:1" ht="3.75" customHeight="1">
      <c r="A21" s="583"/>
    </row>
    <row r="22" spans="1:1">
      <c r="A22" s="584" t="s">
        <v>572</v>
      </c>
    </row>
    <row r="23" spans="1:1" ht="6" customHeight="1">
      <c r="A23" s="584"/>
    </row>
    <row r="24" spans="1:1">
      <c r="A24" s="1298" t="s">
        <v>573</v>
      </c>
    </row>
    <row r="25" spans="1:1">
      <c r="A25" s="1298" t="s">
        <v>574</v>
      </c>
    </row>
    <row r="26" spans="1:1">
      <c r="A26" s="1298" t="s">
        <v>575</v>
      </c>
    </row>
    <row r="27" spans="1:1">
      <c r="A27" s="1298" t="s">
        <v>576</v>
      </c>
    </row>
    <row r="28" spans="1:1">
      <c r="A28" s="1298" t="s">
        <v>577</v>
      </c>
    </row>
    <row r="29" spans="1:1">
      <c r="A29" s="1298" t="s">
        <v>578</v>
      </c>
    </row>
    <row r="30" spans="1:1">
      <c r="A30" s="1298" t="s">
        <v>579</v>
      </c>
    </row>
    <row r="31" spans="1:1" ht="6.75" customHeight="1"/>
    <row r="32" spans="1:1">
      <c r="A32" s="584" t="s">
        <v>580</v>
      </c>
    </row>
    <row r="33" spans="1:1" ht="3.75" customHeight="1"/>
    <row r="34" spans="1:1" s="585" customFormat="1">
      <c r="A34" s="1298" t="s">
        <v>581</v>
      </c>
    </row>
    <row r="35" spans="1:1">
      <c r="A35" s="1298" t="s">
        <v>582</v>
      </c>
    </row>
    <row r="36" spans="1:1">
      <c r="A36" s="1298" t="s">
        <v>583</v>
      </c>
    </row>
    <row r="37" spans="1:1">
      <c r="A37" s="1298" t="s">
        <v>584</v>
      </c>
    </row>
    <row r="38" spans="1:1">
      <c r="A38" s="1298" t="s">
        <v>585</v>
      </c>
    </row>
    <row r="39" spans="1:1">
      <c r="A39" s="1298" t="s">
        <v>586</v>
      </c>
    </row>
    <row r="40" spans="1:1" ht="7.5" customHeight="1">
      <c r="A40" s="1299"/>
    </row>
    <row r="41" spans="1:1">
      <c r="A41" s="584" t="s">
        <v>587</v>
      </c>
    </row>
    <row r="42" spans="1:1" ht="6" customHeight="1"/>
    <row r="43" spans="1:1">
      <c r="A43" s="1298" t="s">
        <v>588</v>
      </c>
    </row>
    <row r="44" spans="1:1">
      <c r="A44" s="1298" t="s">
        <v>589</v>
      </c>
    </row>
    <row r="45" spans="1:1">
      <c r="A45" s="1298" t="s">
        <v>590</v>
      </c>
    </row>
    <row r="46" spans="1:1">
      <c r="A46" s="1298" t="s">
        <v>591</v>
      </c>
    </row>
    <row r="47" spans="1:1">
      <c r="A47" s="1298" t="s">
        <v>592</v>
      </c>
    </row>
    <row r="48" spans="1:1">
      <c r="A48" s="1298" t="s">
        <v>593</v>
      </c>
    </row>
    <row r="49" spans="1:1" ht="6.75" customHeight="1"/>
    <row r="50" spans="1:1" ht="21.75" customHeight="1">
      <c r="A50" s="584" t="s">
        <v>594</v>
      </c>
    </row>
    <row r="51" spans="1:1" ht="6.75" customHeight="1"/>
    <row r="52" spans="1:1">
      <c r="A52" s="1298" t="s">
        <v>595</v>
      </c>
    </row>
    <row r="53" spans="1:1">
      <c r="A53" s="1298" t="s">
        <v>596</v>
      </c>
    </row>
    <row r="54" spans="1:1">
      <c r="A54" s="1298" t="s">
        <v>597</v>
      </c>
    </row>
    <row r="55" spans="1:1">
      <c r="A55" s="1298" t="s">
        <v>598</v>
      </c>
    </row>
    <row r="57" spans="1:1">
      <c r="A57" s="584" t="s">
        <v>599</v>
      </c>
    </row>
    <row r="58" spans="1:1" ht="14.25" customHeight="1"/>
    <row r="59" spans="1:1">
      <c r="A59" s="1298" t="s">
        <v>600</v>
      </c>
    </row>
    <row r="60" spans="1:1">
      <c r="A60" s="1298" t="s">
        <v>601</v>
      </c>
    </row>
    <row r="61" spans="1:1">
      <c r="A61" s="1298" t="s">
        <v>602</v>
      </c>
    </row>
    <row r="62" spans="1:1">
      <c r="A62" s="1298" t="s">
        <v>603</v>
      </c>
    </row>
    <row r="63" spans="1:1">
      <c r="A63" s="1298" t="s">
        <v>604</v>
      </c>
    </row>
    <row r="64" spans="1:1">
      <c r="A64" s="1298" t="s">
        <v>605</v>
      </c>
    </row>
    <row r="65" spans="1:1">
      <c r="A65" s="1298" t="s">
        <v>606</v>
      </c>
    </row>
    <row r="66" spans="1:1">
      <c r="A66" s="1298" t="s">
        <v>607</v>
      </c>
    </row>
    <row r="67" spans="1:1">
      <c r="A67" s="1298" t="s">
        <v>608</v>
      </c>
    </row>
    <row r="68" spans="1:1">
      <c r="A68" s="1298" t="s">
        <v>609</v>
      </c>
    </row>
    <row r="69" spans="1:1" s="60" customFormat="1">
      <c r="A69" s="1300" t="s">
        <v>610</v>
      </c>
    </row>
    <row r="70" spans="1:1">
      <c r="A70" s="1298" t="s">
        <v>611</v>
      </c>
    </row>
    <row r="71" spans="1:1">
      <c r="A71" s="1298" t="s">
        <v>612</v>
      </c>
    </row>
    <row r="72" spans="1:1">
      <c r="A72" s="1298" t="s">
        <v>613</v>
      </c>
    </row>
    <row r="73" spans="1:1">
      <c r="A73" s="1298" t="s">
        <v>614</v>
      </c>
    </row>
    <row r="75" spans="1:1">
      <c r="A75" s="584" t="s">
        <v>615</v>
      </c>
    </row>
    <row r="76" spans="1:1" ht="7.5" customHeight="1"/>
    <row r="77" spans="1:1">
      <c r="A77" s="1298" t="s">
        <v>616</v>
      </c>
    </row>
    <row r="78" spans="1:1">
      <c r="A78" s="1298" t="s">
        <v>617</v>
      </c>
    </row>
    <row r="79" spans="1:1">
      <c r="A79" s="1298" t="s">
        <v>618</v>
      </c>
    </row>
    <row r="80" spans="1:1">
      <c r="A80" s="1298" t="s">
        <v>619</v>
      </c>
    </row>
    <row r="81" spans="1:16384">
      <c r="A81" s="1298" t="s">
        <v>620</v>
      </c>
    </row>
    <row r="82" spans="1:16384" ht="14.25" customHeight="1">
      <c r="A82" s="1298" t="s">
        <v>621</v>
      </c>
    </row>
    <row r="83" spans="1:16384" ht="9" customHeight="1">
      <c r="A83" s="1299"/>
    </row>
    <row r="84" spans="1:16384">
      <c r="A84" s="583" t="s">
        <v>622</v>
      </c>
    </row>
    <row r="85" spans="1:16384" ht="6" customHeight="1">
      <c r="A85" s="583"/>
    </row>
    <row r="86" spans="1:16384">
      <c r="A86" s="584" t="s">
        <v>623</v>
      </c>
    </row>
    <row r="87" spans="1:16384" ht="21" customHeight="1">
      <c r="A87" s="1298" t="s">
        <v>624</v>
      </c>
    </row>
    <row r="88" spans="1:16384">
      <c r="A88" s="1298" t="s">
        <v>625</v>
      </c>
    </row>
    <row r="89" spans="1:16384">
      <c r="A89" s="1298" t="s">
        <v>626</v>
      </c>
    </row>
    <row r="90" spans="1:16384">
      <c r="A90" s="1298" t="s">
        <v>627</v>
      </c>
    </row>
    <row r="91" spans="1:16384">
      <c r="A91" s="1298" t="s">
        <v>628</v>
      </c>
    </row>
    <row r="92" spans="1:16384">
      <c r="A92" s="1298" t="s">
        <v>629</v>
      </c>
    </row>
    <row r="93" spans="1:16384">
      <c r="A93" s="1299"/>
    </row>
    <row r="94" spans="1:16384">
      <c r="A94" s="584" t="s">
        <v>630</v>
      </c>
    </row>
    <row r="95" spans="1:16384" ht="6" customHeight="1"/>
    <row r="96" spans="1:16384" ht="13.5" customHeight="1">
      <c r="A96" s="1298" t="s">
        <v>631</v>
      </c>
      <c r="B96" s="586"/>
      <c r="C96" s="586"/>
      <c r="D96" s="586"/>
      <c r="E96" s="586"/>
      <c r="F96" s="586"/>
      <c r="G96" s="586"/>
      <c r="H96" s="586"/>
      <c r="I96" s="586"/>
      <c r="J96" s="586"/>
      <c r="K96" s="586"/>
      <c r="L96" s="586"/>
      <c r="M96" s="586"/>
      <c r="N96" s="586"/>
      <c r="O96" s="586"/>
      <c r="P96" s="586"/>
      <c r="Q96" s="586"/>
      <c r="R96" s="586" t="s">
        <v>625</v>
      </c>
      <c r="S96" s="586" t="s">
        <v>625</v>
      </c>
      <c r="T96" s="586" t="s">
        <v>625</v>
      </c>
      <c r="U96" s="586" t="s">
        <v>625</v>
      </c>
      <c r="V96" s="586" t="s">
        <v>625</v>
      </c>
      <c r="W96" s="586" t="s">
        <v>625</v>
      </c>
      <c r="X96" s="586" t="s">
        <v>625</v>
      </c>
      <c r="Y96" s="586" t="s">
        <v>625</v>
      </c>
      <c r="Z96" s="586" t="s">
        <v>625</v>
      </c>
      <c r="AA96" s="586" t="s">
        <v>625</v>
      </c>
      <c r="AB96" s="586" t="s">
        <v>625</v>
      </c>
      <c r="AC96" s="586" t="s">
        <v>625</v>
      </c>
      <c r="AD96" s="586" t="s">
        <v>625</v>
      </c>
      <c r="AE96" s="586" t="s">
        <v>625</v>
      </c>
      <c r="AF96" s="586" t="s">
        <v>625</v>
      </c>
      <c r="AG96" s="586" t="s">
        <v>625</v>
      </c>
      <c r="AH96" s="586" t="s">
        <v>625</v>
      </c>
      <c r="AI96" s="586" t="s">
        <v>625</v>
      </c>
      <c r="AJ96" s="586" t="s">
        <v>625</v>
      </c>
      <c r="AK96" s="586" t="s">
        <v>625</v>
      </c>
      <c r="AL96" s="586" t="s">
        <v>625</v>
      </c>
      <c r="AM96" s="586" t="s">
        <v>625</v>
      </c>
      <c r="AN96" s="586" t="s">
        <v>625</v>
      </c>
      <c r="AO96" s="586" t="s">
        <v>625</v>
      </c>
      <c r="AP96" s="586" t="s">
        <v>625</v>
      </c>
      <c r="AQ96" s="586" t="s">
        <v>625</v>
      </c>
      <c r="AR96" s="586" t="s">
        <v>625</v>
      </c>
      <c r="AS96" s="586" t="s">
        <v>625</v>
      </c>
      <c r="AT96" s="586" t="s">
        <v>625</v>
      </c>
      <c r="AU96" s="586" t="s">
        <v>625</v>
      </c>
      <c r="AV96" s="586" t="s">
        <v>625</v>
      </c>
      <c r="AW96" s="586" t="s">
        <v>625</v>
      </c>
      <c r="AX96" s="586" t="s">
        <v>625</v>
      </c>
      <c r="AY96" s="586" t="s">
        <v>625</v>
      </c>
      <c r="AZ96" s="586" t="s">
        <v>625</v>
      </c>
      <c r="BA96" s="586" t="s">
        <v>625</v>
      </c>
      <c r="BB96" s="586" t="s">
        <v>625</v>
      </c>
      <c r="BC96" s="586" t="s">
        <v>625</v>
      </c>
      <c r="BD96" s="586" t="s">
        <v>625</v>
      </c>
      <c r="BE96" s="586" t="s">
        <v>625</v>
      </c>
      <c r="BF96" s="586" t="s">
        <v>625</v>
      </c>
      <c r="BG96" s="586" t="s">
        <v>625</v>
      </c>
      <c r="BH96" s="586" t="s">
        <v>625</v>
      </c>
      <c r="BI96" s="586" t="s">
        <v>625</v>
      </c>
      <c r="BJ96" s="586" t="s">
        <v>625</v>
      </c>
      <c r="BK96" s="586" t="s">
        <v>625</v>
      </c>
      <c r="BL96" s="586" t="s">
        <v>625</v>
      </c>
      <c r="BM96" s="586" t="s">
        <v>625</v>
      </c>
      <c r="BN96" s="586" t="s">
        <v>625</v>
      </c>
      <c r="BO96" s="586" t="s">
        <v>625</v>
      </c>
      <c r="BP96" s="586" t="s">
        <v>625</v>
      </c>
      <c r="BQ96" s="586" t="s">
        <v>625</v>
      </c>
      <c r="BR96" s="586" t="s">
        <v>625</v>
      </c>
      <c r="BS96" s="586" t="s">
        <v>625</v>
      </c>
      <c r="BT96" s="586" t="s">
        <v>625</v>
      </c>
      <c r="BU96" s="586" t="s">
        <v>625</v>
      </c>
      <c r="BV96" s="586" t="s">
        <v>625</v>
      </c>
      <c r="BW96" s="586" t="s">
        <v>625</v>
      </c>
      <c r="BX96" s="586" t="s">
        <v>625</v>
      </c>
      <c r="BY96" s="586" t="s">
        <v>625</v>
      </c>
      <c r="BZ96" s="586" t="s">
        <v>625</v>
      </c>
      <c r="CA96" s="586" t="s">
        <v>625</v>
      </c>
      <c r="CB96" s="586" t="s">
        <v>625</v>
      </c>
      <c r="CC96" s="586" t="s">
        <v>625</v>
      </c>
      <c r="CD96" s="586" t="s">
        <v>625</v>
      </c>
      <c r="CE96" s="586" t="s">
        <v>625</v>
      </c>
      <c r="CF96" s="586" t="s">
        <v>625</v>
      </c>
      <c r="CG96" s="586" t="s">
        <v>625</v>
      </c>
      <c r="CH96" s="586" t="s">
        <v>625</v>
      </c>
      <c r="CI96" s="586" t="s">
        <v>625</v>
      </c>
      <c r="CJ96" s="586" t="s">
        <v>625</v>
      </c>
      <c r="CK96" s="586" t="s">
        <v>625</v>
      </c>
      <c r="CL96" s="586" t="s">
        <v>625</v>
      </c>
      <c r="CM96" s="586" t="s">
        <v>625</v>
      </c>
      <c r="CN96" s="586" t="s">
        <v>625</v>
      </c>
      <c r="CO96" s="586" t="s">
        <v>625</v>
      </c>
      <c r="CP96" s="586" t="s">
        <v>625</v>
      </c>
      <c r="CQ96" s="586" t="s">
        <v>625</v>
      </c>
      <c r="CR96" s="586" t="s">
        <v>625</v>
      </c>
      <c r="CS96" s="586" t="s">
        <v>625</v>
      </c>
      <c r="CT96" s="586" t="s">
        <v>625</v>
      </c>
      <c r="CU96" s="586" t="s">
        <v>625</v>
      </c>
      <c r="CV96" s="586" t="s">
        <v>625</v>
      </c>
      <c r="CW96" s="586" t="s">
        <v>625</v>
      </c>
      <c r="CX96" s="586" t="s">
        <v>625</v>
      </c>
      <c r="CY96" s="586" t="s">
        <v>625</v>
      </c>
      <c r="CZ96" s="586" t="s">
        <v>625</v>
      </c>
      <c r="DA96" s="586" t="s">
        <v>625</v>
      </c>
      <c r="DB96" s="586" t="s">
        <v>625</v>
      </c>
      <c r="DC96" s="586" t="s">
        <v>625</v>
      </c>
      <c r="DD96" s="586" t="s">
        <v>625</v>
      </c>
      <c r="DE96" s="586" t="s">
        <v>625</v>
      </c>
      <c r="DF96" s="586" t="s">
        <v>625</v>
      </c>
      <c r="DG96" s="586" t="s">
        <v>625</v>
      </c>
      <c r="DH96" s="586" t="s">
        <v>625</v>
      </c>
      <c r="DI96" s="586" t="s">
        <v>625</v>
      </c>
      <c r="DJ96" s="586" t="s">
        <v>625</v>
      </c>
      <c r="DK96" s="586" t="s">
        <v>625</v>
      </c>
      <c r="DL96" s="586" t="s">
        <v>625</v>
      </c>
      <c r="DM96" s="586" t="s">
        <v>625</v>
      </c>
      <c r="DN96" s="586" t="s">
        <v>625</v>
      </c>
      <c r="DO96" s="586" t="s">
        <v>625</v>
      </c>
      <c r="DP96" s="586" t="s">
        <v>625</v>
      </c>
      <c r="DQ96" s="586" t="s">
        <v>625</v>
      </c>
      <c r="DR96" s="586" t="s">
        <v>625</v>
      </c>
      <c r="DS96" s="586" t="s">
        <v>625</v>
      </c>
      <c r="DT96" s="586" t="s">
        <v>625</v>
      </c>
      <c r="DU96" s="586" t="s">
        <v>625</v>
      </c>
      <c r="DV96" s="586" t="s">
        <v>625</v>
      </c>
      <c r="DW96" s="586" t="s">
        <v>625</v>
      </c>
      <c r="DX96" s="586" t="s">
        <v>625</v>
      </c>
      <c r="DY96" s="586" t="s">
        <v>625</v>
      </c>
      <c r="DZ96" s="586" t="s">
        <v>625</v>
      </c>
      <c r="EA96" s="586" t="s">
        <v>625</v>
      </c>
      <c r="EB96" s="586" t="s">
        <v>625</v>
      </c>
      <c r="EC96" s="586" t="s">
        <v>625</v>
      </c>
      <c r="ED96" s="586" t="s">
        <v>625</v>
      </c>
      <c r="EE96" s="586" t="s">
        <v>625</v>
      </c>
      <c r="EF96" s="586" t="s">
        <v>625</v>
      </c>
      <c r="EG96" s="586" t="s">
        <v>625</v>
      </c>
      <c r="EH96" s="586" t="s">
        <v>625</v>
      </c>
      <c r="EI96" s="586" t="s">
        <v>625</v>
      </c>
      <c r="EJ96" s="586" t="s">
        <v>625</v>
      </c>
      <c r="EK96" s="586" t="s">
        <v>625</v>
      </c>
      <c r="EL96" s="586" t="s">
        <v>625</v>
      </c>
      <c r="EM96" s="586" t="s">
        <v>625</v>
      </c>
      <c r="EN96" s="586" t="s">
        <v>625</v>
      </c>
      <c r="EO96" s="586" t="s">
        <v>625</v>
      </c>
      <c r="EP96" s="586" t="s">
        <v>625</v>
      </c>
      <c r="EQ96" s="586" t="s">
        <v>625</v>
      </c>
      <c r="ER96" s="586" t="s">
        <v>625</v>
      </c>
      <c r="ES96" s="586" t="s">
        <v>625</v>
      </c>
      <c r="ET96" s="586" t="s">
        <v>625</v>
      </c>
      <c r="EU96" s="586" t="s">
        <v>625</v>
      </c>
      <c r="EV96" s="586" t="s">
        <v>625</v>
      </c>
      <c r="EW96" s="586" t="s">
        <v>625</v>
      </c>
      <c r="EX96" s="586" t="s">
        <v>625</v>
      </c>
      <c r="EY96" s="586" t="s">
        <v>625</v>
      </c>
      <c r="EZ96" s="586" t="s">
        <v>625</v>
      </c>
      <c r="FA96" s="586" t="s">
        <v>625</v>
      </c>
      <c r="FB96" s="586" t="s">
        <v>625</v>
      </c>
      <c r="FC96" s="586" t="s">
        <v>625</v>
      </c>
      <c r="FD96" s="586" t="s">
        <v>625</v>
      </c>
      <c r="FE96" s="586" t="s">
        <v>625</v>
      </c>
      <c r="FF96" s="586" t="s">
        <v>625</v>
      </c>
      <c r="FG96" s="586" t="s">
        <v>625</v>
      </c>
      <c r="FH96" s="586" t="s">
        <v>625</v>
      </c>
      <c r="FI96" s="586" t="s">
        <v>625</v>
      </c>
      <c r="FJ96" s="586" t="s">
        <v>625</v>
      </c>
      <c r="FK96" s="586" t="s">
        <v>625</v>
      </c>
      <c r="FL96" s="586" t="s">
        <v>625</v>
      </c>
      <c r="FM96" s="586" t="s">
        <v>625</v>
      </c>
      <c r="FN96" s="586" t="s">
        <v>625</v>
      </c>
      <c r="FO96" s="586" t="s">
        <v>625</v>
      </c>
      <c r="FP96" s="586" t="s">
        <v>625</v>
      </c>
      <c r="FQ96" s="586" t="s">
        <v>625</v>
      </c>
      <c r="FR96" s="586" t="s">
        <v>625</v>
      </c>
      <c r="FS96" s="586" t="s">
        <v>625</v>
      </c>
      <c r="FT96" s="586" t="s">
        <v>625</v>
      </c>
      <c r="FU96" s="586" t="s">
        <v>625</v>
      </c>
      <c r="FV96" s="586" t="s">
        <v>625</v>
      </c>
      <c r="FW96" s="586" t="s">
        <v>625</v>
      </c>
      <c r="FX96" s="586" t="s">
        <v>625</v>
      </c>
      <c r="FY96" s="586" t="s">
        <v>625</v>
      </c>
      <c r="FZ96" s="586" t="s">
        <v>625</v>
      </c>
      <c r="GA96" s="586" t="s">
        <v>625</v>
      </c>
      <c r="GB96" s="586" t="s">
        <v>625</v>
      </c>
      <c r="GC96" s="586" t="s">
        <v>625</v>
      </c>
      <c r="GD96" s="586" t="s">
        <v>625</v>
      </c>
      <c r="GE96" s="586" t="s">
        <v>625</v>
      </c>
      <c r="GF96" s="586" t="s">
        <v>625</v>
      </c>
      <c r="GG96" s="586" t="s">
        <v>625</v>
      </c>
      <c r="GH96" s="586" t="s">
        <v>625</v>
      </c>
      <c r="GI96" s="586" t="s">
        <v>625</v>
      </c>
      <c r="GJ96" s="586" t="s">
        <v>625</v>
      </c>
      <c r="GK96" s="586" t="s">
        <v>625</v>
      </c>
      <c r="GL96" s="586" t="s">
        <v>625</v>
      </c>
      <c r="GM96" s="586" t="s">
        <v>625</v>
      </c>
      <c r="GN96" s="586" t="s">
        <v>625</v>
      </c>
      <c r="GO96" s="586" t="s">
        <v>625</v>
      </c>
      <c r="GP96" s="586" t="s">
        <v>625</v>
      </c>
      <c r="GQ96" s="586" t="s">
        <v>625</v>
      </c>
      <c r="GR96" s="586" t="s">
        <v>625</v>
      </c>
      <c r="GS96" s="586" t="s">
        <v>625</v>
      </c>
      <c r="GT96" s="586" t="s">
        <v>625</v>
      </c>
      <c r="GU96" s="586" t="s">
        <v>625</v>
      </c>
      <c r="GV96" s="586" t="s">
        <v>625</v>
      </c>
      <c r="GW96" s="586" t="s">
        <v>625</v>
      </c>
      <c r="GX96" s="586" t="s">
        <v>625</v>
      </c>
      <c r="GY96" s="586" t="s">
        <v>625</v>
      </c>
      <c r="GZ96" s="586" t="s">
        <v>625</v>
      </c>
      <c r="HA96" s="586" t="s">
        <v>625</v>
      </c>
      <c r="HB96" s="586" t="s">
        <v>625</v>
      </c>
      <c r="HC96" s="586" t="s">
        <v>625</v>
      </c>
      <c r="HD96" s="586" t="s">
        <v>625</v>
      </c>
      <c r="HE96" s="586" t="s">
        <v>625</v>
      </c>
      <c r="HF96" s="586" t="s">
        <v>625</v>
      </c>
      <c r="HG96" s="586" t="s">
        <v>625</v>
      </c>
      <c r="HH96" s="586" t="s">
        <v>625</v>
      </c>
      <c r="HI96" s="586" t="s">
        <v>625</v>
      </c>
      <c r="HJ96" s="586" t="s">
        <v>625</v>
      </c>
      <c r="HK96" s="586" t="s">
        <v>625</v>
      </c>
      <c r="HL96" s="586" t="s">
        <v>625</v>
      </c>
      <c r="HM96" s="586" t="s">
        <v>625</v>
      </c>
      <c r="HN96" s="586" t="s">
        <v>625</v>
      </c>
      <c r="HO96" s="586" t="s">
        <v>625</v>
      </c>
      <c r="HP96" s="586" t="s">
        <v>625</v>
      </c>
      <c r="HQ96" s="586" t="s">
        <v>625</v>
      </c>
      <c r="HR96" s="586" t="s">
        <v>625</v>
      </c>
      <c r="HS96" s="586" t="s">
        <v>625</v>
      </c>
      <c r="HT96" s="586" t="s">
        <v>625</v>
      </c>
      <c r="HU96" s="586" t="s">
        <v>625</v>
      </c>
      <c r="HV96" s="586" t="s">
        <v>625</v>
      </c>
      <c r="HW96" s="586" t="s">
        <v>625</v>
      </c>
      <c r="HX96" s="586" t="s">
        <v>625</v>
      </c>
      <c r="HY96" s="586" t="s">
        <v>625</v>
      </c>
      <c r="HZ96" s="586" t="s">
        <v>625</v>
      </c>
      <c r="IA96" s="586" t="s">
        <v>625</v>
      </c>
      <c r="IB96" s="586" t="s">
        <v>625</v>
      </c>
      <c r="IC96" s="586" t="s">
        <v>625</v>
      </c>
      <c r="ID96" s="586" t="s">
        <v>625</v>
      </c>
      <c r="IE96" s="586" t="s">
        <v>625</v>
      </c>
      <c r="IF96" s="586" t="s">
        <v>625</v>
      </c>
      <c r="IG96" s="586" t="s">
        <v>625</v>
      </c>
      <c r="IH96" s="586" t="s">
        <v>625</v>
      </c>
      <c r="II96" s="586" t="s">
        <v>625</v>
      </c>
      <c r="IJ96" s="586" t="s">
        <v>625</v>
      </c>
      <c r="IK96" s="586" t="s">
        <v>625</v>
      </c>
      <c r="IL96" s="586" t="s">
        <v>625</v>
      </c>
      <c r="IM96" s="586" t="s">
        <v>625</v>
      </c>
      <c r="IN96" s="586" t="s">
        <v>625</v>
      </c>
      <c r="IO96" s="586" t="s">
        <v>625</v>
      </c>
      <c r="IP96" s="586" t="s">
        <v>625</v>
      </c>
      <c r="IQ96" s="586" t="s">
        <v>625</v>
      </c>
      <c r="IR96" s="586" t="s">
        <v>625</v>
      </c>
      <c r="IS96" s="586" t="s">
        <v>625</v>
      </c>
      <c r="IT96" s="586" t="s">
        <v>625</v>
      </c>
      <c r="IU96" s="586" t="s">
        <v>625</v>
      </c>
      <c r="IV96" s="586" t="s">
        <v>625</v>
      </c>
      <c r="IW96" s="586" t="s">
        <v>625</v>
      </c>
      <c r="IX96" s="586" t="s">
        <v>625</v>
      </c>
      <c r="IY96" s="586" t="s">
        <v>625</v>
      </c>
      <c r="IZ96" s="586" t="s">
        <v>625</v>
      </c>
      <c r="JA96" s="586" t="s">
        <v>625</v>
      </c>
      <c r="JB96" s="586" t="s">
        <v>625</v>
      </c>
      <c r="JC96" s="586" t="s">
        <v>625</v>
      </c>
      <c r="JD96" s="586" t="s">
        <v>625</v>
      </c>
      <c r="JE96" s="586" t="s">
        <v>625</v>
      </c>
      <c r="JF96" s="586" t="s">
        <v>625</v>
      </c>
      <c r="JG96" s="586" t="s">
        <v>625</v>
      </c>
      <c r="JH96" s="586" t="s">
        <v>625</v>
      </c>
      <c r="JI96" s="586" t="s">
        <v>625</v>
      </c>
      <c r="JJ96" s="586" t="s">
        <v>625</v>
      </c>
      <c r="JK96" s="586" t="s">
        <v>625</v>
      </c>
      <c r="JL96" s="586" t="s">
        <v>625</v>
      </c>
      <c r="JM96" s="586" t="s">
        <v>625</v>
      </c>
      <c r="JN96" s="586" t="s">
        <v>625</v>
      </c>
      <c r="JO96" s="586" t="s">
        <v>625</v>
      </c>
      <c r="JP96" s="586" t="s">
        <v>625</v>
      </c>
      <c r="JQ96" s="586" t="s">
        <v>625</v>
      </c>
      <c r="JR96" s="586" t="s">
        <v>625</v>
      </c>
      <c r="JS96" s="586" t="s">
        <v>625</v>
      </c>
      <c r="JT96" s="586" t="s">
        <v>625</v>
      </c>
      <c r="JU96" s="586" t="s">
        <v>625</v>
      </c>
      <c r="JV96" s="586" t="s">
        <v>625</v>
      </c>
      <c r="JW96" s="586" t="s">
        <v>625</v>
      </c>
      <c r="JX96" s="586" t="s">
        <v>625</v>
      </c>
      <c r="JY96" s="586" t="s">
        <v>625</v>
      </c>
      <c r="JZ96" s="586" t="s">
        <v>625</v>
      </c>
      <c r="KA96" s="586" t="s">
        <v>625</v>
      </c>
      <c r="KB96" s="586" t="s">
        <v>625</v>
      </c>
      <c r="KC96" s="586" t="s">
        <v>625</v>
      </c>
      <c r="KD96" s="586" t="s">
        <v>625</v>
      </c>
      <c r="KE96" s="586" t="s">
        <v>625</v>
      </c>
      <c r="KF96" s="586" t="s">
        <v>625</v>
      </c>
      <c r="KG96" s="586" t="s">
        <v>625</v>
      </c>
      <c r="KH96" s="586" t="s">
        <v>625</v>
      </c>
      <c r="KI96" s="586" t="s">
        <v>625</v>
      </c>
      <c r="KJ96" s="586" t="s">
        <v>625</v>
      </c>
      <c r="KK96" s="586" t="s">
        <v>625</v>
      </c>
      <c r="KL96" s="586" t="s">
        <v>625</v>
      </c>
      <c r="KM96" s="586" t="s">
        <v>625</v>
      </c>
      <c r="KN96" s="586" t="s">
        <v>625</v>
      </c>
      <c r="KO96" s="586" t="s">
        <v>625</v>
      </c>
      <c r="KP96" s="586" t="s">
        <v>625</v>
      </c>
      <c r="KQ96" s="586" t="s">
        <v>625</v>
      </c>
      <c r="KR96" s="586" t="s">
        <v>625</v>
      </c>
      <c r="KS96" s="586" t="s">
        <v>625</v>
      </c>
      <c r="KT96" s="586" t="s">
        <v>625</v>
      </c>
      <c r="KU96" s="586" t="s">
        <v>625</v>
      </c>
      <c r="KV96" s="586" t="s">
        <v>625</v>
      </c>
      <c r="KW96" s="586" t="s">
        <v>625</v>
      </c>
      <c r="KX96" s="586" t="s">
        <v>625</v>
      </c>
      <c r="KY96" s="586" t="s">
        <v>625</v>
      </c>
      <c r="KZ96" s="586" t="s">
        <v>625</v>
      </c>
      <c r="LA96" s="586" t="s">
        <v>625</v>
      </c>
      <c r="LB96" s="586" t="s">
        <v>625</v>
      </c>
      <c r="LC96" s="586" t="s">
        <v>625</v>
      </c>
      <c r="LD96" s="586" t="s">
        <v>625</v>
      </c>
      <c r="LE96" s="586" t="s">
        <v>625</v>
      </c>
      <c r="LF96" s="586" t="s">
        <v>625</v>
      </c>
      <c r="LG96" s="586" t="s">
        <v>625</v>
      </c>
      <c r="LH96" s="586" t="s">
        <v>625</v>
      </c>
      <c r="LI96" s="586" t="s">
        <v>625</v>
      </c>
      <c r="LJ96" s="586" t="s">
        <v>625</v>
      </c>
      <c r="LK96" s="586" t="s">
        <v>625</v>
      </c>
      <c r="LL96" s="586" t="s">
        <v>625</v>
      </c>
      <c r="LM96" s="586" t="s">
        <v>625</v>
      </c>
      <c r="LN96" s="586" t="s">
        <v>625</v>
      </c>
      <c r="LO96" s="586" t="s">
        <v>625</v>
      </c>
      <c r="LP96" s="586" t="s">
        <v>625</v>
      </c>
      <c r="LQ96" s="586" t="s">
        <v>625</v>
      </c>
      <c r="LR96" s="586" t="s">
        <v>625</v>
      </c>
      <c r="LS96" s="586" t="s">
        <v>625</v>
      </c>
      <c r="LT96" s="586" t="s">
        <v>625</v>
      </c>
      <c r="LU96" s="586" t="s">
        <v>625</v>
      </c>
      <c r="LV96" s="586" t="s">
        <v>625</v>
      </c>
      <c r="LW96" s="586" t="s">
        <v>625</v>
      </c>
      <c r="LX96" s="586" t="s">
        <v>625</v>
      </c>
      <c r="LY96" s="586" t="s">
        <v>625</v>
      </c>
      <c r="LZ96" s="586" t="s">
        <v>625</v>
      </c>
      <c r="MA96" s="586" t="s">
        <v>625</v>
      </c>
      <c r="MB96" s="586" t="s">
        <v>625</v>
      </c>
      <c r="MC96" s="586" t="s">
        <v>625</v>
      </c>
      <c r="MD96" s="586" t="s">
        <v>625</v>
      </c>
      <c r="ME96" s="586" t="s">
        <v>625</v>
      </c>
      <c r="MF96" s="586" t="s">
        <v>625</v>
      </c>
      <c r="MG96" s="586" t="s">
        <v>625</v>
      </c>
      <c r="MH96" s="586" t="s">
        <v>625</v>
      </c>
      <c r="MI96" s="586" t="s">
        <v>625</v>
      </c>
      <c r="MJ96" s="586" t="s">
        <v>625</v>
      </c>
      <c r="MK96" s="586" t="s">
        <v>625</v>
      </c>
      <c r="ML96" s="586" t="s">
        <v>625</v>
      </c>
      <c r="MM96" s="586" t="s">
        <v>625</v>
      </c>
      <c r="MN96" s="586" t="s">
        <v>625</v>
      </c>
      <c r="MO96" s="586" t="s">
        <v>625</v>
      </c>
      <c r="MP96" s="586" t="s">
        <v>625</v>
      </c>
      <c r="MQ96" s="586" t="s">
        <v>625</v>
      </c>
      <c r="MR96" s="586" t="s">
        <v>625</v>
      </c>
      <c r="MS96" s="586" t="s">
        <v>625</v>
      </c>
      <c r="MT96" s="586" t="s">
        <v>625</v>
      </c>
      <c r="MU96" s="586" t="s">
        <v>625</v>
      </c>
      <c r="MV96" s="586" t="s">
        <v>625</v>
      </c>
      <c r="MW96" s="586" t="s">
        <v>625</v>
      </c>
      <c r="MX96" s="586" t="s">
        <v>625</v>
      </c>
      <c r="MY96" s="586" t="s">
        <v>625</v>
      </c>
      <c r="MZ96" s="586" t="s">
        <v>625</v>
      </c>
      <c r="NA96" s="586" t="s">
        <v>625</v>
      </c>
      <c r="NB96" s="586" t="s">
        <v>625</v>
      </c>
      <c r="NC96" s="586" t="s">
        <v>625</v>
      </c>
      <c r="ND96" s="586" t="s">
        <v>625</v>
      </c>
      <c r="NE96" s="586" t="s">
        <v>625</v>
      </c>
      <c r="NF96" s="586" t="s">
        <v>625</v>
      </c>
      <c r="NG96" s="586" t="s">
        <v>625</v>
      </c>
      <c r="NH96" s="586" t="s">
        <v>625</v>
      </c>
      <c r="NI96" s="586" t="s">
        <v>625</v>
      </c>
      <c r="NJ96" s="586" t="s">
        <v>625</v>
      </c>
      <c r="NK96" s="586" t="s">
        <v>625</v>
      </c>
      <c r="NL96" s="586" t="s">
        <v>625</v>
      </c>
      <c r="NM96" s="586" t="s">
        <v>625</v>
      </c>
      <c r="NN96" s="586" t="s">
        <v>625</v>
      </c>
      <c r="NO96" s="586" t="s">
        <v>625</v>
      </c>
      <c r="NP96" s="586" t="s">
        <v>625</v>
      </c>
      <c r="NQ96" s="586" t="s">
        <v>625</v>
      </c>
      <c r="NR96" s="586" t="s">
        <v>625</v>
      </c>
      <c r="NS96" s="586" t="s">
        <v>625</v>
      </c>
      <c r="NT96" s="586" t="s">
        <v>625</v>
      </c>
      <c r="NU96" s="586" t="s">
        <v>625</v>
      </c>
      <c r="NV96" s="586" t="s">
        <v>625</v>
      </c>
      <c r="NW96" s="586" t="s">
        <v>625</v>
      </c>
      <c r="NX96" s="586" t="s">
        <v>625</v>
      </c>
      <c r="NY96" s="586" t="s">
        <v>625</v>
      </c>
      <c r="NZ96" s="586" t="s">
        <v>625</v>
      </c>
      <c r="OA96" s="586" t="s">
        <v>625</v>
      </c>
      <c r="OB96" s="586" t="s">
        <v>625</v>
      </c>
      <c r="OC96" s="586" t="s">
        <v>625</v>
      </c>
      <c r="OD96" s="586" t="s">
        <v>625</v>
      </c>
      <c r="OE96" s="586" t="s">
        <v>625</v>
      </c>
      <c r="OF96" s="586" t="s">
        <v>625</v>
      </c>
      <c r="OG96" s="586" t="s">
        <v>625</v>
      </c>
      <c r="OH96" s="586" t="s">
        <v>625</v>
      </c>
      <c r="OI96" s="586" t="s">
        <v>625</v>
      </c>
      <c r="OJ96" s="586" t="s">
        <v>625</v>
      </c>
      <c r="OK96" s="586" t="s">
        <v>625</v>
      </c>
      <c r="OL96" s="586" t="s">
        <v>625</v>
      </c>
      <c r="OM96" s="586" t="s">
        <v>625</v>
      </c>
      <c r="ON96" s="586" t="s">
        <v>625</v>
      </c>
      <c r="OO96" s="586" t="s">
        <v>625</v>
      </c>
      <c r="OP96" s="586" t="s">
        <v>625</v>
      </c>
      <c r="OQ96" s="586" t="s">
        <v>625</v>
      </c>
      <c r="OR96" s="586" t="s">
        <v>625</v>
      </c>
      <c r="OS96" s="586" t="s">
        <v>625</v>
      </c>
      <c r="OT96" s="586" t="s">
        <v>625</v>
      </c>
      <c r="OU96" s="586" t="s">
        <v>625</v>
      </c>
      <c r="OV96" s="586" t="s">
        <v>625</v>
      </c>
      <c r="OW96" s="586" t="s">
        <v>625</v>
      </c>
      <c r="OX96" s="586" t="s">
        <v>625</v>
      </c>
      <c r="OY96" s="586" t="s">
        <v>625</v>
      </c>
      <c r="OZ96" s="586" t="s">
        <v>625</v>
      </c>
      <c r="PA96" s="586" t="s">
        <v>625</v>
      </c>
      <c r="PB96" s="586" t="s">
        <v>625</v>
      </c>
      <c r="PC96" s="586" t="s">
        <v>625</v>
      </c>
      <c r="PD96" s="586" t="s">
        <v>625</v>
      </c>
      <c r="PE96" s="586" t="s">
        <v>625</v>
      </c>
      <c r="PF96" s="586" t="s">
        <v>625</v>
      </c>
      <c r="PG96" s="586" t="s">
        <v>625</v>
      </c>
      <c r="PH96" s="586" t="s">
        <v>625</v>
      </c>
      <c r="PI96" s="586" t="s">
        <v>625</v>
      </c>
      <c r="PJ96" s="586" t="s">
        <v>625</v>
      </c>
      <c r="PK96" s="586" t="s">
        <v>625</v>
      </c>
      <c r="PL96" s="586" t="s">
        <v>625</v>
      </c>
      <c r="PM96" s="586" t="s">
        <v>625</v>
      </c>
      <c r="PN96" s="586" t="s">
        <v>625</v>
      </c>
      <c r="PO96" s="586" t="s">
        <v>625</v>
      </c>
      <c r="PP96" s="586" t="s">
        <v>625</v>
      </c>
      <c r="PQ96" s="586" t="s">
        <v>625</v>
      </c>
      <c r="PR96" s="586" t="s">
        <v>625</v>
      </c>
      <c r="PS96" s="586" t="s">
        <v>625</v>
      </c>
      <c r="PT96" s="586" t="s">
        <v>625</v>
      </c>
      <c r="PU96" s="586" t="s">
        <v>625</v>
      </c>
      <c r="PV96" s="586" t="s">
        <v>625</v>
      </c>
      <c r="PW96" s="586" t="s">
        <v>625</v>
      </c>
      <c r="PX96" s="586" t="s">
        <v>625</v>
      </c>
      <c r="PY96" s="586" t="s">
        <v>625</v>
      </c>
      <c r="PZ96" s="586" t="s">
        <v>625</v>
      </c>
      <c r="QA96" s="586" t="s">
        <v>625</v>
      </c>
      <c r="QB96" s="586" t="s">
        <v>625</v>
      </c>
      <c r="QC96" s="586" t="s">
        <v>625</v>
      </c>
      <c r="QD96" s="586" t="s">
        <v>625</v>
      </c>
      <c r="QE96" s="586" t="s">
        <v>625</v>
      </c>
      <c r="QF96" s="586" t="s">
        <v>625</v>
      </c>
      <c r="QG96" s="586" t="s">
        <v>625</v>
      </c>
      <c r="QH96" s="586" t="s">
        <v>625</v>
      </c>
      <c r="QI96" s="586" t="s">
        <v>625</v>
      </c>
      <c r="QJ96" s="586" t="s">
        <v>625</v>
      </c>
      <c r="QK96" s="586" t="s">
        <v>625</v>
      </c>
      <c r="QL96" s="586" t="s">
        <v>625</v>
      </c>
      <c r="QM96" s="586" t="s">
        <v>625</v>
      </c>
      <c r="QN96" s="586" t="s">
        <v>625</v>
      </c>
      <c r="QO96" s="586" t="s">
        <v>625</v>
      </c>
      <c r="QP96" s="586" t="s">
        <v>625</v>
      </c>
      <c r="QQ96" s="586" t="s">
        <v>625</v>
      </c>
      <c r="QR96" s="586" t="s">
        <v>625</v>
      </c>
      <c r="QS96" s="586" t="s">
        <v>625</v>
      </c>
      <c r="QT96" s="586" t="s">
        <v>625</v>
      </c>
      <c r="QU96" s="586" t="s">
        <v>625</v>
      </c>
      <c r="QV96" s="586" t="s">
        <v>625</v>
      </c>
      <c r="QW96" s="586" t="s">
        <v>625</v>
      </c>
      <c r="QX96" s="586" t="s">
        <v>625</v>
      </c>
      <c r="QY96" s="586" t="s">
        <v>625</v>
      </c>
      <c r="QZ96" s="586" t="s">
        <v>625</v>
      </c>
      <c r="RA96" s="586" t="s">
        <v>625</v>
      </c>
      <c r="RB96" s="586" t="s">
        <v>625</v>
      </c>
      <c r="RC96" s="586" t="s">
        <v>625</v>
      </c>
      <c r="RD96" s="586" t="s">
        <v>625</v>
      </c>
      <c r="RE96" s="586" t="s">
        <v>625</v>
      </c>
      <c r="RF96" s="586" t="s">
        <v>625</v>
      </c>
      <c r="RG96" s="586" t="s">
        <v>625</v>
      </c>
      <c r="RH96" s="586" t="s">
        <v>625</v>
      </c>
      <c r="RI96" s="586" t="s">
        <v>625</v>
      </c>
      <c r="RJ96" s="586" t="s">
        <v>625</v>
      </c>
      <c r="RK96" s="586" t="s">
        <v>625</v>
      </c>
      <c r="RL96" s="586" t="s">
        <v>625</v>
      </c>
      <c r="RM96" s="586" t="s">
        <v>625</v>
      </c>
      <c r="RN96" s="586" t="s">
        <v>625</v>
      </c>
      <c r="RO96" s="586" t="s">
        <v>625</v>
      </c>
      <c r="RP96" s="586" t="s">
        <v>625</v>
      </c>
      <c r="RQ96" s="586" t="s">
        <v>625</v>
      </c>
      <c r="RR96" s="586" t="s">
        <v>625</v>
      </c>
      <c r="RS96" s="586" t="s">
        <v>625</v>
      </c>
      <c r="RT96" s="586" t="s">
        <v>625</v>
      </c>
      <c r="RU96" s="586" t="s">
        <v>625</v>
      </c>
      <c r="RV96" s="586" t="s">
        <v>625</v>
      </c>
      <c r="RW96" s="586" t="s">
        <v>625</v>
      </c>
      <c r="RX96" s="586" t="s">
        <v>625</v>
      </c>
      <c r="RY96" s="586" t="s">
        <v>625</v>
      </c>
      <c r="RZ96" s="586" t="s">
        <v>625</v>
      </c>
      <c r="SA96" s="586" t="s">
        <v>625</v>
      </c>
      <c r="SB96" s="586" t="s">
        <v>625</v>
      </c>
      <c r="SC96" s="586" t="s">
        <v>625</v>
      </c>
      <c r="SD96" s="586" t="s">
        <v>625</v>
      </c>
      <c r="SE96" s="586" t="s">
        <v>625</v>
      </c>
      <c r="SF96" s="586" t="s">
        <v>625</v>
      </c>
      <c r="SG96" s="586" t="s">
        <v>625</v>
      </c>
      <c r="SH96" s="586" t="s">
        <v>625</v>
      </c>
      <c r="SI96" s="586" t="s">
        <v>625</v>
      </c>
      <c r="SJ96" s="586" t="s">
        <v>625</v>
      </c>
      <c r="SK96" s="586" t="s">
        <v>625</v>
      </c>
      <c r="SL96" s="586" t="s">
        <v>625</v>
      </c>
      <c r="SM96" s="586" t="s">
        <v>625</v>
      </c>
      <c r="SN96" s="586" t="s">
        <v>625</v>
      </c>
      <c r="SO96" s="586" t="s">
        <v>625</v>
      </c>
      <c r="SP96" s="586" t="s">
        <v>625</v>
      </c>
      <c r="SQ96" s="586" t="s">
        <v>625</v>
      </c>
      <c r="SR96" s="586" t="s">
        <v>625</v>
      </c>
      <c r="SS96" s="586" t="s">
        <v>625</v>
      </c>
      <c r="ST96" s="586" t="s">
        <v>625</v>
      </c>
      <c r="SU96" s="586" t="s">
        <v>625</v>
      </c>
      <c r="SV96" s="586" t="s">
        <v>625</v>
      </c>
      <c r="SW96" s="586" t="s">
        <v>625</v>
      </c>
      <c r="SX96" s="586" t="s">
        <v>625</v>
      </c>
      <c r="SY96" s="586" t="s">
        <v>625</v>
      </c>
      <c r="SZ96" s="586" t="s">
        <v>625</v>
      </c>
      <c r="TA96" s="586" t="s">
        <v>625</v>
      </c>
      <c r="TB96" s="586" t="s">
        <v>625</v>
      </c>
      <c r="TC96" s="586" t="s">
        <v>625</v>
      </c>
      <c r="TD96" s="586" t="s">
        <v>625</v>
      </c>
      <c r="TE96" s="586" t="s">
        <v>625</v>
      </c>
      <c r="TF96" s="586" t="s">
        <v>625</v>
      </c>
      <c r="TG96" s="586" t="s">
        <v>625</v>
      </c>
      <c r="TH96" s="586" t="s">
        <v>625</v>
      </c>
      <c r="TI96" s="586" t="s">
        <v>625</v>
      </c>
      <c r="TJ96" s="586" t="s">
        <v>625</v>
      </c>
      <c r="TK96" s="586" t="s">
        <v>625</v>
      </c>
      <c r="TL96" s="586" t="s">
        <v>625</v>
      </c>
      <c r="TM96" s="586" t="s">
        <v>625</v>
      </c>
      <c r="TN96" s="586" t="s">
        <v>625</v>
      </c>
      <c r="TO96" s="586" t="s">
        <v>625</v>
      </c>
      <c r="TP96" s="586" t="s">
        <v>625</v>
      </c>
      <c r="TQ96" s="586" t="s">
        <v>625</v>
      </c>
      <c r="TR96" s="586" t="s">
        <v>625</v>
      </c>
      <c r="TS96" s="586" t="s">
        <v>625</v>
      </c>
      <c r="TT96" s="586" t="s">
        <v>625</v>
      </c>
      <c r="TU96" s="586" t="s">
        <v>625</v>
      </c>
      <c r="TV96" s="586" t="s">
        <v>625</v>
      </c>
      <c r="TW96" s="586" t="s">
        <v>625</v>
      </c>
      <c r="TX96" s="586" t="s">
        <v>625</v>
      </c>
      <c r="TY96" s="586" t="s">
        <v>625</v>
      </c>
      <c r="TZ96" s="586" t="s">
        <v>625</v>
      </c>
      <c r="UA96" s="586" t="s">
        <v>625</v>
      </c>
      <c r="UB96" s="586" t="s">
        <v>625</v>
      </c>
      <c r="UC96" s="586" t="s">
        <v>625</v>
      </c>
      <c r="UD96" s="586" t="s">
        <v>625</v>
      </c>
      <c r="UE96" s="586" t="s">
        <v>625</v>
      </c>
      <c r="UF96" s="586" t="s">
        <v>625</v>
      </c>
      <c r="UG96" s="586" t="s">
        <v>625</v>
      </c>
      <c r="UH96" s="586" t="s">
        <v>625</v>
      </c>
      <c r="UI96" s="586" t="s">
        <v>625</v>
      </c>
      <c r="UJ96" s="586" t="s">
        <v>625</v>
      </c>
      <c r="UK96" s="586" t="s">
        <v>625</v>
      </c>
      <c r="UL96" s="586" t="s">
        <v>625</v>
      </c>
      <c r="UM96" s="586" t="s">
        <v>625</v>
      </c>
      <c r="UN96" s="586" t="s">
        <v>625</v>
      </c>
      <c r="UO96" s="586" t="s">
        <v>625</v>
      </c>
      <c r="UP96" s="586" t="s">
        <v>625</v>
      </c>
      <c r="UQ96" s="586" t="s">
        <v>625</v>
      </c>
      <c r="UR96" s="586" t="s">
        <v>625</v>
      </c>
      <c r="US96" s="586" t="s">
        <v>625</v>
      </c>
      <c r="UT96" s="586" t="s">
        <v>625</v>
      </c>
      <c r="UU96" s="586" t="s">
        <v>625</v>
      </c>
      <c r="UV96" s="586" t="s">
        <v>625</v>
      </c>
      <c r="UW96" s="586" t="s">
        <v>625</v>
      </c>
      <c r="UX96" s="586" t="s">
        <v>625</v>
      </c>
      <c r="UY96" s="586" t="s">
        <v>625</v>
      </c>
      <c r="UZ96" s="586" t="s">
        <v>625</v>
      </c>
      <c r="VA96" s="586" t="s">
        <v>625</v>
      </c>
      <c r="VB96" s="586" t="s">
        <v>625</v>
      </c>
      <c r="VC96" s="586" t="s">
        <v>625</v>
      </c>
      <c r="VD96" s="586" t="s">
        <v>625</v>
      </c>
      <c r="VE96" s="586" t="s">
        <v>625</v>
      </c>
      <c r="VF96" s="586" t="s">
        <v>625</v>
      </c>
      <c r="VG96" s="586" t="s">
        <v>625</v>
      </c>
      <c r="VH96" s="586" t="s">
        <v>625</v>
      </c>
      <c r="VI96" s="586" t="s">
        <v>625</v>
      </c>
      <c r="VJ96" s="586" t="s">
        <v>625</v>
      </c>
      <c r="VK96" s="586" t="s">
        <v>625</v>
      </c>
      <c r="VL96" s="586" t="s">
        <v>625</v>
      </c>
      <c r="VM96" s="586" t="s">
        <v>625</v>
      </c>
      <c r="VN96" s="586" t="s">
        <v>625</v>
      </c>
      <c r="VO96" s="586" t="s">
        <v>625</v>
      </c>
      <c r="VP96" s="586" t="s">
        <v>625</v>
      </c>
      <c r="VQ96" s="586" t="s">
        <v>625</v>
      </c>
      <c r="VR96" s="586" t="s">
        <v>625</v>
      </c>
      <c r="VS96" s="586" t="s">
        <v>625</v>
      </c>
      <c r="VT96" s="586" t="s">
        <v>625</v>
      </c>
      <c r="VU96" s="586" t="s">
        <v>625</v>
      </c>
      <c r="VV96" s="586" t="s">
        <v>625</v>
      </c>
      <c r="VW96" s="586" t="s">
        <v>625</v>
      </c>
      <c r="VX96" s="586" t="s">
        <v>625</v>
      </c>
      <c r="VY96" s="586" t="s">
        <v>625</v>
      </c>
      <c r="VZ96" s="586" t="s">
        <v>625</v>
      </c>
      <c r="WA96" s="586" t="s">
        <v>625</v>
      </c>
      <c r="WB96" s="586" t="s">
        <v>625</v>
      </c>
      <c r="WC96" s="586" t="s">
        <v>625</v>
      </c>
      <c r="WD96" s="586" t="s">
        <v>625</v>
      </c>
      <c r="WE96" s="586" t="s">
        <v>625</v>
      </c>
      <c r="WF96" s="586" t="s">
        <v>625</v>
      </c>
      <c r="WG96" s="586" t="s">
        <v>625</v>
      </c>
      <c r="WH96" s="586" t="s">
        <v>625</v>
      </c>
      <c r="WI96" s="586" t="s">
        <v>625</v>
      </c>
      <c r="WJ96" s="586" t="s">
        <v>625</v>
      </c>
      <c r="WK96" s="586" t="s">
        <v>625</v>
      </c>
      <c r="WL96" s="586" t="s">
        <v>625</v>
      </c>
      <c r="WM96" s="586" t="s">
        <v>625</v>
      </c>
      <c r="WN96" s="586" t="s">
        <v>625</v>
      </c>
      <c r="WO96" s="586" t="s">
        <v>625</v>
      </c>
      <c r="WP96" s="586" t="s">
        <v>625</v>
      </c>
      <c r="WQ96" s="586" t="s">
        <v>625</v>
      </c>
      <c r="WR96" s="586" t="s">
        <v>625</v>
      </c>
      <c r="WS96" s="586" t="s">
        <v>625</v>
      </c>
      <c r="WT96" s="586" t="s">
        <v>625</v>
      </c>
      <c r="WU96" s="586" t="s">
        <v>625</v>
      </c>
      <c r="WV96" s="586" t="s">
        <v>625</v>
      </c>
      <c r="WW96" s="586" t="s">
        <v>625</v>
      </c>
      <c r="WX96" s="586" t="s">
        <v>625</v>
      </c>
      <c r="WY96" s="586" t="s">
        <v>625</v>
      </c>
      <c r="WZ96" s="586" t="s">
        <v>625</v>
      </c>
      <c r="XA96" s="586" t="s">
        <v>625</v>
      </c>
      <c r="XB96" s="586" t="s">
        <v>625</v>
      </c>
      <c r="XC96" s="586" t="s">
        <v>625</v>
      </c>
      <c r="XD96" s="586" t="s">
        <v>625</v>
      </c>
      <c r="XE96" s="586" t="s">
        <v>625</v>
      </c>
      <c r="XF96" s="586" t="s">
        <v>625</v>
      </c>
      <c r="XG96" s="586" t="s">
        <v>625</v>
      </c>
      <c r="XH96" s="586" t="s">
        <v>625</v>
      </c>
      <c r="XI96" s="586" t="s">
        <v>625</v>
      </c>
      <c r="XJ96" s="586" t="s">
        <v>625</v>
      </c>
      <c r="XK96" s="586" t="s">
        <v>625</v>
      </c>
      <c r="XL96" s="586" t="s">
        <v>625</v>
      </c>
      <c r="XM96" s="586" t="s">
        <v>625</v>
      </c>
      <c r="XN96" s="586" t="s">
        <v>625</v>
      </c>
      <c r="XO96" s="586" t="s">
        <v>625</v>
      </c>
      <c r="XP96" s="586" t="s">
        <v>625</v>
      </c>
      <c r="XQ96" s="586" t="s">
        <v>625</v>
      </c>
      <c r="XR96" s="586" t="s">
        <v>625</v>
      </c>
      <c r="XS96" s="586" t="s">
        <v>625</v>
      </c>
      <c r="XT96" s="586" t="s">
        <v>625</v>
      </c>
      <c r="XU96" s="586" t="s">
        <v>625</v>
      </c>
      <c r="XV96" s="586" t="s">
        <v>625</v>
      </c>
      <c r="XW96" s="586" t="s">
        <v>625</v>
      </c>
      <c r="XX96" s="586" t="s">
        <v>625</v>
      </c>
      <c r="XY96" s="586" t="s">
        <v>625</v>
      </c>
      <c r="XZ96" s="586" t="s">
        <v>625</v>
      </c>
      <c r="YA96" s="586" t="s">
        <v>625</v>
      </c>
      <c r="YB96" s="586" t="s">
        <v>625</v>
      </c>
      <c r="YC96" s="586" t="s">
        <v>625</v>
      </c>
      <c r="YD96" s="586" t="s">
        <v>625</v>
      </c>
      <c r="YE96" s="586" t="s">
        <v>625</v>
      </c>
      <c r="YF96" s="586" t="s">
        <v>625</v>
      </c>
      <c r="YG96" s="586" t="s">
        <v>625</v>
      </c>
      <c r="YH96" s="586" t="s">
        <v>625</v>
      </c>
      <c r="YI96" s="586" t="s">
        <v>625</v>
      </c>
      <c r="YJ96" s="586" t="s">
        <v>625</v>
      </c>
      <c r="YK96" s="586" t="s">
        <v>625</v>
      </c>
      <c r="YL96" s="586" t="s">
        <v>625</v>
      </c>
      <c r="YM96" s="586" t="s">
        <v>625</v>
      </c>
      <c r="YN96" s="586" t="s">
        <v>625</v>
      </c>
      <c r="YO96" s="586" t="s">
        <v>625</v>
      </c>
      <c r="YP96" s="586" t="s">
        <v>625</v>
      </c>
      <c r="YQ96" s="586" t="s">
        <v>625</v>
      </c>
      <c r="YR96" s="586" t="s">
        <v>625</v>
      </c>
      <c r="YS96" s="586" t="s">
        <v>625</v>
      </c>
      <c r="YT96" s="586" t="s">
        <v>625</v>
      </c>
      <c r="YU96" s="586" t="s">
        <v>625</v>
      </c>
      <c r="YV96" s="586" t="s">
        <v>625</v>
      </c>
      <c r="YW96" s="586" t="s">
        <v>625</v>
      </c>
      <c r="YX96" s="586" t="s">
        <v>625</v>
      </c>
      <c r="YY96" s="586" t="s">
        <v>625</v>
      </c>
      <c r="YZ96" s="586" t="s">
        <v>625</v>
      </c>
      <c r="ZA96" s="586" t="s">
        <v>625</v>
      </c>
      <c r="ZB96" s="586" t="s">
        <v>625</v>
      </c>
      <c r="ZC96" s="586" t="s">
        <v>625</v>
      </c>
      <c r="ZD96" s="586" t="s">
        <v>625</v>
      </c>
      <c r="ZE96" s="586" t="s">
        <v>625</v>
      </c>
      <c r="ZF96" s="586" t="s">
        <v>625</v>
      </c>
      <c r="ZG96" s="586" t="s">
        <v>625</v>
      </c>
      <c r="ZH96" s="586" t="s">
        <v>625</v>
      </c>
      <c r="ZI96" s="586" t="s">
        <v>625</v>
      </c>
      <c r="ZJ96" s="586" t="s">
        <v>625</v>
      </c>
      <c r="ZK96" s="586" t="s">
        <v>625</v>
      </c>
      <c r="ZL96" s="586" t="s">
        <v>625</v>
      </c>
      <c r="ZM96" s="586" t="s">
        <v>625</v>
      </c>
      <c r="ZN96" s="586" t="s">
        <v>625</v>
      </c>
      <c r="ZO96" s="586" t="s">
        <v>625</v>
      </c>
      <c r="ZP96" s="586" t="s">
        <v>625</v>
      </c>
      <c r="ZQ96" s="586" t="s">
        <v>625</v>
      </c>
      <c r="ZR96" s="586" t="s">
        <v>625</v>
      </c>
      <c r="ZS96" s="586" t="s">
        <v>625</v>
      </c>
      <c r="ZT96" s="586" t="s">
        <v>625</v>
      </c>
      <c r="ZU96" s="586" t="s">
        <v>625</v>
      </c>
      <c r="ZV96" s="586" t="s">
        <v>625</v>
      </c>
      <c r="ZW96" s="586" t="s">
        <v>625</v>
      </c>
      <c r="ZX96" s="586" t="s">
        <v>625</v>
      </c>
      <c r="ZY96" s="586" t="s">
        <v>625</v>
      </c>
      <c r="ZZ96" s="586" t="s">
        <v>625</v>
      </c>
      <c r="AAA96" s="586" t="s">
        <v>625</v>
      </c>
      <c r="AAB96" s="586" t="s">
        <v>625</v>
      </c>
      <c r="AAC96" s="586" t="s">
        <v>625</v>
      </c>
      <c r="AAD96" s="586" t="s">
        <v>625</v>
      </c>
      <c r="AAE96" s="586" t="s">
        <v>625</v>
      </c>
      <c r="AAF96" s="586" t="s">
        <v>625</v>
      </c>
      <c r="AAG96" s="586" t="s">
        <v>625</v>
      </c>
      <c r="AAH96" s="586" t="s">
        <v>625</v>
      </c>
      <c r="AAI96" s="586" t="s">
        <v>625</v>
      </c>
      <c r="AAJ96" s="586" t="s">
        <v>625</v>
      </c>
      <c r="AAK96" s="586" t="s">
        <v>625</v>
      </c>
      <c r="AAL96" s="586" t="s">
        <v>625</v>
      </c>
      <c r="AAM96" s="586" t="s">
        <v>625</v>
      </c>
      <c r="AAN96" s="586" t="s">
        <v>625</v>
      </c>
      <c r="AAO96" s="586" t="s">
        <v>625</v>
      </c>
      <c r="AAP96" s="586" t="s">
        <v>625</v>
      </c>
      <c r="AAQ96" s="586" t="s">
        <v>625</v>
      </c>
      <c r="AAR96" s="586" t="s">
        <v>625</v>
      </c>
      <c r="AAS96" s="586" t="s">
        <v>625</v>
      </c>
      <c r="AAT96" s="586" t="s">
        <v>625</v>
      </c>
      <c r="AAU96" s="586" t="s">
        <v>625</v>
      </c>
      <c r="AAV96" s="586" t="s">
        <v>625</v>
      </c>
      <c r="AAW96" s="586" t="s">
        <v>625</v>
      </c>
      <c r="AAX96" s="586" t="s">
        <v>625</v>
      </c>
      <c r="AAY96" s="586" t="s">
        <v>625</v>
      </c>
      <c r="AAZ96" s="586" t="s">
        <v>625</v>
      </c>
      <c r="ABA96" s="586" t="s">
        <v>625</v>
      </c>
      <c r="ABB96" s="586" t="s">
        <v>625</v>
      </c>
      <c r="ABC96" s="586" t="s">
        <v>625</v>
      </c>
      <c r="ABD96" s="586" t="s">
        <v>625</v>
      </c>
      <c r="ABE96" s="586" t="s">
        <v>625</v>
      </c>
      <c r="ABF96" s="586" t="s">
        <v>625</v>
      </c>
      <c r="ABG96" s="586" t="s">
        <v>625</v>
      </c>
      <c r="ABH96" s="586" t="s">
        <v>625</v>
      </c>
      <c r="ABI96" s="586" t="s">
        <v>625</v>
      </c>
      <c r="ABJ96" s="586" t="s">
        <v>625</v>
      </c>
      <c r="ABK96" s="586" t="s">
        <v>625</v>
      </c>
      <c r="ABL96" s="586" t="s">
        <v>625</v>
      </c>
      <c r="ABM96" s="586" t="s">
        <v>625</v>
      </c>
      <c r="ABN96" s="586" t="s">
        <v>625</v>
      </c>
      <c r="ABO96" s="586" t="s">
        <v>625</v>
      </c>
      <c r="ABP96" s="586" t="s">
        <v>625</v>
      </c>
      <c r="ABQ96" s="586" t="s">
        <v>625</v>
      </c>
      <c r="ABR96" s="586" t="s">
        <v>625</v>
      </c>
      <c r="ABS96" s="586" t="s">
        <v>625</v>
      </c>
      <c r="ABT96" s="586" t="s">
        <v>625</v>
      </c>
      <c r="ABU96" s="586" t="s">
        <v>625</v>
      </c>
      <c r="ABV96" s="586" t="s">
        <v>625</v>
      </c>
      <c r="ABW96" s="586" t="s">
        <v>625</v>
      </c>
      <c r="ABX96" s="586" t="s">
        <v>625</v>
      </c>
      <c r="ABY96" s="586" t="s">
        <v>625</v>
      </c>
      <c r="ABZ96" s="586" t="s">
        <v>625</v>
      </c>
      <c r="ACA96" s="586" t="s">
        <v>625</v>
      </c>
      <c r="ACB96" s="586" t="s">
        <v>625</v>
      </c>
      <c r="ACC96" s="586" t="s">
        <v>625</v>
      </c>
      <c r="ACD96" s="586" t="s">
        <v>625</v>
      </c>
      <c r="ACE96" s="586" t="s">
        <v>625</v>
      </c>
      <c r="ACF96" s="586" t="s">
        <v>625</v>
      </c>
      <c r="ACG96" s="586" t="s">
        <v>625</v>
      </c>
      <c r="ACH96" s="586" t="s">
        <v>625</v>
      </c>
      <c r="ACI96" s="586" t="s">
        <v>625</v>
      </c>
      <c r="ACJ96" s="586" t="s">
        <v>625</v>
      </c>
      <c r="ACK96" s="586" t="s">
        <v>625</v>
      </c>
      <c r="ACL96" s="586" t="s">
        <v>625</v>
      </c>
      <c r="ACM96" s="586" t="s">
        <v>625</v>
      </c>
      <c r="ACN96" s="586" t="s">
        <v>625</v>
      </c>
      <c r="ACO96" s="586" t="s">
        <v>625</v>
      </c>
      <c r="ACP96" s="586" t="s">
        <v>625</v>
      </c>
      <c r="ACQ96" s="586" t="s">
        <v>625</v>
      </c>
      <c r="ACR96" s="586" t="s">
        <v>625</v>
      </c>
      <c r="ACS96" s="586" t="s">
        <v>625</v>
      </c>
      <c r="ACT96" s="586" t="s">
        <v>625</v>
      </c>
      <c r="ACU96" s="586" t="s">
        <v>625</v>
      </c>
      <c r="ACV96" s="586" t="s">
        <v>625</v>
      </c>
      <c r="ACW96" s="586" t="s">
        <v>625</v>
      </c>
      <c r="ACX96" s="586" t="s">
        <v>625</v>
      </c>
      <c r="ACY96" s="586" t="s">
        <v>625</v>
      </c>
      <c r="ACZ96" s="586" t="s">
        <v>625</v>
      </c>
      <c r="ADA96" s="586" t="s">
        <v>625</v>
      </c>
      <c r="ADB96" s="586" t="s">
        <v>625</v>
      </c>
      <c r="ADC96" s="586" t="s">
        <v>625</v>
      </c>
      <c r="ADD96" s="586" t="s">
        <v>625</v>
      </c>
      <c r="ADE96" s="586" t="s">
        <v>625</v>
      </c>
      <c r="ADF96" s="586" t="s">
        <v>625</v>
      </c>
      <c r="ADG96" s="586" t="s">
        <v>625</v>
      </c>
      <c r="ADH96" s="586" t="s">
        <v>625</v>
      </c>
      <c r="ADI96" s="586" t="s">
        <v>625</v>
      </c>
      <c r="ADJ96" s="586" t="s">
        <v>625</v>
      </c>
      <c r="ADK96" s="586" t="s">
        <v>625</v>
      </c>
      <c r="ADL96" s="586" t="s">
        <v>625</v>
      </c>
      <c r="ADM96" s="586" t="s">
        <v>625</v>
      </c>
      <c r="ADN96" s="586" t="s">
        <v>625</v>
      </c>
      <c r="ADO96" s="586" t="s">
        <v>625</v>
      </c>
      <c r="ADP96" s="586" t="s">
        <v>625</v>
      </c>
      <c r="ADQ96" s="586" t="s">
        <v>625</v>
      </c>
      <c r="ADR96" s="586" t="s">
        <v>625</v>
      </c>
      <c r="ADS96" s="586" t="s">
        <v>625</v>
      </c>
      <c r="ADT96" s="586" t="s">
        <v>625</v>
      </c>
      <c r="ADU96" s="586" t="s">
        <v>625</v>
      </c>
      <c r="ADV96" s="586" t="s">
        <v>625</v>
      </c>
      <c r="ADW96" s="586" t="s">
        <v>625</v>
      </c>
      <c r="ADX96" s="586" t="s">
        <v>625</v>
      </c>
      <c r="ADY96" s="586" t="s">
        <v>625</v>
      </c>
      <c r="ADZ96" s="586" t="s">
        <v>625</v>
      </c>
      <c r="AEA96" s="586" t="s">
        <v>625</v>
      </c>
      <c r="AEB96" s="586" t="s">
        <v>625</v>
      </c>
      <c r="AEC96" s="586" t="s">
        <v>625</v>
      </c>
      <c r="AED96" s="586" t="s">
        <v>625</v>
      </c>
      <c r="AEE96" s="586" t="s">
        <v>625</v>
      </c>
      <c r="AEF96" s="586" t="s">
        <v>625</v>
      </c>
      <c r="AEG96" s="586" t="s">
        <v>625</v>
      </c>
      <c r="AEH96" s="586" t="s">
        <v>625</v>
      </c>
      <c r="AEI96" s="586" t="s">
        <v>625</v>
      </c>
      <c r="AEJ96" s="586" t="s">
        <v>625</v>
      </c>
      <c r="AEK96" s="586" t="s">
        <v>625</v>
      </c>
      <c r="AEL96" s="586" t="s">
        <v>625</v>
      </c>
      <c r="AEM96" s="586" t="s">
        <v>625</v>
      </c>
      <c r="AEN96" s="586" t="s">
        <v>625</v>
      </c>
      <c r="AEO96" s="586" t="s">
        <v>625</v>
      </c>
      <c r="AEP96" s="586" t="s">
        <v>625</v>
      </c>
      <c r="AEQ96" s="586" t="s">
        <v>625</v>
      </c>
      <c r="AER96" s="586" t="s">
        <v>625</v>
      </c>
      <c r="AES96" s="586" t="s">
        <v>625</v>
      </c>
      <c r="AET96" s="586" t="s">
        <v>625</v>
      </c>
      <c r="AEU96" s="586" t="s">
        <v>625</v>
      </c>
      <c r="AEV96" s="586" t="s">
        <v>625</v>
      </c>
      <c r="AEW96" s="586" t="s">
        <v>625</v>
      </c>
      <c r="AEX96" s="586" t="s">
        <v>625</v>
      </c>
      <c r="AEY96" s="586" t="s">
        <v>625</v>
      </c>
      <c r="AEZ96" s="586" t="s">
        <v>625</v>
      </c>
      <c r="AFA96" s="586" t="s">
        <v>625</v>
      </c>
      <c r="AFB96" s="586" t="s">
        <v>625</v>
      </c>
      <c r="AFC96" s="586" t="s">
        <v>625</v>
      </c>
      <c r="AFD96" s="586" t="s">
        <v>625</v>
      </c>
      <c r="AFE96" s="586" t="s">
        <v>625</v>
      </c>
      <c r="AFF96" s="586" t="s">
        <v>625</v>
      </c>
      <c r="AFG96" s="586" t="s">
        <v>625</v>
      </c>
      <c r="AFH96" s="586" t="s">
        <v>625</v>
      </c>
      <c r="AFI96" s="586" t="s">
        <v>625</v>
      </c>
      <c r="AFJ96" s="586" t="s">
        <v>625</v>
      </c>
      <c r="AFK96" s="586" t="s">
        <v>625</v>
      </c>
      <c r="AFL96" s="586" t="s">
        <v>625</v>
      </c>
      <c r="AFM96" s="586" t="s">
        <v>625</v>
      </c>
      <c r="AFN96" s="586" t="s">
        <v>625</v>
      </c>
      <c r="AFO96" s="586" t="s">
        <v>625</v>
      </c>
      <c r="AFP96" s="586" t="s">
        <v>625</v>
      </c>
      <c r="AFQ96" s="586" t="s">
        <v>625</v>
      </c>
      <c r="AFR96" s="586" t="s">
        <v>625</v>
      </c>
      <c r="AFS96" s="586" t="s">
        <v>625</v>
      </c>
      <c r="AFT96" s="586" t="s">
        <v>625</v>
      </c>
      <c r="AFU96" s="586" t="s">
        <v>625</v>
      </c>
      <c r="AFV96" s="586" t="s">
        <v>625</v>
      </c>
      <c r="AFW96" s="586" t="s">
        <v>625</v>
      </c>
      <c r="AFX96" s="586" t="s">
        <v>625</v>
      </c>
      <c r="AFY96" s="586" t="s">
        <v>625</v>
      </c>
      <c r="AFZ96" s="586" t="s">
        <v>625</v>
      </c>
      <c r="AGA96" s="586" t="s">
        <v>625</v>
      </c>
      <c r="AGB96" s="586" t="s">
        <v>625</v>
      </c>
      <c r="AGC96" s="586" t="s">
        <v>625</v>
      </c>
      <c r="AGD96" s="586" t="s">
        <v>625</v>
      </c>
      <c r="AGE96" s="586" t="s">
        <v>625</v>
      </c>
      <c r="AGF96" s="586" t="s">
        <v>625</v>
      </c>
      <c r="AGG96" s="586" t="s">
        <v>625</v>
      </c>
      <c r="AGH96" s="586" t="s">
        <v>625</v>
      </c>
      <c r="AGI96" s="586" t="s">
        <v>625</v>
      </c>
      <c r="AGJ96" s="586" t="s">
        <v>625</v>
      </c>
      <c r="AGK96" s="586" t="s">
        <v>625</v>
      </c>
      <c r="AGL96" s="586" t="s">
        <v>625</v>
      </c>
      <c r="AGM96" s="586" t="s">
        <v>625</v>
      </c>
      <c r="AGN96" s="586" t="s">
        <v>625</v>
      </c>
      <c r="AGO96" s="586" t="s">
        <v>625</v>
      </c>
      <c r="AGP96" s="586" t="s">
        <v>625</v>
      </c>
      <c r="AGQ96" s="586" t="s">
        <v>625</v>
      </c>
      <c r="AGR96" s="586" t="s">
        <v>625</v>
      </c>
      <c r="AGS96" s="586" t="s">
        <v>625</v>
      </c>
      <c r="AGT96" s="586" t="s">
        <v>625</v>
      </c>
      <c r="AGU96" s="586" t="s">
        <v>625</v>
      </c>
      <c r="AGV96" s="586" t="s">
        <v>625</v>
      </c>
      <c r="AGW96" s="586" t="s">
        <v>625</v>
      </c>
      <c r="AGX96" s="586" t="s">
        <v>625</v>
      </c>
      <c r="AGY96" s="586" t="s">
        <v>625</v>
      </c>
      <c r="AGZ96" s="586" t="s">
        <v>625</v>
      </c>
      <c r="AHA96" s="586" t="s">
        <v>625</v>
      </c>
      <c r="AHB96" s="586" t="s">
        <v>625</v>
      </c>
      <c r="AHC96" s="586" t="s">
        <v>625</v>
      </c>
      <c r="AHD96" s="586" t="s">
        <v>625</v>
      </c>
      <c r="AHE96" s="586" t="s">
        <v>625</v>
      </c>
      <c r="AHF96" s="586" t="s">
        <v>625</v>
      </c>
      <c r="AHG96" s="586" t="s">
        <v>625</v>
      </c>
      <c r="AHH96" s="586" t="s">
        <v>625</v>
      </c>
      <c r="AHI96" s="586" t="s">
        <v>625</v>
      </c>
      <c r="AHJ96" s="586" t="s">
        <v>625</v>
      </c>
      <c r="AHK96" s="586" t="s">
        <v>625</v>
      </c>
      <c r="AHL96" s="586" t="s">
        <v>625</v>
      </c>
      <c r="AHM96" s="586" t="s">
        <v>625</v>
      </c>
      <c r="AHN96" s="586" t="s">
        <v>625</v>
      </c>
      <c r="AHO96" s="586" t="s">
        <v>625</v>
      </c>
      <c r="AHP96" s="586" t="s">
        <v>625</v>
      </c>
      <c r="AHQ96" s="586" t="s">
        <v>625</v>
      </c>
      <c r="AHR96" s="586" t="s">
        <v>625</v>
      </c>
      <c r="AHS96" s="586" t="s">
        <v>625</v>
      </c>
      <c r="AHT96" s="586" t="s">
        <v>625</v>
      </c>
      <c r="AHU96" s="586" t="s">
        <v>625</v>
      </c>
      <c r="AHV96" s="586" t="s">
        <v>625</v>
      </c>
      <c r="AHW96" s="586" t="s">
        <v>625</v>
      </c>
      <c r="AHX96" s="586" t="s">
        <v>625</v>
      </c>
      <c r="AHY96" s="586" t="s">
        <v>625</v>
      </c>
      <c r="AHZ96" s="586" t="s">
        <v>625</v>
      </c>
      <c r="AIA96" s="586" t="s">
        <v>625</v>
      </c>
      <c r="AIB96" s="586" t="s">
        <v>625</v>
      </c>
      <c r="AIC96" s="586" t="s">
        <v>625</v>
      </c>
      <c r="AID96" s="586" t="s">
        <v>625</v>
      </c>
      <c r="AIE96" s="586" t="s">
        <v>625</v>
      </c>
      <c r="AIF96" s="586" t="s">
        <v>625</v>
      </c>
      <c r="AIG96" s="586" t="s">
        <v>625</v>
      </c>
      <c r="AIH96" s="586" t="s">
        <v>625</v>
      </c>
      <c r="AII96" s="586" t="s">
        <v>625</v>
      </c>
      <c r="AIJ96" s="586" t="s">
        <v>625</v>
      </c>
      <c r="AIK96" s="586" t="s">
        <v>625</v>
      </c>
      <c r="AIL96" s="586" t="s">
        <v>625</v>
      </c>
      <c r="AIM96" s="586" t="s">
        <v>625</v>
      </c>
      <c r="AIN96" s="586" t="s">
        <v>625</v>
      </c>
      <c r="AIO96" s="586" t="s">
        <v>625</v>
      </c>
      <c r="AIP96" s="586" t="s">
        <v>625</v>
      </c>
      <c r="AIQ96" s="586" t="s">
        <v>625</v>
      </c>
      <c r="AIR96" s="586" t="s">
        <v>625</v>
      </c>
      <c r="AIS96" s="586" t="s">
        <v>625</v>
      </c>
      <c r="AIT96" s="586" t="s">
        <v>625</v>
      </c>
      <c r="AIU96" s="586" t="s">
        <v>625</v>
      </c>
      <c r="AIV96" s="586" t="s">
        <v>625</v>
      </c>
      <c r="AIW96" s="586" t="s">
        <v>625</v>
      </c>
      <c r="AIX96" s="586" t="s">
        <v>625</v>
      </c>
      <c r="AIY96" s="586" t="s">
        <v>625</v>
      </c>
      <c r="AIZ96" s="586" t="s">
        <v>625</v>
      </c>
      <c r="AJA96" s="586" t="s">
        <v>625</v>
      </c>
      <c r="AJB96" s="586" t="s">
        <v>625</v>
      </c>
      <c r="AJC96" s="586" t="s">
        <v>625</v>
      </c>
      <c r="AJD96" s="586" t="s">
        <v>625</v>
      </c>
      <c r="AJE96" s="586" t="s">
        <v>625</v>
      </c>
      <c r="AJF96" s="586" t="s">
        <v>625</v>
      </c>
      <c r="AJG96" s="586" t="s">
        <v>625</v>
      </c>
      <c r="AJH96" s="586" t="s">
        <v>625</v>
      </c>
      <c r="AJI96" s="586" t="s">
        <v>625</v>
      </c>
      <c r="AJJ96" s="586" t="s">
        <v>625</v>
      </c>
      <c r="AJK96" s="586" t="s">
        <v>625</v>
      </c>
      <c r="AJL96" s="586" t="s">
        <v>625</v>
      </c>
      <c r="AJM96" s="586" t="s">
        <v>625</v>
      </c>
      <c r="AJN96" s="586" t="s">
        <v>625</v>
      </c>
      <c r="AJO96" s="586" t="s">
        <v>625</v>
      </c>
      <c r="AJP96" s="586" t="s">
        <v>625</v>
      </c>
      <c r="AJQ96" s="586" t="s">
        <v>625</v>
      </c>
      <c r="AJR96" s="586" t="s">
        <v>625</v>
      </c>
      <c r="AJS96" s="586" t="s">
        <v>625</v>
      </c>
      <c r="AJT96" s="586" t="s">
        <v>625</v>
      </c>
      <c r="AJU96" s="586" t="s">
        <v>625</v>
      </c>
      <c r="AJV96" s="586" t="s">
        <v>625</v>
      </c>
      <c r="AJW96" s="586" t="s">
        <v>625</v>
      </c>
      <c r="AJX96" s="586" t="s">
        <v>625</v>
      </c>
      <c r="AJY96" s="586" t="s">
        <v>625</v>
      </c>
      <c r="AJZ96" s="586" t="s">
        <v>625</v>
      </c>
      <c r="AKA96" s="586" t="s">
        <v>625</v>
      </c>
      <c r="AKB96" s="586" t="s">
        <v>625</v>
      </c>
      <c r="AKC96" s="586" t="s">
        <v>625</v>
      </c>
      <c r="AKD96" s="586" t="s">
        <v>625</v>
      </c>
      <c r="AKE96" s="586" t="s">
        <v>625</v>
      </c>
      <c r="AKF96" s="586" t="s">
        <v>625</v>
      </c>
      <c r="AKG96" s="586" t="s">
        <v>625</v>
      </c>
      <c r="AKH96" s="586" t="s">
        <v>625</v>
      </c>
      <c r="AKI96" s="586" t="s">
        <v>625</v>
      </c>
      <c r="AKJ96" s="586" t="s">
        <v>625</v>
      </c>
      <c r="AKK96" s="586" t="s">
        <v>625</v>
      </c>
      <c r="AKL96" s="586" t="s">
        <v>625</v>
      </c>
      <c r="AKM96" s="586" t="s">
        <v>625</v>
      </c>
      <c r="AKN96" s="586" t="s">
        <v>625</v>
      </c>
      <c r="AKO96" s="586" t="s">
        <v>625</v>
      </c>
      <c r="AKP96" s="586" t="s">
        <v>625</v>
      </c>
      <c r="AKQ96" s="586" t="s">
        <v>625</v>
      </c>
      <c r="AKR96" s="586" t="s">
        <v>625</v>
      </c>
      <c r="AKS96" s="586" t="s">
        <v>625</v>
      </c>
      <c r="AKT96" s="586" t="s">
        <v>625</v>
      </c>
      <c r="AKU96" s="586" t="s">
        <v>625</v>
      </c>
      <c r="AKV96" s="586" t="s">
        <v>625</v>
      </c>
      <c r="AKW96" s="586" t="s">
        <v>625</v>
      </c>
      <c r="AKX96" s="586" t="s">
        <v>625</v>
      </c>
      <c r="AKY96" s="586" t="s">
        <v>625</v>
      </c>
      <c r="AKZ96" s="586" t="s">
        <v>625</v>
      </c>
      <c r="ALA96" s="586" t="s">
        <v>625</v>
      </c>
      <c r="ALB96" s="586" t="s">
        <v>625</v>
      </c>
      <c r="ALC96" s="586" t="s">
        <v>625</v>
      </c>
      <c r="ALD96" s="586" t="s">
        <v>625</v>
      </c>
      <c r="ALE96" s="586" t="s">
        <v>625</v>
      </c>
      <c r="ALF96" s="586" t="s">
        <v>625</v>
      </c>
      <c r="ALG96" s="586" t="s">
        <v>625</v>
      </c>
      <c r="ALH96" s="586" t="s">
        <v>625</v>
      </c>
      <c r="ALI96" s="586" t="s">
        <v>625</v>
      </c>
      <c r="ALJ96" s="586" t="s">
        <v>625</v>
      </c>
      <c r="ALK96" s="586" t="s">
        <v>625</v>
      </c>
      <c r="ALL96" s="586" t="s">
        <v>625</v>
      </c>
      <c r="ALM96" s="586" t="s">
        <v>625</v>
      </c>
      <c r="ALN96" s="586" t="s">
        <v>625</v>
      </c>
      <c r="ALO96" s="586" t="s">
        <v>625</v>
      </c>
      <c r="ALP96" s="586" t="s">
        <v>625</v>
      </c>
      <c r="ALQ96" s="586" t="s">
        <v>625</v>
      </c>
      <c r="ALR96" s="586" t="s">
        <v>625</v>
      </c>
      <c r="ALS96" s="586" t="s">
        <v>625</v>
      </c>
      <c r="ALT96" s="586" t="s">
        <v>625</v>
      </c>
      <c r="ALU96" s="586" t="s">
        <v>625</v>
      </c>
      <c r="ALV96" s="586" t="s">
        <v>625</v>
      </c>
      <c r="ALW96" s="586" t="s">
        <v>625</v>
      </c>
      <c r="ALX96" s="586" t="s">
        <v>625</v>
      </c>
      <c r="ALY96" s="586" t="s">
        <v>625</v>
      </c>
      <c r="ALZ96" s="586" t="s">
        <v>625</v>
      </c>
      <c r="AMA96" s="586" t="s">
        <v>625</v>
      </c>
      <c r="AMB96" s="586" t="s">
        <v>625</v>
      </c>
      <c r="AMC96" s="586" t="s">
        <v>625</v>
      </c>
      <c r="AMD96" s="586" t="s">
        <v>625</v>
      </c>
      <c r="AME96" s="586" t="s">
        <v>625</v>
      </c>
      <c r="AMF96" s="586" t="s">
        <v>625</v>
      </c>
      <c r="AMG96" s="586" t="s">
        <v>625</v>
      </c>
      <c r="AMH96" s="586" t="s">
        <v>625</v>
      </c>
      <c r="AMI96" s="586" t="s">
        <v>625</v>
      </c>
      <c r="AMJ96" s="586" t="s">
        <v>625</v>
      </c>
      <c r="AMK96" s="586" t="s">
        <v>625</v>
      </c>
      <c r="AML96" s="586" t="s">
        <v>625</v>
      </c>
      <c r="AMM96" s="586" t="s">
        <v>625</v>
      </c>
      <c r="AMN96" s="586" t="s">
        <v>625</v>
      </c>
      <c r="AMO96" s="586" t="s">
        <v>625</v>
      </c>
      <c r="AMP96" s="586" t="s">
        <v>625</v>
      </c>
      <c r="AMQ96" s="586" t="s">
        <v>625</v>
      </c>
      <c r="AMR96" s="586" t="s">
        <v>625</v>
      </c>
      <c r="AMS96" s="586" t="s">
        <v>625</v>
      </c>
      <c r="AMT96" s="586" t="s">
        <v>625</v>
      </c>
      <c r="AMU96" s="586" t="s">
        <v>625</v>
      </c>
      <c r="AMV96" s="586" t="s">
        <v>625</v>
      </c>
      <c r="AMW96" s="586" t="s">
        <v>625</v>
      </c>
      <c r="AMX96" s="586" t="s">
        <v>625</v>
      </c>
      <c r="AMY96" s="586" t="s">
        <v>625</v>
      </c>
      <c r="AMZ96" s="586" t="s">
        <v>625</v>
      </c>
      <c r="ANA96" s="586" t="s">
        <v>625</v>
      </c>
      <c r="ANB96" s="586" t="s">
        <v>625</v>
      </c>
      <c r="ANC96" s="586" t="s">
        <v>625</v>
      </c>
      <c r="AND96" s="586" t="s">
        <v>625</v>
      </c>
      <c r="ANE96" s="586" t="s">
        <v>625</v>
      </c>
      <c r="ANF96" s="586" t="s">
        <v>625</v>
      </c>
      <c r="ANG96" s="586" t="s">
        <v>625</v>
      </c>
      <c r="ANH96" s="586" t="s">
        <v>625</v>
      </c>
      <c r="ANI96" s="586" t="s">
        <v>625</v>
      </c>
      <c r="ANJ96" s="586" t="s">
        <v>625</v>
      </c>
      <c r="ANK96" s="586" t="s">
        <v>625</v>
      </c>
      <c r="ANL96" s="586" t="s">
        <v>625</v>
      </c>
      <c r="ANM96" s="586" t="s">
        <v>625</v>
      </c>
      <c r="ANN96" s="586" t="s">
        <v>625</v>
      </c>
      <c r="ANO96" s="586" t="s">
        <v>625</v>
      </c>
      <c r="ANP96" s="586" t="s">
        <v>625</v>
      </c>
      <c r="ANQ96" s="586" t="s">
        <v>625</v>
      </c>
      <c r="ANR96" s="586" t="s">
        <v>625</v>
      </c>
      <c r="ANS96" s="586" t="s">
        <v>625</v>
      </c>
      <c r="ANT96" s="586" t="s">
        <v>625</v>
      </c>
      <c r="ANU96" s="586" t="s">
        <v>625</v>
      </c>
      <c r="ANV96" s="586" t="s">
        <v>625</v>
      </c>
      <c r="ANW96" s="586" t="s">
        <v>625</v>
      </c>
      <c r="ANX96" s="586" t="s">
        <v>625</v>
      </c>
      <c r="ANY96" s="586" t="s">
        <v>625</v>
      </c>
      <c r="ANZ96" s="586" t="s">
        <v>625</v>
      </c>
      <c r="AOA96" s="586" t="s">
        <v>625</v>
      </c>
      <c r="AOB96" s="586" t="s">
        <v>625</v>
      </c>
      <c r="AOC96" s="586" t="s">
        <v>625</v>
      </c>
      <c r="AOD96" s="586" t="s">
        <v>625</v>
      </c>
      <c r="AOE96" s="586" t="s">
        <v>625</v>
      </c>
      <c r="AOF96" s="586" t="s">
        <v>625</v>
      </c>
      <c r="AOG96" s="586" t="s">
        <v>625</v>
      </c>
      <c r="AOH96" s="586" t="s">
        <v>625</v>
      </c>
      <c r="AOI96" s="586" t="s">
        <v>625</v>
      </c>
      <c r="AOJ96" s="586" t="s">
        <v>625</v>
      </c>
      <c r="AOK96" s="586" t="s">
        <v>625</v>
      </c>
      <c r="AOL96" s="586" t="s">
        <v>625</v>
      </c>
      <c r="AOM96" s="586" t="s">
        <v>625</v>
      </c>
      <c r="AON96" s="586" t="s">
        <v>625</v>
      </c>
      <c r="AOO96" s="586" t="s">
        <v>625</v>
      </c>
      <c r="AOP96" s="586" t="s">
        <v>625</v>
      </c>
      <c r="AOQ96" s="586" t="s">
        <v>625</v>
      </c>
      <c r="AOR96" s="586" t="s">
        <v>625</v>
      </c>
      <c r="AOS96" s="586" t="s">
        <v>625</v>
      </c>
      <c r="AOT96" s="586" t="s">
        <v>625</v>
      </c>
      <c r="AOU96" s="586" t="s">
        <v>625</v>
      </c>
      <c r="AOV96" s="586" t="s">
        <v>625</v>
      </c>
      <c r="AOW96" s="586" t="s">
        <v>625</v>
      </c>
      <c r="AOX96" s="586" t="s">
        <v>625</v>
      </c>
      <c r="AOY96" s="586" t="s">
        <v>625</v>
      </c>
      <c r="AOZ96" s="586" t="s">
        <v>625</v>
      </c>
      <c r="APA96" s="586" t="s">
        <v>625</v>
      </c>
      <c r="APB96" s="586" t="s">
        <v>625</v>
      </c>
      <c r="APC96" s="586" t="s">
        <v>625</v>
      </c>
      <c r="APD96" s="586" t="s">
        <v>625</v>
      </c>
      <c r="APE96" s="586" t="s">
        <v>625</v>
      </c>
      <c r="APF96" s="586" t="s">
        <v>625</v>
      </c>
      <c r="APG96" s="586" t="s">
        <v>625</v>
      </c>
      <c r="APH96" s="586" t="s">
        <v>625</v>
      </c>
      <c r="API96" s="586" t="s">
        <v>625</v>
      </c>
      <c r="APJ96" s="586" t="s">
        <v>625</v>
      </c>
      <c r="APK96" s="586" t="s">
        <v>625</v>
      </c>
      <c r="APL96" s="586" t="s">
        <v>625</v>
      </c>
      <c r="APM96" s="586" t="s">
        <v>625</v>
      </c>
      <c r="APN96" s="586" t="s">
        <v>625</v>
      </c>
      <c r="APO96" s="586" t="s">
        <v>625</v>
      </c>
      <c r="APP96" s="586" t="s">
        <v>625</v>
      </c>
      <c r="APQ96" s="586" t="s">
        <v>625</v>
      </c>
      <c r="APR96" s="586" t="s">
        <v>625</v>
      </c>
      <c r="APS96" s="586" t="s">
        <v>625</v>
      </c>
      <c r="APT96" s="586" t="s">
        <v>625</v>
      </c>
      <c r="APU96" s="586" t="s">
        <v>625</v>
      </c>
      <c r="APV96" s="586" t="s">
        <v>625</v>
      </c>
      <c r="APW96" s="586" t="s">
        <v>625</v>
      </c>
      <c r="APX96" s="586" t="s">
        <v>625</v>
      </c>
      <c r="APY96" s="586" t="s">
        <v>625</v>
      </c>
      <c r="APZ96" s="586" t="s">
        <v>625</v>
      </c>
      <c r="AQA96" s="586" t="s">
        <v>625</v>
      </c>
      <c r="AQB96" s="586" t="s">
        <v>625</v>
      </c>
      <c r="AQC96" s="586" t="s">
        <v>625</v>
      </c>
      <c r="AQD96" s="586" t="s">
        <v>625</v>
      </c>
      <c r="AQE96" s="586" t="s">
        <v>625</v>
      </c>
      <c r="AQF96" s="586" t="s">
        <v>625</v>
      </c>
      <c r="AQG96" s="586" t="s">
        <v>625</v>
      </c>
      <c r="AQH96" s="586" t="s">
        <v>625</v>
      </c>
      <c r="AQI96" s="586" t="s">
        <v>625</v>
      </c>
      <c r="AQJ96" s="586" t="s">
        <v>625</v>
      </c>
      <c r="AQK96" s="586" t="s">
        <v>625</v>
      </c>
      <c r="AQL96" s="586" t="s">
        <v>625</v>
      </c>
      <c r="AQM96" s="586" t="s">
        <v>625</v>
      </c>
      <c r="AQN96" s="586" t="s">
        <v>625</v>
      </c>
      <c r="AQO96" s="586" t="s">
        <v>625</v>
      </c>
      <c r="AQP96" s="586" t="s">
        <v>625</v>
      </c>
      <c r="AQQ96" s="586" t="s">
        <v>625</v>
      </c>
      <c r="AQR96" s="586" t="s">
        <v>625</v>
      </c>
      <c r="AQS96" s="586" t="s">
        <v>625</v>
      </c>
      <c r="AQT96" s="586" t="s">
        <v>625</v>
      </c>
      <c r="AQU96" s="586" t="s">
        <v>625</v>
      </c>
      <c r="AQV96" s="586" t="s">
        <v>625</v>
      </c>
      <c r="AQW96" s="586" t="s">
        <v>625</v>
      </c>
      <c r="AQX96" s="586" t="s">
        <v>625</v>
      </c>
      <c r="AQY96" s="586" t="s">
        <v>625</v>
      </c>
      <c r="AQZ96" s="586" t="s">
        <v>625</v>
      </c>
      <c r="ARA96" s="586" t="s">
        <v>625</v>
      </c>
      <c r="ARB96" s="586" t="s">
        <v>625</v>
      </c>
      <c r="ARC96" s="586" t="s">
        <v>625</v>
      </c>
      <c r="ARD96" s="586" t="s">
        <v>625</v>
      </c>
      <c r="ARE96" s="586" t="s">
        <v>625</v>
      </c>
      <c r="ARF96" s="586" t="s">
        <v>625</v>
      </c>
      <c r="ARG96" s="586" t="s">
        <v>625</v>
      </c>
      <c r="ARH96" s="586" t="s">
        <v>625</v>
      </c>
      <c r="ARI96" s="586" t="s">
        <v>625</v>
      </c>
      <c r="ARJ96" s="586" t="s">
        <v>625</v>
      </c>
      <c r="ARK96" s="586" t="s">
        <v>625</v>
      </c>
      <c r="ARL96" s="586" t="s">
        <v>625</v>
      </c>
      <c r="ARM96" s="586" t="s">
        <v>625</v>
      </c>
      <c r="ARN96" s="586" t="s">
        <v>625</v>
      </c>
      <c r="ARO96" s="586" t="s">
        <v>625</v>
      </c>
      <c r="ARP96" s="586" t="s">
        <v>625</v>
      </c>
      <c r="ARQ96" s="586" t="s">
        <v>625</v>
      </c>
      <c r="ARR96" s="586" t="s">
        <v>625</v>
      </c>
      <c r="ARS96" s="586" t="s">
        <v>625</v>
      </c>
      <c r="ART96" s="586" t="s">
        <v>625</v>
      </c>
      <c r="ARU96" s="586" t="s">
        <v>625</v>
      </c>
      <c r="ARV96" s="586" t="s">
        <v>625</v>
      </c>
      <c r="ARW96" s="586" t="s">
        <v>625</v>
      </c>
      <c r="ARX96" s="586" t="s">
        <v>625</v>
      </c>
      <c r="ARY96" s="586" t="s">
        <v>625</v>
      </c>
      <c r="ARZ96" s="586" t="s">
        <v>625</v>
      </c>
      <c r="ASA96" s="586" t="s">
        <v>625</v>
      </c>
      <c r="ASB96" s="586" t="s">
        <v>625</v>
      </c>
      <c r="ASC96" s="586" t="s">
        <v>625</v>
      </c>
      <c r="ASD96" s="586" t="s">
        <v>625</v>
      </c>
      <c r="ASE96" s="586" t="s">
        <v>625</v>
      </c>
      <c r="ASF96" s="586" t="s">
        <v>625</v>
      </c>
      <c r="ASG96" s="586" t="s">
        <v>625</v>
      </c>
      <c r="ASH96" s="586" t="s">
        <v>625</v>
      </c>
      <c r="ASI96" s="586" t="s">
        <v>625</v>
      </c>
      <c r="ASJ96" s="586" t="s">
        <v>625</v>
      </c>
      <c r="ASK96" s="586" t="s">
        <v>625</v>
      </c>
      <c r="ASL96" s="586" t="s">
        <v>625</v>
      </c>
      <c r="ASM96" s="586" t="s">
        <v>625</v>
      </c>
      <c r="ASN96" s="586" t="s">
        <v>625</v>
      </c>
      <c r="ASO96" s="586" t="s">
        <v>625</v>
      </c>
      <c r="ASP96" s="586" t="s">
        <v>625</v>
      </c>
      <c r="ASQ96" s="586" t="s">
        <v>625</v>
      </c>
      <c r="ASR96" s="586" t="s">
        <v>625</v>
      </c>
      <c r="ASS96" s="586" t="s">
        <v>625</v>
      </c>
      <c r="AST96" s="586" t="s">
        <v>625</v>
      </c>
      <c r="ASU96" s="586" t="s">
        <v>625</v>
      </c>
      <c r="ASV96" s="586" t="s">
        <v>625</v>
      </c>
      <c r="ASW96" s="586" t="s">
        <v>625</v>
      </c>
      <c r="ASX96" s="586" t="s">
        <v>625</v>
      </c>
      <c r="ASY96" s="586" t="s">
        <v>625</v>
      </c>
      <c r="ASZ96" s="586" t="s">
        <v>625</v>
      </c>
      <c r="ATA96" s="586" t="s">
        <v>625</v>
      </c>
      <c r="ATB96" s="586" t="s">
        <v>625</v>
      </c>
      <c r="ATC96" s="586" t="s">
        <v>625</v>
      </c>
      <c r="ATD96" s="586" t="s">
        <v>625</v>
      </c>
      <c r="ATE96" s="586" t="s">
        <v>625</v>
      </c>
      <c r="ATF96" s="586" t="s">
        <v>625</v>
      </c>
      <c r="ATG96" s="586" t="s">
        <v>625</v>
      </c>
      <c r="ATH96" s="586" t="s">
        <v>625</v>
      </c>
      <c r="ATI96" s="586" t="s">
        <v>625</v>
      </c>
      <c r="ATJ96" s="586" t="s">
        <v>625</v>
      </c>
      <c r="ATK96" s="586" t="s">
        <v>625</v>
      </c>
      <c r="ATL96" s="586" t="s">
        <v>625</v>
      </c>
      <c r="ATM96" s="586" t="s">
        <v>625</v>
      </c>
      <c r="ATN96" s="586" t="s">
        <v>625</v>
      </c>
      <c r="ATO96" s="586" t="s">
        <v>625</v>
      </c>
      <c r="ATP96" s="586" t="s">
        <v>625</v>
      </c>
      <c r="ATQ96" s="586" t="s">
        <v>625</v>
      </c>
      <c r="ATR96" s="586" t="s">
        <v>625</v>
      </c>
      <c r="ATS96" s="586" t="s">
        <v>625</v>
      </c>
      <c r="ATT96" s="586" t="s">
        <v>625</v>
      </c>
      <c r="ATU96" s="586" t="s">
        <v>625</v>
      </c>
      <c r="ATV96" s="586" t="s">
        <v>625</v>
      </c>
      <c r="ATW96" s="586" t="s">
        <v>625</v>
      </c>
      <c r="ATX96" s="586" t="s">
        <v>625</v>
      </c>
      <c r="ATY96" s="586" t="s">
        <v>625</v>
      </c>
      <c r="ATZ96" s="586" t="s">
        <v>625</v>
      </c>
      <c r="AUA96" s="586" t="s">
        <v>625</v>
      </c>
      <c r="AUB96" s="586" t="s">
        <v>625</v>
      </c>
      <c r="AUC96" s="586" t="s">
        <v>625</v>
      </c>
      <c r="AUD96" s="586" t="s">
        <v>625</v>
      </c>
      <c r="AUE96" s="586" t="s">
        <v>625</v>
      </c>
      <c r="AUF96" s="586" t="s">
        <v>625</v>
      </c>
      <c r="AUG96" s="586" t="s">
        <v>625</v>
      </c>
      <c r="AUH96" s="586" t="s">
        <v>625</v>
      </c>
      <c r="AUI96" s="586" t="s">
        <v>625</v>
      </c>
      <c r="AUJ96" s="586" t="s">
        <v>625</v>
      </c>
      <c r="AUK96" s="586" t="s">
        <v>625</v>
      </c>
      <c r="AUL96" s="586" t="s">
        <v>625</v>
      </c>
      <c r="AUM96" s="586" t="s">
        <v>625</v>
      </c>
      <c r="AUN96" s="586" t="s">
        <v>625</v>
      </c>
      <c r="AUO96" s="586" t="s">
        <v>625</v>
      </c>
      <c r="AUP96" s="586" t="s">
        <v>625</v>
      </c>
      <c r="AUQ96" s="586" t="s">
        <v>625</v>
      </c>
      <c r="AUR96" s="586" t="s">
        <v>625</v>
      </c>
      <c r="AUS96" s="586" t="s">
        <v>625</v>
      </c>
      <c r="AUT96" s="586" t="s">
        <v>625</v>
      </c>
      <c r="AUU96" s="586" t="s">
        <v>625</v>
      </c>
      <c r="AUV96" s="586" t="s">
        <v>625</v>
      </c>
      <c r="AUW96" s="586" t="s">
        <v>625</v>
      </c>
      <c r="AUX96" s="586" t="s">
        <v>625</v>
      </c>
      <c r="AUY96" s="586" t="s">
        <v>625</v>
      </c>
      <c r="AUZ96" s="586" t="s">
        <v>625</v>
      </c>
      <c r="AVA96" s="586" t="s">
        <v>625</v>
      </c>
      <c r="AVB96" s="586" t="s">
        <v>625</v>
      </c>
      <c r="AVC96" s="586" t="s">
        <v>625</v>
      </c>
      <c r="AVD96" s="586" t="s">
        <v>625</v>
      </c>
      <c r="AVE96" s="586" t="s">
        <v>625</v>
      </c>
      <c r="AVF96" s="586" t="s">
        <v>625</v>
      </c>
      <c r="AVG96" s="586" t="s">
        <v>625</v>
      </c>
      <c r="AVH96" s="586" t="s">
        <v>625</v>
      </c>
      <c r="AVI96" s="586" t="s">
        <v>625</v>
      </c>
      <c r="AVJ96" s="586" t="s">
        <v>625</v>
      </c>
      <c r="AVK96" s="586" t="s">
        <v>625</v>
      </c>
      <c r="AVL96" s="586" t="s">
        <v>625</v>
      </c>
      <c r="AVM96" s="586" t="s">
        <v>625</v>
      </c>
      <c r="AVN96" s="586" t="s">
        <v>625</v>
      </c>
      <c r="AVO96" s="586" t="s">
        <v>625</v>
      </c>
      <c r="AVP96" s="586" t="s">
        <v>625</v>
      </c>
      <c r="AVQ96" s="586" t="s">
        <v>625</v>
      </c>
      <c r="AVR96" s="586" t="s">
        <v>625</v>
      </c>
      <c r="AVS96" s="586" t="s">
        <v>625</v>
      </c>
      <c r="AVT96" s="586" t="s">
        <v>625</v>
      </c>
      <c r="AVU96" s="586" t="s">
        <v>625</v>
      </c>
      <c r="AVV96" s="586" t="s">
        <v>625</v>
      </c>
      <c r="AVW96" s="586" t="s">
        <v>625</v>
      </c>
      <c r="AVX96" s="586" t="s">
        <v>625</v>
      </c>
      <c r="AVY96" s="586" t="s">
        <v>625</v>
      </c>
      <c r="AVZ96" s="586" t="s">
        <v>625</v>
      </c>
      <c r="AWA96" s="586" t="s">
        <v>625</v>
      </c>
      <c r="AWB96" s="586" t="s">
        <v>625</v>
      </c>
      <c r="AWC96" s="586" t="s">
        <v>625</v>
      </c>
      <c r="AWD96" s="586" t="s">
        <v>625</v>
      </c>
      <c r="AWE96" s="586" t="s">
        <v>625</v>
      </c>
      <c r="AWF96" s="586" t="s">
        <v>625</v>
      </c>
      <c r="AWG96" s="586" t="s">
        <v>625</v>
      </c>
      <c r="AWH96" s="586" t="s">
        <v>625</v>
      </c>
      <c r="AWI96" s="586" t="s">
        <v>625</v>
      </c>
      <c r="AWJ96" s="586" t="s">
        <v>625</v>
      </c>
      <c r="AWK96" s="586" t="s">
        <v>625</v>
      </c>
      <c r="AWL96" s="586" t="s">
        <v>625</v>
      </c>
      <c r="AWM96" s="586" t="s">
        <v>625</v>
      </c>
      <c r="AWN96" s="586" t="s">
        <v>625</v>
      </c>
      <c r="AWO96" s="586" t="s">
        <v>625</v>
      </c>
      <c r="AWP96" s="586" t="s">
        <v>625</v>
      </c>
      <c r="AWQ96" s="586" t="s">
        <v>625</v>
      </c>
      <c r="AWR96" s="586" t="s">
        <v>625</v>
      </c>
      <c r="AWS96" s="586" t="s">
        <v>625</v>
      </c>
      <c r="AWT96" s="586" t="s">
        <v>625</v>
      </c>
      <c r="AWU96" s="586" t="s">
        <v>625</v>
      </c>
      <c r="AWV96" s="586" t="s">
        <v>625</v>
      </c>
      <c r="AWW96" s="586" t="s">
        <v>625</v>
      </c>
      <c r="AWX96" s="586" t="s">
        <v>625</v>
      </c>
      <c r="AWY96" s="586" t="s">
        <v>625</v>
      </c>
      <c r="AWZ96" s="586" t="s">
        <v>625</v>
      </c>
      <c r="AXA96" s="586" t="s">
        <v>625</v>
      </c>
      <c r="AXB96" s="586" t="s">
        <v>625</v>
      </c>
      <c r="AXC96" s="586" t="s">
        <v>625</v>
      </c>
      <c r="AXD96" s="586" t="s">
        <v>625</v>
      </c>
      <c r="AXE96" s="586" t="s">
        <v>625</v>
      </c>
      <c r="AXF96" s="586" t="s">
        <v>625</v>
      </c>
      <c r="AXG96" s="586" t="s">
        <v>625</v>
      </c>
      <c r="AXH96" s="586" t="s">
        <v>625</v>
      </c>
      <c r="AXI96" s="586" t="s">
        <v>625</v>
      </c>
      <c r="AXJ96" s="586" t="s">
        <v>625</v>
      </c>
      <c r="AXK96" s="586" t="s">
        <v>625</v>
      </c>
      <c r="AXL96" s="586" t="s">
        <v>625</v>
      </c>
      <c r="AXM96" s="586" t="s">
        <v>625</v>
      </c>
      <c r="AXN96" s="586" t="s">
        <v>625</v>
      </c>
      <c r="AXO96" s="586" t="s">
        <v>625</v>
      </c>
      <c r="AXP96" s="586" t="s">
        <v>625</v>
      </c>
      <c r="AXQ96" s="586" t="s">
        <v>625</v>
      </c>
      <c r="AXR96" s="586" t="s">
        <v>625</v>
      </c>
      <c r="AXS96" s="586" t="s">
        <v>625</v>
      </c>
      <c r="AXT96" s="586" t="s">
        <v>625</v>
      </c>
      <c r="AXU96" s="586" t="s">
        <v>625</v>
      </c>
      <c r="AXV96" s="586" t="s">
        <v>625</v>
      </c>
      <c r="AXW96" s="586" t="s">
        <v>625</v>
      </c>
      <c r="AXX96" s="586" t="s">
        <v>625</v>
      </c>
      <c r="AXY96" s="586" t="s">
        <v>625</v>
      </c>
      <c r="AXZ96" s="586" t="s">
        <v>625</v>
      </c>
      <c r="AYA96" s="586" t="s">
        <v>625</v>
      </c>
      <c r="AYB96" s="586" t="s">
        <v>625</v>
      </c>
      <c r="AYC96" s="586" t="s">
        <v>625</v>
      </c>
      <c r="AYD96" s="586" t="s">
        <v>625</v>
      </c>
      <c r="AYE96" s="586" t="s">
        <v>625</v>
      </c>
      <c r="AYF96" s="586" t="s">
        <v>625</v>
      </c>
      <c r="AYG96" s="586" t="s">
        <v>625</v>
      </c>
      <c r="AYH96" s="586" t="s">
        <v>625</v>
      </c>
      <c r="AYI96" s="586" t="s">
        <v>625</v>
      </c>
      <c r="AYJ96" s="586" t="s">
        <v>625</v>
      </c>
      <c r="AYK96" s="586" t="s">
        <v>625</v>
      </c>
      <c r="AYL96" s="586" t="s">
        <v>625</v>
      </c>
      <c r="AYM96" s="586" t="s">
        <v>625</v>
      </c>
      <c r="AYN96" s="586" t="s">
        <v>625</v>
      </c>
      <c r="AYO96" s="586" t="s">
        <v>625</v>
      </c>
      <c r="AYP96" s="586" t="s">
        <v>625</v>
      </c>
      <c r="AYQ96" s="586" t="s">
        <v>625</v>
      </c>
      <c r="AYR96" s="586" t="s">
        <v>625</v>
      </c>
      <c r="AYS96" s="586" t="s">
        <v>625</v>
      </c>
      <c r="AYT96" s="586" t="s">
        <v>625</v>
      </c>
      <c r="AYU96" s="586" t="s">
        <v>625</v>
      </c>
      <c r="AYV96" s="586" t="s">
        <v>625</v>
      </c>
      <c r="AYW96" s="586" t="s">
        <v>625</v>
      </c>
      <c r="AYX96" s="586" t="s">
        <v>625</v>
      </c>
      <c r="AYY96" s="586" t="s">
        <v>625</v>
      </c>
      <c r="AYZ96" s="586" t="s">
        <v>625</v>
      </c>
      <c r="AZA96" s="586" t="s">
        <v>625</v>
      </c>
      <c r="AZB96" s="586" t="s">
        <v>625</v>
      </c>
      <c r="AZC96" s="586" t="s">
        <v>625</v>
      </c>
      <c r="AZD96" s="586" t="s">
        <v>625</v>
      </c>
      <c r="AZE96" s="586" t="s">
        <v>625</v>
      </c>
      <c r="AZF96" s="586" t="s">
        <v>625</v>
      </c>
      <c r="AZG96" s="586" t="s">
        <v>625</v>
      </c>
      <c r="AZH96" s="586" t="s">
        <v>625</v>
      </c>
      <c r="AZI96" s="586" t="s">
        <v>625</v>
      </c>
      <c r="AZJ96" s="586" t="s">
        <v>625</v>
      </c>
      <c r="AZK96" s="586" t="s">
        <v>625</v>
      </c>
      <c r="AZL96" s="586" t="s">
        <v>625</v>
      </c>
      <c r="AZM96" s="586" t="s">
        <v>625</v>
      </c>
      <c r="AZN96" s="586" t="s">
        <v>625</v>
      </c>
      <c r="AZO96" s="586" t="s">
        <v>625</v>
      </c>
      <c r="AZP96" s="586" t="s">
        <v>625</v>
      </c>
      <c r="AZQ96" s="586" t="s">
        <v>625</v>
      </c>
      <c r="AZR96" s="586" t="s">
        <v>625</v>
      </c>
      <c r="AZS96" s="586" t="s">
        <v>625</v>
      </c>
      <c r="AZT96" s="586" t="s">
        <v>625</v>
      </c>
      <c r="AZU96" s="586" t="s">
        <v>625</v>
      </c>
      <c r="AZV96" s="586" t="s">
        <v>625</v>
      </c>
      <c r="AZW96" s="586" t="s">
        <v>625</v>
      </c>
      <c r="AZX96" s="586" t="s">
        <v>625</v>
      </c>
      <c r="AZY96" s="586" t="s">
        <v>625</v>
      </c>
      <c r="AZZ96" s="586" t="s">
        <v>625</v>
      </c>
      <c r="BAA96" s="586" t="s">
        <v>625</v>
      </c>
      <c r="BAB96" s="586" t="s">
        <v>625</v>
      </c>
      <c r="BAC96" s="586" t="s">
        <v>625</v>
      </c>
      <c r="BAD96" s="586" t="s">
        <v>625</v>
      </c>
      <c r="BAE96" s="586" t="s">
        <v>625</v>
      </c>
      <c r="BAF96" s="586" t="s">
        <v>625</v>
      </c>
      <c r="BAG96" s="586" t="s">
        <v>625</v>
      </c>
      <c r="BAH96" s="586" t="s">
        <v>625</v>
      </c>
      <c r="BAI96" s="586" t="s">
        <v>625</v>
      </c>
      <c r="BAJ96" s="586" t="s">
        <v>625</v>
      </c>
      <c r="BAK96" s="586" t="s">
        <v>625</v>
      </c>
      <c r="BAL96" s="586" t="s">
        <v>625</v>
      </c>
      <c r="BAM96" s="586" t="s">
        <v>625</v>
      </c>
      <c r="BAN96" s="586" t="s">
        <v>625</v>
      </c>
      <c r="BAO96" s="586" t="s">
        <v>625</v>
      </c>
      <c r="BAP96" s="586" t="s">
        <v>625</v>
      </c>
      <c r="BAQ96" s="586" t="s">
        <v>625</v>
      </c>
      <c r="BAR96" s="586" t="s">
        <v>625</v>
      </c>
      <c r="BAS96" s="586" t="s">
        <v>625</v>
      </c>
      <c r="BAT96" s="586" t="s">
        <v>625</v>
      </c>
      <c r="BAU96" s="586" t="s">
        <v>625</v>
      </c>
      <c r="BAV96" s="586" t="s">
        <v>625</v>
      </c>
      <c r="BAW96" s="586" t="s">
        <v>625</v>
      </c>
      <c r="BAX96" s="586" t="s">
        <v>625</v>
      </c>
      <c r="BAY96" s="586" t="s">
        <v>625</v>
      </c>
      <c r="BAZ96" s="586" t="s">
        <v>625</v>
      </c>
      <c r="BBA96" s="586" t="s">
        <v>625</v>
      </c>
      <c r="BBB96" s="586" t="s">
        <v>625</v>
      </c>
      <c r="BBC96" s="586" t="s">
        <v>625</v>
      </c>
      <c r="BBD96" s="586" t="s">
        <v>625</v>
      </c>
      <c r="BBE96" s="586" t="s">
        <v>625</v>
      </c>
      <c r="BBF96" s="586" t="s">
        <v>625</v>
      </c>
      <c r="BBG96" s="586" t="s">
        <v>625</v>
      </c>
      <c r="BBH96" s="586" t="s">
        <v>625</v>
      </c>
      <c r="BBI96" s="586" t="s">
        <v>625</v>
      </c>
      <c r="BBJ96" s="586" t="s">
        <v>625</v>
      </c>
      <c r="BBK96" s="586" t="s">
        <v>625</v>
      </c>
      <c r="BBL96" s="586" t="s">
        <v>625</v>
      </c>
      <c r="BBM96" s="586" t="s">
        <v>625</v>
      </c>
      <c r="BBN96" s="586" t="s">
        <v>625</v>
      </c>
      <c r="BBO96" s="586" t="s">
        <v>625</v>
      </c>
      <c r="BBP96" s="586" t="s">
        <v>625</v>
      </c>
      <c r="BBQ96" s="586" t="s">
        <v>625</v>
      </c>
      <c r="BBR96" s="586" t="s">
        <v>625</v>
      </c>
      <c r="BBS96" s="586" t="s">
        <v>625</v>
      </c>
      <c r="BBT96" s="586" t="s">
        <v>625</v>
      </c>
      <c r="BBU96" s="586" t="s">
        <v>625</v>
      </c>
      <c r="BBV96" s="586" t="s">
        <v>625</v>
      </c>
      <c r="BBW96" s="586" t="s">
        <v>625</v>
      </c>
      <c r="BBX96" s="586" t="s">
        <v>625</v>
      </c>
      <c r="BBY96" s="586" t="s">
        <v>625</v>
      </c>
      <c r="BBZ96" s="586" t="s">
        <v>625</v>
      </c>
      <c r="BCA96" s="586" t="s">
        <v>625</v>
      </c>
      <c r="BCB96" s="586" t="s">
        <v>625</v>
      </c>
      <c r="BCC96" s="586" t="s">
        <v>625</v>
      </c>
      <c r="BCD96" s="586" t="s">
        <v>625</v>
      </c>
      <c r="BCE96" s="586" t="s">
        <v>625</v>
      </c>
      <c r="BCF96" s="586" t="s">
        <v>625</v>
      </c>
      <c r="BCG96" s="586" t="s">
        <v>625</v>
      </c>
      <c r="BCH96" s="586" t="s">
        <v>625</v>
      </c>
      <c r="BCI96" s="586" t="s">
        <v>625</v>
      </c>
      <c r="BCJ96" s="586" t="s">
        <v>625</v>
      </c>
      <c r="BCK96" s="586" t="s">
        <v>625</v>
      </c>
      <c r="BCL96" s="586" t="s">
        <v>625</v>
      </c>
      <c r="BCM96" s="586" t="s">
        <v>625</v>
      </c>
      <c r="BCN96" s="586" t="s">
        <v>625</v>
      </c>
      <c r="BCO96" s="586" t="s">
        <v>625</v>
      </c>
      <c r="BCP96" s="586" t="s">
        <v>625</v>
      </c>
      <c r="BCQ96" s="586" t="s">
        <v>625</v>
      </c>
      <c r="BCR96" s="586" t="s">
        <v>625</v>
      </c>
      <c r="BCS96" s="586" t="s">
        <v>625</v>
      </c>
      <c r="BCT96" s="586" t="s">
        <v>625</v>
      </c>
      <c r="BCU96" s="586" t="s">
        <v>625</v>
      </c>
      <c r="BCV96" s="586" t="s">
        <v>625</v>
      </c>
      <c r="BCW96" s="586" t="s">
        <v>625</v>
      </c>
      <c r="BCX96" s="586" t="s">
        <v>625</v>
      </c>
      <c r="BCY96" s="586" t="s">
        <v>625</v>
      </c>
      <c r="BCZ96" s="586" t="s">
        <v>625</v>
      </c>
      <c r="BDA96" s="586" t="s">
        <v>625</v>
      </c>
      <c r="BDB96" s="586" t="s">
        <v>625</v>
      </c>
      <c r="BDC96" s="586" t="s">
        <v>625</v>
      </c>
      <c r="BDD96" s="586" t="s">
        <v>625</v>
      </c>
      <c r="BDE96" s="586" t="s">
        <v>625</v>
      </c>
      <c r="BDF96" s="586" t="s">
        <v>625</v>
      </c>
      <c r="BDG96" s="586" t="s">
        <v>625</v>
      </c>
      <c r="BDH96" s="586" t="s">
        <v>625</v>
      </c>
      <c r="BDI96" s="586" t="s">
        <v>625</v>
      </c>
      <c r="BDJ96" s="586" t="s">
        <v>625</v>
      </c>
      <c r="BDK96" s="586" t="s">
        <v>625</v>
      </c>
      <c r="BDL96" s="586" t="s">
        <v>625</v>
      </c>
      <c r="BDM96" s="586" t="s">
        <v>625</v>
      </c>
      <c r="BDN96" s="586" t="s">
        <v>625</v>
      </c>
      <c r="BDO96" s="586" t="s">
        <v>625</v>
      </c>
      <c r="BDP96" s="586" t="s">
        <v>625</v>
      </c>
      <c r="BDQ96" s="586" t="s">
        <v>625</v>
      </c>
      <c r="BDR96" s="586" t="s">
        <v>625</v>
      </c>
      <c r="BDS96" s="586" t="s">
        <v>625</v>
      </c>
      <c r="BDT96" s="586" t="s">
        <v>625</v>
      </c>
      <c r="BDU96" s="586" t="s">
        <v>625</v>
      </c>
      <c r="BDV96" s="586" t="s">
        <v>625</v>
      </c>
      <c r="BDW96" s="586" t="s">
        <v>625</v>
      </c>
      <c r="BDX96" s="586" t="s">
        <v>625</v>
      </c>
      <c r="BDY96" s="586" t="s">
        <v>625</v>
      </c>
      <c r="BDZ96" s="586" t="s">
        <v>625</v>
      </c>
      <c r="BEA96" s="586" t="s">
        <v>625</v>
      </c>
      <c r="BEB96" s="586" t="s">
        <v>625</v>
      </c>
      <c r="BEC96" s="586" t="s">
        <v>625</v>
      </c>
      <c r="BED96" s="586" t="s">
        <v>625</v>
      </c>
      <c r="BEE96" s="586" t="s">
        <v>625</v>
      </c>
      <c r="BEF96" s="586" t="s">
        <v>625</v>
      </c>
      <c r="BEG96" s="586" t="s">
        <v>625</v>
      </c>
      <c r="BEH96" s="586" t="s">
        <v>625</v>
      </c>
      <c r="BEI96" s="586" t="s">
        <v>625</v>
      </c>
      <c r="BEJ96" s="586" t="s">
        <v>625</v>
      </c>
      <c r="BEK96" s="586" t="s">
        <v>625</v>
      </c>
      <c r="BEL96" s="586" t="s">
        <v>625</v>
      </c>
      <c r="BEM96" s="586" t="s">
        <v>625</v>
      </c>
      <c r="BEN96" s="586" t="s">
        <v>625</v>
      </c>
      <c r="BEO96" s="586" t="s">
        <v>625</v>
      </c>
      <c r="BEP96" s="586" t="s">
        <v>625</v>
      </c>
      <c r="BEQ96" s="586" t="s">
        <v>625</v>
      </c>
      <c r="BER96" s="586" t="s">
        <v>625</v>
      </c>
      <c r="BES96" s="586" t="s">
        <v>625</v>
      </c>
      <c r="BET96" s="586" t="s">
        <v>625</v>
      </c>
      <c r="BEU96" s="586" t="s">
        <v>625</v>
      </c>
      <c r="BEV96" s="586" t="s">
        <v>625</v>
      </c>
      <c r="BEW96" s="586" t="s">
        <v>625</v>
      </c>
      <c r="BEX96" s="586" t="s">
        <v>625</v>
      </c>
      <c r="BEY96" s="586" t="s">
        <v>625</v>
      </c>
      <c r="BEZ96" s="586" t="s">
        <v>625</v>
      </c>
      <c r="BFA96" s="586" t="s">
        <v>625</v>
      </c>
      <c r="BFB96" s="586" t="s">
        <v>625</v>
      </c>
      <c r="BFC96" s="586" t="s">
        <v>625</v>
      </c>
      <c r="BFD96" s="586" t="s">
        <v>625</v>
      </c>
      <c r="BFE96" s="586" t="s">
        <v>625</v>
      </c>
      <c r="BFF96" s="586" t="s">
        <v>625</v>
      </c>
      <c r="BFG96" s="586" t="s">
        <v>625</v>
      </c>
      <c r="BFH96" s="586" t="s">
        <v>625</v>
      </c>
      <c r="BFI96" s="586" t="s">
        <v>625</v>
      </c>
      <c r="BFJ96" s="586" t="s">
        <v>625</v>
      </c>
      <c r="BFK96" s="586" t="s">
        <v>625</v>
      </c>
      <c r="BFL96" s="586" t="s">
        <v>625</v>
      </c>
      <c r="BFM96" s="586" t="s">
        <v>625</v>
      </c>
      <c r="BFN96" s="586" t="s">
        <v>625</v>
      </c>
      <c r="BFO96" s="586" t="s">
        <v>625</v>
      </c>
      <c r="BFP96" s="586" t="s">
        <v>625</v>
      </c>
      <c r="BFQ96" s="586" t="s">
        <v>625</v>
      </c>
      <c r="BFR96" s="586" t="s">
        <v>625</v>
      </c>
      <c r="BFS96" s="586" t="s">
        <v>625</v>
      </c>
      <c r="BFT96" s="586" t="s">
        <v>625</v>
      </c>
      <c r="BFU96" s="586" t="s">
        <v>625</v>
      </c>
      <c r="BFV96" s="586" t="s">
        <v>625</v>
      </c>
      <c r="BFW96" s="586" t="s">
        <v>625</v>
      </c>
      <c r="BFX96" s="586" t="s">
        <v>625</v>
      </c>
      <c r="BFY96" s="586" t="s">
        <v>625</v>
      </c>
      <c r="BFZ96" s="586" t="s">
        <v>625</v>
      </c>
      <c r="BGA96" s="586" t="s">
        <v>625</v>
      </c>
      <c r="BGB96" s="586" t="s">
        <v>625</v>
      </c>
      <c r="BGC96" s="586" t="s">
        <v>625</v>
      </c>
      <c r="BGD96" s="586" t="s">
        <v>625</v>
      </c>
      <c r="BGE96" s="586" t="s">
        <v>625</v>
      </c>
      <c r="BGF96" s="586" t="s">
        <v>625</v>
      </c>
      <c r="BGG96" s="586" t="s">
        <v>625</v>
      </c>
      <c r="BGH96" s="586" t="s">
        <v>625</v>
      </c>
      <c r="BGI96" s="586" t="s">
        <v>625</v>
      </c>
      <c r="BGJ96" s="586" t="s">
        <v>625</v>
      </c>
      <c r="BGK96" s="586" t="s">
        <v>625</v>
      </c>
      <c r="BGL96" s="586" t="s">
        <v>625</v>
      </c>
      <c r="BGM96" s="586" t="s">
        <v>625</v>
      </c>
      <c r="BGN96" s="586" t="s">
        <v>625</v>
      </c>
      <c r="BGO96" s="586" t="s">
        <v>625</v>
      </c>
      <c r="BGP96" s="586" t="s">
        <v>625</v>
      </c>
      <c r="BGQ96" s="586" t="s">
        <v>625</v>
      </c>
      <c r="BGR96" s="586" t="s">
        <v>625</v>
      </c>
      <c r="BGS96" s="586" t="s">
        <v>625</v>
      </c>
      <c r="BGT96" s="586" t="s">
        <v>625</v>
      </c>
      <c r="BGU96" s="586" t="s">
        <v>625</v>
      </c>
      <c r="BGV96" s="586" t="s">
        <v>625</v>
      </c>
      <c r="BGW96" s="586" t="s">
        <v>625</v>
      </c>
      <c r="BGX96" s="586" t="s">
        <v>625</v>
      </c>
      <c r="BGY96" s="586" t="s">
        <v>625</v>
      </c>
      <c r="BGZ96" s="586" t="s">
        <v>625</v>
      </c>
      <c r="BHA96" s="586" t="s">
        <v>625</v>
      </c>
      <c r="BHB96" s="586" t="s">
        <v>625</v>
      </c>
      <c r="BHC96" s="586" t="s">
        <v>625</v>
      </c>
      <c r="BHD96" s="586" t="s">
        <v>625</v>
      </c>
      <c r="BHE96" s="586" t="s">
        <v>625</v>
      </c>
      <c r="BHF96" s="586" t="s">
        <v>625</v>
      </c>
      <c r="BHG96" s="586" t="s">
        <v>625</v>
      </c>
      <c r="BHH96" s="586" t="s">
        <v>625</v>
      </c>
      <c r="BHI96" s="586" t="s">
        <v>625</v>
      </c>
      <c r="BHJ96" s="586" t="s">
        <v>625</v>
      </c>
      <c r="BHK96" s="586" t="s">
        <v>625</v>
      </c>
      <c r="BHL96" s="586" t="s">
        <v>625</v>
      </c>
      <c r="BHM96" s="586" t="s">
        <v>625</v>
      </c>
      <c r="BHN96" s="586" t="s">
        <v>625</v>
      </c>
      <c r="BHO96" s="586" t="s">
        <v>625</v>
      </c>
      <c r="BHP96" s="586" t="s">
        <v>625</v>
      </c>
      <c r="BHQ96" s="586" t="s">
        <v>625</v>
      </c>
      <c r="BHR96" s="586" t="s">
        <v>625</v>
      </c>
      <c r="BHS96" s="586" t="s">
        <v>625</v>
      </c>
      <c r="BHT96" s="586" t="s">
        <v>625</v>
      </c>
      <c r="BHU96" s="586" t="s">
        <v>625</v>
      </c>
      <c r="BHV96" s="586" t="s">
        <v>625</v>
      </c>
      <c r="BHW96" s="586" t="s">
        <v>625</v>
      </c>
      <c r="BHX96" s="586" t="s">
        <v>625</v>
      </c>
      <c r="BHY96" s="586" t="s">
        <v>625</v>
      </c>
      <c r="BHZ96" s="586" t="s">
        <v>625</v>
      </c>
      <c r="BIA96" s="586" t="s">
        <v>625</v>
      </c>
      <c r="BIB96" s="586" t="s">
        <v>625</v>
      </c>
      <c r="BIC96" s="586" t="s">
        <v>625</v>
      </c>
      <c r="BID96" s="586" t="s">
        <v>625</v>
      </c>
      <c r="BIE96" s="586" t="s">
        <v>625</v>
      </c>
      <c r="BIF96" s="586" t="s">
        <v>625</v>
      </c>
      <c r="BIG96" s="586" t="s">
        <v>625</v>
      </c>
      <c r="BIH96" s="586" t="s">
        <v>625</v>
      </c>
      <c r="BII96" s="586" t="s">
        <v>625</v>
      </c>
      <c r="BIJ96" s="586" t="s">
        <v>625</v>
      </c>
      <c r="BIK96" s="586" t="s">
        <v>625</v>
      </c>
      <c r="BIL96" s="586" t="s">
        <v>625</v>
      </c>
      <c r="BIM96" s="586" t="s">
        <v>625</v>
      </c>
      <c r="BIN96" s="586" t="s">
        <v>625</v>
      </c>
      <c r="BIO96" s="586" t="s">
        <v>625</v>
      </c>
      <c r="BIP96" s="586" t="s">
        <v>625</v>
      </c>
      <c r="BIQ96" s="586" t="s">
        <v>625</v>
      </c>
      <c r="BIR96" s="586" t="s">
        <v>625</v>
      </c>
      <c r="BIS96" s="586" t="s">
        <v>625</v>
      </c>
      <c r="BIT96" s="586" t="s">
        <v>625</v>
      </c>
      <c r="BIU96" s="586" t="s">
        <v>625</v>
      </c>
      <c r="BIV96" s="586" t="s">
        <v>625</v>
      </c>
      <c r="BIW96" s="586" t="s">
        <v>625</v>
      </c>
      <c r="BIX96" s="586" t="s">
        <v>625</v>
      </c>
      <c r="BIY96" s="586" t="s">
        <v>625</v>
      </c>
      <c r="BIZ96" s="586" t="s">
        <v>625</v>
      </c>
      <c r="BJA96" s="586" t="s">
        <v>625</v>
      </c>
      <c r="BJB96" s="586" t="s">
        <v>625</v>
      </c>
      <c r="BJC96" s="586" t="s">
        <v>625</v>
      </c>
      <c r="BJD96" s="586" t="s">
        <v>625</v>
      </c>
      <c r="BJE96" s="586" t="s">
        <v>625</v>
      </c>
      <c r="BJF96" s="586" t="s">
        <v>625</v>
      </c>
      <c r="BJG96" s="586" t="s">
        <v>625</v>
      </c>
      <c r="BJH96" s="586" t="s">
        <v>625</v>
      </c>
      <c r="BJI96" s="586" t="s">
        <v>625</v>
      </c>
      <c r="BJJ96" s="586" t="s">
        <v>625</v>
      </c>
      <c r="BJK96" s="586" t="s">
        <v>625</v>
      </c>
      <c r="BJL96" s="586" t="s">
        <v>625</v>
      </c>
      <c r="BJM96" s="586" t="s">
        <v>625</v>
      </c>
      <c r="BJN96" s="586" t="s">
        <v>625</v>
      </c>
      <c r="BJO96" s="586" t="s">
        <v>625</v>
      </c>
      <c r="BJP96" s="586" t="s">
        <v>625</v>
      </c>
      <c r="BJQ96" s="586" t="s">
        <v>625</v>
      </c>
      <c r="BJR96" s="586" t="s">
        <v>625</v>
      </c>
      <c r="BJS96" s="586" t="s">
        <v>625</v>
      </c>
      <c r="BJT96" s="586" t="s">
        <v>625</v>
      </c>
      <c r="BJU96" s="586" t="s">
        <v>625</v>
      </c>
      <c r="BJV96" s="586" t="s">
        <v>625</v>
      </c>
      <c r="BJW96" s="586" t="s">
        <v>625</v>
      </c>
      <c r="BJX96" s="586" t="s">
        <v>625</v>
      </c>
      <c r="BJY96" s="586" t="s">
        <v>625</v>
      </c>
      <c r="BJZ96" s="586" t="s">
        <v>625</v>
      </c>
      <c r="BKA96" s="586" t="s">
        <v>625</v>
      </c>
      <c r="BKB96" s="586" t="s">
        <v>625</v>
      </c>
      <c r="BKC96" s="586" t="s">
        <v>625</v>
      </c>
      <c r="BKD96" s="586" t="s">
        <v>625</v>
      </c>
      <c r="BKE96" s="586" t="s">
        <v>625</v>
      </c>
      <c r="BKF96" s="586" t="s">
        <v>625</v>
      </c>
      <c r="BKG96" s="586" t="s">
        <v>625</v>
      </c>
      <c r="BKH96" s="586" t="s">
        <v>625</v>
      </c>
      <c r="BKI96" s="586" t="s">
        <v>625</v>
      </c>
      <c r="BKJ96" s="586" t="s">
        <v>625</v>
      </c>
      <c r="BKK96" s="586" t="s">
        <v>625</v>
      </c>
      <c r="BKL96" s="586" t="s">
        <v>625</v>
      </c>
      <c r="BKM96" s="586" t="s">
        <v>625</v>
      </c>
      <c r="BKN96" s="586" t="s">
        <v>625</v>
      </c>
      <c r="BKO96" s="586" t="s">
        <v>625</v>
      </c>
      <c r="BKP96" s="586" t="s">
        <v>625</v>
      </c>
      <c r="BKQ96" s="586" t="s">
        <v>625</v>
      </c>
      <c r="BKR96" s="586" t="s">
        <v>625</v>
      </c>
      <c r="BKS96" s="586" t="s">
        <v>625</v>
      </c>
      <c r="BKT96" s="586" t="s">
        <v>625</v>
      </c>
      <c r="BKU96" s="586" t="s">
        <v>625</v>
      </c>
      <c r="BKV96" s="586" t="s">
        <v>625</v>
      </c>
      <c r="BKW96" s="586" t="s">
        <v>625</v>
      </c>
      <c r="BKX96" s="586" t="s">
        <v>625</v>
      </c>
      <c r="BKY96" s="586" t="s">
        <v>625</v>
      </c>
      <c r="BKZ96" s="586" t="s">
        <v>625</v>
      </c>
      <c r="BLA96" s="586" t="s">
        <v>625</v>
      </c>
      <c r="BLB96" s="586" t="s">
        <v>625</v>
      </c>
      <c r="BLC96" s="586" t="s">
        <v>625</v>
      </c>
      <c r="BLD96" s="586" t="s">
        <v>625</v>
      </c>
      <c r="BLE96" s="586" t="s">
        <v>625</v>
      </c>
      <c r="BLF96" s="586" t="s">
        <v>625</v>
      </c>
      <c r="BLG96" s="586" t="s">
        <v>625</v>
      </c>
      <c r="BLH96" s="586" t="s">
        <v>625</v>
      </c>
      <c r="BLI96" s="586" t="s">
        <v>625</v>
      </c>
      <c r="BLJ96" s="586" t="s">
        <v>625</v>
      </c>
      <c r="BLK96" s="586" t="s">
        <v>625</v>
      </c>
      <c r="BLL96" s="586" t="s">
        <v>625</v>
      </c>
      <c r="BLM96" s="586" t="s">
        <v>625</v>
      </c>
      <c r="BLN96" s="586" t="s">
        <v>625</v>
      </c>
      <c r="BLO96" s="586" t="s">
        <v>625</v>
      </c>
      <c r="BLP96" s="586" t="s">
        <v>625</v>
      </c>
      <c r="BLQ96" s="586" t="s">
        <v>625</v>
      </c>
      <c r="BLR96" s="586" t="s">
        <v>625</v>
      </c>
      <c r="BLS96" s="586" t="s">
        <v>625</v>
      </c>
      <c r="BLT96" s="586" t="s">
        <v>625</v>
      </c>
      <c r="BLU96" s="586" t="s">
        <v>625</v>
      </c>
      <c r="BLV96" s="586" t="s">
        <v>625</v>
      </c>
      <c r="BLW96" s="586" t="s">
        <v>625</v>
      </c>
      <c r="BLX96" s="586" t="s">
        <v>625</v>
      </c>
      <c r="BLY96" s="586" t="s">
        <v>625</v>
      </c>
      <c r="BLZ96" s="586" t="s">
        <v>625</v>
      </c>
      <c r="BMA96" s="586" t="s">
        <v>625</v>
      </c>
      <c r="BMB96" s="586" t="s">
        <v>625</v>
      </c>
      <c r="BMC96" s="586" t="s">
        <v>625</v>
      </c>
      <c r="BMD96" s="586" t="s">
        <v>625</v>
      </c>
      <c r="BME96" s="586" t="s">
        <v>625</v>
      </c>
      <c r="BMF96" s="586" t="s">
        <v>625</v>
      </c>
      <c r="BMG96" s="586" t="s">
        <v>625</v>
      </c>
      <c r="BMH96" s="586" t="s">
        <v>625</v>
      </c>
      <c r="BMI96" s="586" t="s">
        <v>625</v>
      </c>
      <c r="BMJ96" s="586" t="s">
        <v>625</v>
      </c>
      <c r="BMK96" s="586" t="s">
        <v>625</v>
      </c>
      <c r="BML96" s="586" t="s">
        <v>625</v>
      </c>
      <c r="BMM96" s="586" t="s">
        <v>625</v>
      </c>
      <c r="BMN96" s="586" t="s">
        <v>625</v>
      </c>
      <c r="BMO96" s="586" t="s">
        <v>625</v>
      </c>
      <c r="BMP96" s="586" t="s">
        <v>625</v>
      </c>
      <c r="BMQ96" s="586" t="s">
        <v>625</v>
      </c>
      <c r="BMR96" s="586" t="s">
        <v>625</v>
      </c>
      <c r="BMS96" s="586" t="s">
        <v>625</v>
      </c>
      <c r="BMT96" s="586" t="s">
        <v>625</v>
      </c>
      <c r="BMU96" s="586" t="s">
        <v>625</v>
      </c>
      <c r="BMV96" s="586" t="s">
        <v>625</v>
      </c>
      <c r="BMW96" s="586" t="s">
        <v>625</v>
      </c>
      <c r="BMX96" s="586" t="s">
        <v>625</v>
      </c>
      <c r="BMY96" s="586" t="s">
        <v>625</v>
      </c>
      <c r="BMZ96" s="586" t="s">
        <v>625</v>
      </c>
      <c r="BNA96" s="586" t="s">
        <v>625</v>
      </c>
      <c r="BNB96" s="586" t="s">
        <v>625</v>
      </c>
      <c r="BNC96" s="586" t="s">
        <v>625</v>
      </c>
      <c r="BND96" s="586" t="s">
        <v>625</v>
      </c>
      <c r="BNE96" s="586" t="s">
        <v>625</v>
      </c>
      <c r="BNF96" s="586" t="s">
        <v>625</v>
      </c>
      <c r="BNG96" s="586" t="s">
        <v>625</v>
      </c>
      <c r="BNH96" s="586" t="s">
        <v>625</v>
      </c>
      <c r="BNI96" s="586" t="s">
        <v>625</v>
      </c>
      <c r="BNJ96" s="586" t="s">
        <v>625</v>
      </c>
      <c r="BNK96" s="586" t="s">
        <v>625</v>
      </c>
      <c r="BNL96" s="586" t="s">
        <v>625</v>
      </c>
      <c r="BNM96" s="586" t="s">
        <v>625</v>
      </c>
      <c r="BNN96" s="586" t="s">
        <v>625</v>
      </c>
      <c r="BNO96" s="586" t="s">
        <v>625</v>
      </c>
      <c r="BNP96" s="586" t="s">
        <v>625</v>
      </c>
      <c r="BNQ96" s="586" t="s">
        <v>625</v>
      </c>
      <c r="BNR96" s="586" t="s">
        <v>625</v>
      </c>
      <c r="BNS96" s="586" t="s">
        <v>625</v>
      </c>
      <c r="BNT96" s="586" t="s">
        <v>625</v>
      </c>
      <c r="BNU96" s="586" t="s">
        <v>625</v>
      </c>
      <c r="BNV96" s="586" t="s">
        <v>625</v>
      </c>
      <c r="BNW96" s="586" t="s">
        <v>625</v>
      </c>
      <c r="BNX96" s="586" t="s">
        <v>625</v>
      </c>
      <c r="BNY96" s="586" t="s">
        <v>625</v>
      </c>
      <c r="BNZ96" s="586" t="s">
        <v>625</v>
      </c>
      <c r="BOA96" s="586" t="s">
        <v>625</v>
      </c>
      <c r="BOB96" s="586" t="s">
        <v>625</v>
      </c>
      <c r="BOC96" s="586" t="s">
        <v>625</v>
      </c>
      <c r="BOD96" s="586" t="s">
        <v>625</v>
      </c>
      <c r="BOE96" s="586" t="s">
        <v>625</v>
      </c>
      <c r="BOF96" s="586" t="s">
        <v>625</v>
      </c>
      <c r="BOG96" s="586" t="s">
        <v>625</v>
      </c>
      <c r="BOH96" s="586" t="s">
        <v>625</v>
      </c>
      <c r="BOI96" s="586" t="s">
        <v>625</v>
      </c>
      <c r="BOJ96" s="586" t="s">
        <v>625</v>
      </c>
      <c r="BOK96" s="586" t="s">
        <v>625</v>
      </c>
      <c r="BOL96" s="586" t="s">
        <v>625</v>
      </c>
      <c r="BOM96" s="586" t="s">
        <v>625</v>
      </c>
      <c r="BON96" s="586" t="s">
        <v>625</v>
      </c>
      <c r="BOO96" s="586" t="s">
        <v>625</v>
      </c>
      <c r="BOP96" s="586" t="s">
        <v>625</v>
      </c>
      <c r="BOQ96" s="586" t="s">
        <v>625</v>
      </c>
      <c r="BOR96" s="586" t="s">
        <v>625</v>
      </c>
      <c r="BOS96" s="586" t="s">
        <v>625</v>
      </c>
      <c r="BOT96" s="586" t="s">
        <v>625</v>
      </c>
      <c r="BOU96" s="586" t="s">
        <v>625</v>
      </c>
      <c r="BOV96" s="586" t="s">
        <v>625</v>
      </c>
      <c r="BOW96" s="586" t="s">
        <v>625</v>
      </c>
      <c r="BOX96" s="586" t="s">
        <v>625</v>
      </c>
      <c r="BOY96" s="586" t="s">
        <v>625</v>
      </c>
      <c r="BOZ96" s="586" t="s">
        <v>625</v>
      </c>
      <c r="BPA96" s="586" t="s">
        <v>625</v>
      </c>
      <c r="BPB96" s="586" t="s">
        <v>625</v>
      </c>
      <c r="BPC96" s="586" t="s">
        <v>625</v>
      </c>
      <c r="BPD96" s="586" t="s">
        <v>625</v>
      </c>
      <c r="BPE96" s="586" t="s">
        <v>625</v>
      </c>
      <c r="BPF96" s="586" t="s">
        <v>625</v>
      </c>
      <c r="BPG96" s="586" t="s">
        <v>625</v>
      </c>
      <c r="BPH96" s="586" t="s">
        <v>625</v>
      </c>
      <c r="BPI96" s="586" t="s">
        <v>625</v>
      </c>
      <c r="BPJ96" s="586" t="s">
        <v>625</v>
      </c>
      <c r="BPK96" s="586" t="s">
        <v>625</v>
      </c>
      <c r="BPL96" s="586" t="s">
        <v>625</v>
      </c>
      <c r="BPM96" s="586" t="s">
        <v>625</v>
      </c>
      <c r="BPN96" s="586" t="s">
        <v>625</v>
      </c>
      <c r="BPO96" s="586" t="s">
        <v>625</v>
      </c>
      <c r="BPP96" s="586" t="s">
        <v>625</v>
      </c>
      <c r="BPQ96" s="586" t="s">
        <v>625</v>
      </c>
      <c r="BPR96" s="586" t="s">
        <v>625</v>
      </c>
      <c r="BPS96" s="586" t="s">
        <v>625</v>
      </c>
      <c r="BPT96" s="586" t="s">
        <v>625</v>
      </c>
      <c r="BPU96" s="586" t="s">
        <v>625</v>
      </c>
      <c r="BPV96" s="586" t="s">
        <v>625</v>
      </c>
      <c r="BPW96" s="586" t="s">
        <v>625</v>
      </c>
      <c r="BPX96" s="586" t="s">
        <v>625</v>
      </c>
      <c r="BPY96" s="586" t="s">
        <v>625</v>
      </c>
      <c r="BPZ96" s="586" t="s">
        <v>625</v>
      </c>
      <c r="BQA96" s="586" t="s">
        <v>625</v>
      </c>
      <c r="BQB96" s="586" t="s">
        <v>625</v>
      </c>
      <c r="BQC96" s="586" t="s">
        <v>625</v>
      </c>
      <c r="BQD96" s="586" t="s">
        <v>625</v>
      </c>
      <c r="BQE96" s="586" t="s">
        <v>625</v>
      </c>
      <c r="BQF96" s="586" t="s">
        <v>625</v>
      </c>
      <c r="BQG96" s="586" t="s">
        <v>625</v>
      </c>
      <c r="BQH96" s="586" t="s">
        <v>625</v>
      </c>
      <c r="BQI96" s="586" t="s">
        <v>625</v>
      </c>
      <c r="BQJ96" s="586" t="s">
        <v>625</v>
      </c>
      <c r="BQK96" s="586" t="s">
        <v>625</v>
      </c>
      <c r="BQL96" s="586" t="s">
        <v>625</v>
      </c>
      <c r="BQM96" s="586" t="s">
        <v>625</v>
      </c>
      <c r="BQN96" s="586" t="s">
        <v>625</v>
      </c>
      <c r="BQO96" s="586" t="s">
        <v>625</v>
      </c>
      <c r="BQP96" s="586" t="s">
        <v>625</v>
      </c>
      <c r="BQQ96" s="586" t="s">
        <v>625</v>
      </c>
      <c r="BQR96" s="586" t="s">
        <v>625</v>
      </c>
      <c r="BQS96" s="586" t="s">
        <v>625</v>
      </c>
      <c r="BQT96" s="586" t="s">
        <v>625</v>
      </c>
      <c r="BQU96" s="586" t="s">
        <v>625</v>
      </c>
      <c r="BQV96" s="586" t="s">
        <v>625</v>
      </c>
      <c r="BQW96" s="586" t="s">
        <v>625</v>
      </c>
      <c r="BQX96" s="586" t="s">
        <v>625</v>
      </c>
      <c r="BQY96" s="586" t="s">
        <v>625</v>
      </c>
      <c r="BQZ96" s="586" t="s">
        <v>625</v>
      </c>
      <c r="BRA96" s="586" t="s">
        <v>625</v>
      </c>
      <c r="BRB96" s="586" t="s">
        <v>625</v>
      </c>
      <c r="BRC96" s="586" t="s">
        <v>625</v>
      </c>
      <c r="BRD96" s="586" t="s">
        <v>625</v>
      </c>
      <c r="BRE96" s="586" t="s">
        <v>625</v>
      </c>
      <c r="BRF96" s="586" t="s">
        <v>625</v>
      </c>
      <c r="BRG96" s="586" t="s">
        <v>625</v>
      </c>
      <c r="BRH96" s="586" t="s">
        <v>625</v>
      </c>
      <c r="BRI96" s="586" t="s">
        <v>625</v>
      </c>
      <c r="BRJ96" s="586" t="s">
        <v>625</v>
      </c>
      <c r="BRK96" s="586" t="s">
        <v>625</v>
      </c>
      <c r="BRL96" s="586" t="s">
        <v>625</v>
      </c>
      <c r="BRM96" s="586" t="s">
        <v>625</v>
      </c>
      <c r="BRN96" s="586" t="s">
        <v>625</v>
      </c>
      <c r="BRO96" s="586" t="s">
        <v>625</v>
      </c>
      <c r="BRP96" s="586" t="s">
        <v>625</v>
      </c>
      <c r="BRQ96" s="586" t="s">
        <v>625</v>
      </c>
      <c r="BRR96" s="586" t="s">
        <v>625</v>
      </c>
      <c r="BRS96" s="586" t="s">
        <v>625</v>
      </c>
      <c r="BRT96" s="586" t="s">
        <v>625</v>
      </c>
      <c r="BRU96" s="586" t="s">
        <v>625</v>
      </c>
      <c r="BRV96" s="586" t="s">
        <v>625</v>
      </c>
      <c r="BRW96" s="586" t="s">
        <v>625</v>
      </c>
      <c r="BRX96" s="586" t="s">
        <v>625</v>
      </c>
      <c r="BRY96" s="586" t="s">
        <v>625</v>
      </c>
      <c r="BRZ96" s="586" t="s">
        <v>625</v>
      </c>
      <c r="BSA96" s="586" t="s">
        <v>625</v>
      </c>
      <c r="BSB96" s="586" t="s">
        <v>625</v>
      </c>
      <c r="BSC96" s="586" t="s">
        <v>625</v>
      </c>
      <c r="BSD96" s="586" t="s">
        <v>625</v>
      </c>
      <c r="BSE96" s="586" t="s">
        <v>625</v>
      </c>
      <c r="BSF96" s="586" t="s">
        <v>625</v>
      </c>
      <c r="BSG96" s="586" t="s">
        <v>625</v>
      </c>
      <c r="BSH96" s="586" t="s">
        <v>625</v>
      </c>
      <c r="BSI96" s="586" t="s">
        <v>625</v>
      </c>
      <c r="BSJ96" s="586" t="s">
        <v>625</v>
      </c>
      <c r="BSK96" s="586" t="s">
        <v>625</v>
      </c>
      <c r="BSL96" s="586" t="s">
        <v>625</v>
      </c>
      <c r="BSM96" s="586" t="s">
        <v>625</v>
      </c>
      <c r="BSN96" s="586" t="s">
        <v>625</v>
      </c>
      <c r="BSO96" s="586" t="s">
        <v>625</v>
      </c>
      <c r="BSP96" s="586" t="s">
        <v>625</v>
      </c>
      <c r="BSQ96" s="586" t="s">
        <v>625</v>
      </c>
      <c r="BSR96" s="586" t="s">
        <v>625</v>
      </c>
      <c r="BSS96" s="586" t="s">
        <v>625</v>
      </c>
      <c r="BST96" s="586" t="s">
        <v>625</v>
      </c>
      <c r="BSU96" s="586" t="s">
        <v>625</v>
      </c>
      <c r="BSV96" s="586" t="s">
        <v>625</v>
      </c>
      <c r="BSW96" s="586" t="s">
        <v>625</v>
      </c>
      <c r="BSX96" s="586" t="s">
        <v>625</v>
      </c>
      <c r="BSY96" s="586" t="s">
        <v>625</v>
      </c>
      <c r="BSZ96" s="586" t="s">
        <v>625</v>
      </c>
      <c r="BTA96" s="586" t="s">
        <v>625</v>
      </c>
      <c r="BTB96" s="586" t="s">
        <v>625</v>
      </c>
      <c r="BTC96" s="586" t="s">
        <v>625</v>
      </c>
      <c r="BTD96" s="586" t="s">
        <v>625</v>
      </c>
      <c r="BTE96" s="586" t="s">
        <v>625</v>
      </c>
      <c r="BTF96" s="586" t="s">
        <v>625</v>
      </c>
      <c r="BTG96" s="586" t="s">
        <v>625</v>
      </c>
      <c r="BTH96" s="586" t="s">
        <v>625</v>
      </c>
      <c r="BTI96" s="586" t="s">
        <v>625</v>
      </c>
      <c r="BTJ96" s="586" t="s">
        <v>625</v>
      </c>
      <c r="BTK96" s="586" t="s">
        <v>625</v>
      </c>
      <c r="BTL96" s="586" t="s">
        <v>625</v>
      </c>
      <c r="BTM96" s="586" t="s">
        <v>625</v>
      </c>
      <c r="BTN96" s="586" t="s">
        <v>625</v>
      </c>
      <c r="BTO96" s="586" t="s">
        <v>625</v>
      </c>
      <c r="BTP96" s="586" t="s">
        <v>625</v>
      </c>
      <c r="BTQ96" s="586" t="s">
        <v>625</v>
      </c>
      <c r="BTR96" s="586" t="s">
        <v>625</v>
      </c>
      <c r="BTS96" s="586" t="s">
        <v>625</v>
      </c>
      <c r="BTT96" s="586" t="s">
        <v>625</v>
      </c>
      <c r="BTU96" s="586" t="s">
        <v>625</v>
      </c>
      <c r="BTV96" s="586" t="s">
        <v>625</v>
      </c>
      <c r="BTW96" s="586" t="s">
        <v>625</v>
      </c>
      <c r="BTX96" s="586" t="s">
        <v>625</v>
      </c>
      <c r="BTY96" s="586" t="s">
        <v>625</v>
      </c>
      <c r="BTZ96" s="586" t="s">
        <v>625</v>
      </c>
      <c r="BUA96" s="586" t="s">
        <v>625</v>
      </c>
      <c r="BUB96" s="586" t="s">
        <v>625</v>
      </c>
      <c r="BUC96" s="586" t="s">
        <v>625</v>
      </c>
      <c r="BUD96" s="586" t="s">
        <v>625</v>
      </c>
      <c r="BUE96" s="586" t="s">
        <v>625</v>
      </c>
      <c r="BUF96" s="586" t="s">
        <v>625</v>
      </c>
      <c r="BUG96" s="586" t="s">
        <v>625</v>
      </c>
      <c r="BUH96" s="586" t="s">
        <v>625</v>
      </c>
      <c r="BUI96" s="586" t="s">
        <v>625</v>
      </c>
      <c r="BUJ96" s="586" t="s">
        <v>625</v>
      </c>
      <c r="BUK96" s="586" t="s">
        <v>625</v>
      </c>
      <c r="BUL96" s="586" t="s">
        <v>625</v>
      </c>
      <c r="BUM96" s="586" t="s">
        <v>625</v>
      </c>
      <c r="BUN96" s="586" t="s">
        <v>625</v>
      </c>
      <c r="BUO96" s="586" t="s">
        <v>625</v>
      </c>
      <c r="BUP96" s="586" t="s">
        <v>625</v>
      </c>
      <c r="BUQ96" s="586" t="s">
        <v>625</v>
      </c>
      <c r="BUR96" s="586" t="s">
        <v>625</v>
      </c>
      <c r="BUS96" s="586" t="s">
        <v>625</v>
      </c>
      <c r="BUT96" s="586" t="s">
        <v>625</v>
      </c>
      <c r="BUU96" s="586" t="s">
        <v>625</v>
      </c>
      <c r="BUV96" s="586" t="s">
        <v>625</v>
      </c>
      <c r="BUW96" s="586" t="s">
        <v>625</v>
      </c>
      <c r="BUX96" s="586" t="s">
        <v>625</v>
      </c>
      <c r="BUY96" s="586" t="s">
        <v>625</v>
      </c>
      <c r="BUZ96" s="586" t="s">
        <v>625</v>
      </c>
      <c r="BVA96" s="586" t="s">
        <v>625</v>
      </c>
      <c r="BVB96" s="586" t="s">
        <v>625</v>
      </c>
      <c r="BVC96" s="586" t="s">
        <v>625</v>
      </c>
      <c r="BVD96" s="586" t="s">
        <v>625</v>
      </c>
      <c r="BVE96" s="586" t="s">
        <v>625</v>
      </c>
      <c r="BVF96" s="586" t="s">
        <v>625</v>
      </c>
      <c r="BVG96" s="586" t="s">
        <v>625</v>
      </c>
      <c r="BVH96" s="586" t="s">
        <v>625</v>
      </c>
      <c r="BVI96" s="586" t="s">
        <v>625</v>
      </c>
      <c r="BVJ96" s="586" t="s">
        <v>625</v>
      </c>
      <c r="BVK96" s="586" t="s">
        <v>625</v>
      </c>
      <c r="BVL96" s="586" t="s">
        <v>625</v>
      </c>
      <c r="BVM96" s="586" t="s">
        <v>625</v>
      </c>
      <c r="BVN96" s="586" t="s">
        <v>625</v>
      </c>
      <c r="BVO96" s="586" t="s">
        <v>625</v>
      </c>
      <c r="BVP96" s="586" t="s">
        <v>625</v>
      </c>
      <c r="BVQ96" s="586" t="s">
        <v>625</v>
      </c>
      <c r="BVR96" s="586" t="s">
        <v>625</v>
      </c>
      <c r="BVS96" s="586" t="s">
        <v>625</v>
      </c>
      <c r="BVT96" s="586" t="s">
        <v>625</v>
      </c>
      <c r="BVU96" s="586" t="s">
        <v>625</v>
      </c>
      <c r="BVV96" s="586" t="s">
        <v>625</v>
      </c>
      <c r="BVW96" s="586" t="s">
        <v>625</v>
      </c>
      <c r="BVX96" s="586" t="s">
        <v>625</v>
      </c>
      <c r="BVY96" s="586" t="s">
        <v>625</v>
      </c>
      <c r="BVZ96" s="586" t="s">
        <v>625</v>
      </c>
      <c r="BWA96" s="586" t="s">
        <v>625</v>
      </c>
      <c r="BWB96" s="586" t="s">
        <v>625</v>
      </c>
      <c r="BWC96" s="586" t="s">
        <v>625</v>
      </c>
      <c r="BWD96" s="586" t="s">
        <v>625</v>
      </c>
      <c r="BWE96" s="586" t="s">
        <v>625</v>
      </c>
      <c r="BWF96" s="586" t="s">
        <v>625</v>
      </c>
      <c r="BWG96" s="586" t="s">
        <v>625</v>
      </c>
      <c r="BWH96" s="586" t="s">
        <v>625</v>
      </c>
      <c r="BWI96" s="586" t="s">
        <v>625</v>
      </c>
      <c r="BWJ96" s="586" t="s">
        <v>625</v>
      </c>
      <c r="BWK96" s="586" t="s">
        <v>625</v>
      </c>
      <c r="BWL96" s="586" t="s">
        <v>625</v>
      </c>
      <c r="BWM96" s="586" t="s">
        <v>625</v>
      </c>
      <c r="BWN96" s="586" t="s">
        <v>625</v>
      </c>
      <c r="BWO96" s="586" t="s">
        <v>625</v>
      </c>
      <c r="BWP96" s="586" t="s">
        <v>625</v>
      </c>
      <c r="BWQ96" s="586" t="s">
        <v>625</v>
      </c>
      <c r="BWR96" s="586" t="s">
        <v>625</v>
      </c>
      <c r="BWS96" s="586" t="s">
        <v>625</v>
      </c>
      <c r="BWT96" s="586" t="s">
        <v>625</v>
      </c>
      <c r="BWU96" s="586" t="s">
        <v>625</v>
      </c>
      <c r="BWV96" s="586" t="s">
        <v>625</v>
      </c>
      <c r="BWW96" s="586" t="s">
        <v>625</v>
      </c>
      <c r="BWX96" s="586" t="s">
        <v>625</v>
      </c>
      <c r="BWY96" s="586" t="s">
        <v>625</v>
      </c>
      <c r="BWZ96" s="586" t="s">
        <v>625</v>
      </c>
      <c r="BXA96" s="586" t="s">
        <v>625</v>
      </c>
      <c r="BXB96" s="586" t="s">
        <v>625</v>
      </c>
      <c r="BXC96" s="586" t="s">
        <v>625</v>
      </c>
      <c r="BXD96" s="586" t="s">
        <v>625</v>
      </c>
      <c r="BXE96" s="586" t="s">
        <v>625</v>
      </c>
      <c r="BXF96" s="586" t="s">
        <v>625</v>
      </c>
      <c r="BXG96" s="586" t="s">
        <v>625</v>
      </c>
      <c r="BXH96" s="586" t="s">
        <v>625</v>
      </c>
      <c r="BXI96" s="586" t="s">
        <v>625</v>
      </c>
      <c r="BXJ96" s="586" t="s">
        <v>625</v>
      </c>
      <c r="BXK96" s="586" t="s">
        <v>625</v>
      </c>
      <c r="BXL96" s="586" t="s">
        <v>625</v>
      </c>
      <c r="BXM96" s="586" t="s">
        <v>625</v>
      </c>
      <c r="BXN96" s="586" t="s">
        <v>625</v>
      </c>
      <c r="BXO96" s="586" t="s">
        <v>625</v>
      </c>
      <c r="BXP96" s="586" t="s">
        <v>625</v>
      </c>
      <c r="BXQ96" s="586" t="s">
        <v>625</v>
      </c>
      <c r="BXR96" s="586" t="s">
        <v>625</v>
      </c>
      <c r="BXS96" s="586" t="s">
        <v>625</v>
      </c>
      <c r="BXT96" s="586" t="s">
        <v>625</v>
      </c>
      <c r="BXU96" s="586" t="s">
        <v>625</v>
      </c>
      <c r="BXV96" s="586" t="s">
        <v>625</v>
      </c>
      <c r="BXW96" s="586" t="s">
        <v>625</v>
      </c>
      <c r="BXX96" s="586" t="s">
        <v>625</v>
      </c>
      <c r="BXY96" s="586" t="s">
        <v>625</v>
      </c>
      <c r="BXZ96" s="586" t="s">
        <v>625</v>
      </c>
      <c r="BYA96" s="586" t="s">
        <v>625</v>
      </c>
      <c r="BYB96" s="586" t="s">
        <v>625</v>
      </c>
      <c r="BYC96" s="586" t="s">
        <v>625</v>
      </c>
      <c r="BYD96" s="586" t="s">
        <v>625</v>
      </c>
      <c r="BYE96" s="586" t="s">
        <v>625</v>
      </c>
      <c r="BYF96" s="586" t="s">
        <v>625</v>
      </c>
      <c r="BYG96" s="586" t="s">
        <v>625</v>
      </c>
      <c r="BYH96" s="586" t="s">
        <v>625</v>
      </c>
      <c r="BYI96" s="586" t="s">
        <v>625</v>
      </c>
      <c r="BYJ96" s="586" t="s">
        <v>625</v>
      </c>
      <c r="BYK96" s="586" t="s">
        <v>625</v>
      </c>
      <c r="BYL96" s="586" t="s">
        <v>625</v>
      </c>
      <c r="BYM96" s="586" t="s">
        <v>625</v>
      </c>
      <c r="BYN96" s="586" t="s">
        <v>625</v>
      </c>
      <c r="BYO96" s="586" t="s">
        <v>625</v>
      </c>
      <c r="BYP96" s="586" t="s">
        <v>625</v>
      </c>
      <c r="BYQ96" s="586" t="s">
        <v>625</v>
      </c>
      <c r="BYR96" s="586" t="s">
        <v>625</v>
      </c>
      <c r="BYS96" s="586" t="s">
        <v>625</v>
      </c>
      <c r="BYT96" s="586" t="s">
        <v>625</v>
      </c>
      <c r="BYU96" s="586" t="s">
        <v>625</v>
      </c>
      <c r="BYV96" s="586" t="s">
        <v>625</v>
      </c>
      <c r="BYW96" s="586" t="s">
        <v>625</v>
      </c>
      <c r="BYX96" s="586" t="s">
        <v>625</v>
      </c>
      <c r="BYY96" s="586" t="s">
        <v>625</v>
      </c>
      <c r="BYZ96" s="586" t="s">
        <v>625</v>
      </c>
      <c r="BZA96" s="586" t="s">
        <v>625</v>
      </c>
      <c r="BZB96" s="586" t="s">
        <v>625</v>
      </c>
      <c r="BZC96" s="586" t="s">
        <v>625</v>
      </c>
      <c r="BZD96" s="586" t="s">
        <v>625</v>
      </c>
      <c r="BZE96" s="586" t="s">
        <v>625</v>
      </c>
      <c r="BZF96" s="586" t="s">
        <v>625</v>
      </c>
      <c r="BZG96" s="586" t="s">
        <v>625</v>
      </c>
      <c r="BZH96" s="586" t="s">
        <v>625</v>
      </c>
      <c r="BZI96" s="586" t="s">
        <v>625</v>
      </c>
      <c r="BZJ96" s="586" t="s">
        <v>625</v>
      </c>
      <c r="BZK96" s="586" t="s">
        <v>625</v>
      </c>
      <c r="BZL96" s="586" t="s">
        <v>625</v>
      </c>
      <c r="BZM96" s="586" t="s">
        <v>625</v>
      </c>
      <c r="BZN96" s="586" t="s">
        <v>625</v>
      </c>
      <c r="BZO96" s="586" t="s">
        <v>625</v>
      </c>
      <c r="BZP96" s="586" t="s">
        <v>625</v>
      </c>
      <c r="BZQ96" s="586" t="s">
        <v>625</v>
      </c>
      <c r="BZR96" s="586" t="s">
        <v>625</v>
      </c>
      <c r="BZS96" s="586" t="s">
        <v>625</v>
      </c>
      <c r="BZT96" s="586" t="s">
        <v>625</v>
      </c>
      <c r="BZU96" s="586" t="s">
        <v>625</v>
      </c>
      <c r="BZV96" s="586" t="s">
        <v>625</v>
      </c>
      <c r="BZW96" s="586" t="s">
        <v>625</v>
      </c>
      <c r="BZX96" s="586" t="s">
        <v>625</v>
      </c>
      <c r="BZY96" s="586" t="s">
        <v>625</v>
      </c>
      <c r="BZZ96" s="586" t="s">
        <v>625</v>
      </c>
      <c r="CAA96" s="586" t="s">
        <v>625</v>
      </c>
      <c r="CAB96" s="586" t="s">
        <v>625</v>
      </c>
      <c r="CAC96" s="586" t="s">
        <v>625</v>
      </c>
      <c r="CAD96" s="586" t="s">
        <v>625</v>
      </c>
      <c r="CAE96" s="586" t="s">
        <v>625</v>
      </c>
      <c r="CAF96" s="586" t="s">
        <v>625</v>
      </c>
      <c r="CAG96" s="586" t="s">
        <v>625</v>
      </c>
      <c r="CAH96" s="586" t="s">
        <v>625</v>
      </c>
      <c r="CAI96" s="586" t="s">
        <v>625</v>
      </c>
      <c r="CAJ96" s="586" t="s">
        <v>625</v>
      </c>
      <c r="CAK96" s="586" t="s">
        <v>625</v>
      </c>
      <c r="CAL96" s="586" t="s">
        <v>625</v>
      </c>
      <c r="CAM96" s="586" t="s">
        <v>625</v>
      </c>
      <c r="CAN96" s="586" t="s">
        <v>625</v>
      </c>
      <c r="CAO96" s="586" t="s">
        <v>625</v>
      </c>
      <c r="CAP96" s="586" t="s">
        <v>625</v>
      </c>
      <c r="CAQ96" s="586" t="s">
        <v>625</v>
      </c>
      <c r="CAR96" s="586" t="s">
        <v>625</v>
      </c>
      <c r="CAS96" s="586" t="s">
        <v>625</v>
      </c>
      <c r="CAT96" s="586" t="s">
        <v>625</v>
      </c>
      <c r="CAU96" s="586" t="s">
        <v>625</v>
      </c>
      <c r="CAV96" s="586" t="s">
        <v>625</v>
      </c>
      <c r="CAW96" s="586" t="s">
        <v>625</v>
      </c>
      <c r="CAX96" s="586" t="s">
        <v>625</v>
      </c>
      <c r="CAY96" s="586" t="s">
        <v>625</v>
      </c>
      <c r="CAZ96" s="586" t="s">
        <v>625</v>
      </c>
      <c r="CBA96" s="586" t="s">
        <v>625</v>
      </c>
      <c r="CBB96" s="586" t="s">
        <v>625</v>
      </c>
      <c r="CBC96" s="586" t="s">
        <v>625</v>
      </c>
      <c r="CBD96" s="586" t="s">
        <v>625</v>
      </c>
      <c r="CBE96" s="586" t="s">
        <v>625</v>
      </c>
      <c r="CBF96" s="586" t="s">
        <v>625</v>
      </c>
      <c r="CBG96" s="586" t="s">
        <v>625</v>
      </c>
      <c r="CBH96" s="586" t="s">
        <v>625</v>
      </c>
      <c r="CBI96" s="586" t="s">
        <v>625</v>
      </c>
      <c r="CBJ96" s="586" t="s">
        <v>625</v>
      </c>
      <c r="CBK96" s="586" t="s">
        <v>625</v>
      </c>
      <c r="CBL96" s="586" t="s">
        <v>625</v>
      </c>
      <c r="CBM96" s="586" t="s">
        <v>625</v>
      </c>
      <c r="CBN96" s="586" t="s">
        <v>625</v>
      </c>
      <c r="CBO96" s="586" t="s">
        <v>625</v>
      </c>
      <c r="CBP96" s="586" t="s">
        <v>625</v>
      </c>
      <c r="CBQ96" s="586" t="s">
        <v>625</v>
      </c>
      <c r="CBR96" s="586" t="s">
        <v>625</v>
      </c>
      <c r="CBS96" s="586" t="s">
        <v>625</v>
      </c>
      <c r="CBT96" s="586" t="s">
        <v>625</v>
      </c>
      <c r="CBU96" s="586" t="s">
        <v>625</v>
      </c>
      <c r="CBV96" s="586" t="s">
        <v>625</v>
      </c>
      <c r="CBW96" s="586" t="s">
        <v>625</v>
      </c>
      <c r="CBX96" s="586" t="s">
        <v>625</v>
      </c>
      <c r="CBY96" s="586" t="s">
        <v>625</v>
      </c>
      <c r="CBZ96" s="586" t="s">
        <v>625</v>
      </c>
      <c r="CCA96" s="586" t="s">
        <v>625</v>
      </c>
      <c r="CCB96" s="586" t="s">
        <v>625</v>
      </c>
      <c r="CCC96" s="586" t="s">
        <v>625</v>
      </c>
      <c r="CCD96" s="586" t="s">
        <v>625</v>
      </c>
      <c r="CCE96" s="586" t="s">
        <v>625</v>
      </c>
      <c r="CCF96" s="586" t="s">
        <v>625</v>
      </c>
      <c r="CCG96" s="586" t="s">
        <v>625</v>
      </c>
      <c r="CCH96" s="586" t="s">
        <v>625</v>
      </c>
      <c r="CCI96" s="586" t="s">
        <v>625</v>
      </c>
      <c r="CCJ96" s="586" t="s">
        <v>625</v>
      </c>
      <c r="CCK96" s="586" t="s">
        <v>625</v>
      </c>
      <c r="CCL96" s="586" t="s">
        <v>625</v>
      </c>
      <c r="CCM96" s="586" t="s">
        <v>625</v>
      </c>
      <c r="CCN96" s="586" t="s">
        <v>625</v>
      </c>
      <c r="CCO96" s="586" t="s">
        <v>625</v>
      </c>
      <c r="CCP96" s="586" t="s">
        <v>625</v>
      </c>
      <c r="CCQ96" s="586" t="s">
        <v>625</v>
      </c>
      <c r="CCR96" s="586" t="s">
        <v>625</v>
      </c>
      <c r="CCS96" s="586" t="s">
        <v>625</v>
      </c>
      <c r="CCT96" s="586" t="s">
        <v>625</v>
      </c>
      <c r="CCU96" s="586" t="s">
        <v>625</v>
      </c>
      <c r="CCV96" s="586" t="s">
        <v>625</v>
      </c>
      <c r="CCW96" s="586" t="s">
        <v>625</v>
      </c>
      <c r="CCX96" s="586" t="s">
        <v>625</v>
      </c>
      <c r="CCY96" s="586" t="s">
        <v>625</v>
      </c>
      <c r="CCZ96" s="586" t="s">
        <v>625</v>
      </c>
      <c r="CDA96" s="586" t="s">
        <v>625</v>
      </c>
      <c r="CDB96" s="586" t="s">
        <v>625</v>
      </c>
      <c r="CDC96" s="586" t="s">
        <v>625</v>
      </c>
      <c r="CDD96" s="586" t="s">
        <v>625</v>
      </c>
      <c r="CDE96" s="586" t="s">
        <v>625</v>
      </c>
      <c r="CDF96" s="586" t="s">
        <v>625</v>
      </c>
      <c r="CDG96" s="586" t="s">
        <v>625</v>
      </c>
      <c r="CDH96" s="586" t="s">
        <v>625</v>
      </c>
      <c r="CDI96" s="586" t="s">
        <v>625</v>
      </c>
      <c r="CDJ96" s="586" t="s">
        <v>625</v>
      </c>
      <c r="CDK96" s="586" t="s">
        <v>625</v>
      </c>
      <c r="CDL96" s="586" t="s">
        <v>625</v>
      </c>
      <c r="CDM96" s="586" t="s">
        <v>625</v>
      </c>
      <c r="CDN96" s="586" t="s">
        <v>625</v>
      </c>
      <c r="CDO96" s="586" t="s">
        <v>625</v>
      </c>
      <c r="CDP96" s="586" t="s">
        <v>625</v>
      </c>
      <c r="CDQ96" s="586" t="s">
        <v>625</v>
      </c>
      <c r="CDR96" s="586" t="s">
        <v>625</v>
      </c>
      <c r="CDS96" s="586" t="s">
        <v>625</v>
      </c>
      <c r="CDT96" s="586" t="s">
        <v>625</v>
      </c>
      <c r="CDU96" s="586" t="s">
        <v>625</v>
      </c>
      <c r="CDV96" s="586" t="s">
        <v>625</v>
      </c>
      <c r="CDW96" s="586" t="s">
        <v>625</v>
      </c>
      <c r="CDX96" s="586" t="s">
        <v>625</v>
      </c>
      <c r="CDY96" s="586" t="s">
        <v>625</v>
      </c>
      <c r="CDZ96" s="586" t="s">
        <v>625</v>
      </c>
      <c r="CEA96" s="586" t="s">
        <v>625</v>
      </c>
      <c r="CEB96" s="586" t="s">
        <v>625</v>
      </c>
      <c r="CEC96" s="586" t="s">
        <v>625</v>
      </c>
      <c r="CED96" s="586" t="s">
        <v>625</v>
      </c>
      <c r="CEE96" s="586" t="s">
        <v>625</v>
      </c>
      <c r="CEF96" s="586" t="s">
        <v>625</v>
      </c>
      <c r="CEG96" s="586" t="s">
        <v>625</v>
      </c>
      <c r="CEH96" s="586" t="s">
        <v>625</v>
      </c>
      <c r="CEI96" s="586" t="s">
        <v>625</v>
      </c>
      <c r="CEJ96" s="586" t="s">
        <v>625</v>
      </c>
      <c r="CEK96" s="586" t="s">
        <v>625</v>
      </c>
      <c r="CEL96" s="586" t="s">
        <v>625</v>
      </c>
      <c r="CEM96" s="586" t="s">
        <v>625</v>
      </c>
      <c r="CEN96" s="586" t="s">
        <v>625</v>
      </c>
      <c r="CEO96" s="586" t="s">
        <v>625</v>
      </c>
      <c r="CEP96" s="586" t="s">
        <v>625</v>
      </c>
      <c r="CEQ96" s="586" t="s">
        <v>625</v>
      </c>
      <c r="CER96" s="586" t="s">
        <v>625</v>
      </c>
      <c r="CES96" s="586" t="s">
        <v>625</v>
      </c>
      <c r="CET96" s="586" t="s">
        <v>625</v>
      </c>
      <c r="CEU96" s="586" t="s">
        <v>625</v>
      </c>
      <c r="CEV96" s="586" t="s">
        <v>625</v>
      </c>
      <c r="CEW96" s="586" t="s">
        <v>625</v>
      </c>
      <c r="CEX96" s="586" t="s">
        <v>625</v>
      </c>
      <c r="CEY96" s="586" t="s">
        <v>625</v>
      </c>
      <c r="CEZ96" s="586" t="s">
        <v>625</v>
      </c>
      <c r="CFA96" s="586" t="s">
        <v>625</v>
      </c>
      <c r="CFB96" s="586" t="s">
        <v>625</v>
      </c>
      <c r="CFC96" s="586" t="s">
        <v>625</v>
      </c>
      <c r="CFD96" s="586" t="s">
        <v>625</v>
      </c>
      <c r="CFE96" s="586" t="s">
        <v>625</v>
      </c>
      <c r="CFF96" s="586" t="s">
        <v>625</v>
      </c>
      <c r="CFG96" s="586" t="s">
        <v>625</v>
      </c>
      <c r="CFH96" s="586" t="s">
        <v>625</v>
      </c>
      <c r="CFI96" s="586" t="s">
        <v>625</v>
      </c>
      <c r="CFJ96" s="586" t="s">
        <v>625</v>
      </c>
      <c r="CFK96" s="586" t="s">
        <v>625</v>
      </c>
      <c r="CFL96" s="586" t="s">
        <v>625</v>
      </c>
      <c r="CFM96" s="586" t="s">
        <v>625</v>
      </c>
      <c r="CFN96" s="586" t="s">
        <v>625</v>
      </c>
      <c r="CFO96" s="586" t="s">
        <v>625</v>
      </c>
      <c r="CFP96" s="586" t="s">
        <v>625</v>
      </c>
      <c r="CFQ96" s="586" t="s">
        <v>625</v>
      </c>
      <c r="CFR96" s="586" t="s">
        <v>625</v>
      </c>
      <c r="CFS96" s="586" t="s">
        <v>625</v>
      </c>
      <c r="CFT96" s="586" t="s">
        <v>625</v>
      </c>
      <c r="CFU96" s="586" t="s">
        <v>625</v>
      </c>
      <c r="CFV96" s="586" t="s">
        <v>625</v>
      </c>
      <c r="CFW96" s="586" t="s">
        <v>625</v>
      </c>
      <c r="CFX96" s="586" t="s">
        <v>625</v>
      </c>
      <c r="CFY96" s="586" t="s">
        <v>625</v>
      </c>
      <c r="CFZ96" s="586" t="s">
        <v>625</v>
      </c>
      <c r="CGA96" s="586" t="s">
        <v>625</v>
      </c>
      <c r="CGB96" s="586" t="s">
        <v>625</v>
      </c>
      <c r="CGC96" s="586" t="s">
        <v>625</v>
      </c>
      <c r="CGD96" s="586" t="s">
        <v>625</v>
      </c>
      <c r="CGE96" s="586" t="s">
        <v>625</v>
      </c>
      <c r="CGF96" s="586" t="s">
        <v>625</v>
      </c>
      <c r="CGG96" s="586" t="s">
        <v>625</v>
      </c>
      <c r="CGH96" s="586" t="s">
        <v>625</v>
      </c>
      <c r="CGI96" s="586" t="s">
        <v>625</v>
      </c>
      <c r="CGJ96" s="586" t="s">
        <v>625</v>
      </c>
      <c r="CGK96" s="586" t="s">
        <v>625</v>
      </c>
      <c r="CGL96" s="586" t="s">
        <v>625</v>
      </c>
      <c r="CGM96" s="586" t="s">
        <v>625</v>
      </c>
      <c r="CGN96" s="586" t="s">
        <v>625</v>
      </c>
      <c r="CGO96" s="586" t="s">
        <v>625</v>
      </c>
      <c r="CGP96" s="586" t="s">
        <v>625</v>
      </c>
      <c r="CGQ96" s="586" t="s">
        <v>625</v>
      </c>
      <c r="CGR96" s="586" t="s">
        <v>625</v>
      </c>
      <c r="CGS96" s="586" t="s">
        <v>625</v>
      </c>
      <c r="CGT96" s="586" t="s">
        <v>625</v>
      </c>
      <c r="CGU96" s="586" t="s">
        <v>625</v>
      </c>
      <c r="CGV96" s="586" t="s">
        <v>625</v>
      </c>
      <c r="CGW96" s="586" t="s">
        <v>625</v>
      </c>
      <c r="CGX96" s="586" t="s">
        <v>625</v>
      </c>
      <c r="CGY96" s="586" t="s">
        <v>625</v>
      </c>
      <c r="CGZ96" s="586" t="s">
        <v>625</v>
      </c>
      <c r="CHA96" s="586" t="s">
        <v>625</v>
      </c>
      <c r="CHB96" s="586" t="s">
        <v>625</v>
      </c>
      <c r="CHC96" s="586" t="s">
        <v>625</v>
      </c>
      <c r="CHD96" s="586" t="s">
        <v>625</v>
      </c>
      <c r="CHE96" s="586" t="s">
        <v>625</v>
      </c>
      <c r="CHF96" s="586" t="s">
        <v>625</v>
      </c>
      <c r="CHG96" s="586" t="s">
        <v>625</v>
      </c>
      <c r="CHH96" s="586" t="s">
        <v>625</v>
      </c>
      <c r="CHI96" s="586" t="s">
        <v>625</v>
      </c>
      <c r="CHJ96" s="586" t="s">
        <v>625</v>
      </c>
      <c r="CHK96" s="586" t="s">
        <v>625</v>
      </c>
      <c r="CHL96" s="586" t="s">
        <v>625</v>
      </c>
      <c r="CHM96" s="586" t="s">
        <v>625</v>
      </c>
      <c r="CHN96" s="586" t="s">
        <v>625</v>
      </c>
      <c r="CHO96" s="586" t="s">
        <v>625</v>
      </c>
      <c r="CHP96" s="586" t="s">
        <v>625</v>
      </c>
      <c r="CHQ96" s="586" t="s">
        <v>625</v>
      </c>
      <c r="CHR96" s="586" t="s">
        <v>625</v>
      </c>
      <c r="CHS96" s="586" t="s">
        <v>625</v>
      </c>
      <c r="CHT96" s="586" t="s">
        <v>625</v>
      </c>
      <c r="CHU96" s="586" t="s">
        <v>625</v>
      </c>
      <c r="CHV96" s="586" t="s">
        <v>625</v>
      </c>
      <c r="CHW96" s="586" t="s">
        <v>625</v>
      </c>
      <c r="CHX96" s="586" t="s">
        <v>625</v>
      </c>
      <c r="CHY96" s="586" t="s">
        <v>625</v>
      </c>
      <c r="CHZ96" s="586" t="s">
        <v>625</v>
      </c>
      <c r="CIA96" s="586" t="s">
        <v>625</v>
      </c>
      <c r="CIB96" s="586" t="s">
        <v>625</v>
      </c>
      <c r="CIC96" s="586" t="s">
        <v>625</v>
      </c>
      <c r="CID96" s="586" t="s">
        <v>625</v>
      </c>
      <c r="CIE96" s="586" t="s">
        <v>625</v>
      </c>
      <c r="CIF96" s="586" t="s">
        <v>625</v>
      </c>
      <c r="CIG96" s="586" t="s">
        <v>625</v>
      </c>
      <c r="CIH96" s="586" t="s">
        <v>625</v>
      </c>
      <c r="CII96" s="586" t="s">
        <v>625</v>
      </c>
      <c r="CIJ96" s="586" t="s">
        <v>625</v>
      </c>
      <c r="CIK96" s="586" t="s">
        <v>625</v>
      </c>
      <c r="CIL96" s="586" t="s">
        <v>625</v>
      </c>
      <c r="CIM96" s="586" t="s">
        <v>625</v>
      </c>
      <c r="CIN96" s="586" t="s">
        <v>625</v>
      </c>
      <c r="CIO96" s="586" t="s">
        <v>625</v>
      </c>
      <c r="CIP96" s="586" t="s">
        <v>625</v>
      </c>
      <c r="CIQ96" s="586" t="s">
        <v>625</v>
      </c>
      <c r="CIR96" s="586" t="s">
        <v>625</v>
      </c>
      <c r="CIS96" s="586" t="s">
        <v>625</v>
      </c>
      <c r="CIT96" s="586" t="s">
        <v>625</v>
      </c>
      <c r="CIU96" s="586" t="s">
        <v>625</v>
      </c>
      <c r="CIV96" s="586" t="s">
        <v>625</v>
      </c>
      <c r="CIW96" s="586" t="s">
        <v>625</v>
      </c>
      <c r="CIX96" s="586" t="s">
        <v>625</v>
      </c>
      <c r="CIY96" s="586" t="s">
        <v>625</v>
      </c>
      <c r="CIZ96" s="586" t="s">
        <v>625</v>
      </c>
      <c r="CJA96" s="586" t="s">
        <v>625</v>
      </c>
      <c r="CJB96" s="586" t="s">
        <v>625</v>
      </c>
      <c r="CJC96" s="586" t="s">
        <v>625</v>
      </c>
      <c r="CJD96" s="586" t="s">
        <v>625</v>
      </c>
      <c r="CJE96" s="586" t="s">
        <v>625</v>
      </c>
      <c r="CJF96" s="586" t="s">
        <v>625</v>
      </c>
      <c r="CJG96" s="586" t="s">
        <v>625</v>
      </c>
      <c r="CJH96" s="586" t="s">
        <v>625</v>
      </c>
      <c r="CJI96" s="586" t="s">
        <v>625</v>
      </c>
      <c r="CJJ96" s="586" t="s">
        <v>625</v>
      </c>
      <c r="CJK96" s="586" t="s">
        <v>625</v>
      </c>
      <c r="CJL96" s="586" t="s">
        <v>625</v>
      </c>
      <c r="CJM96" s="586" t="s">
        <v>625</v>
      </c>
      <c r="CJN96" s="586" t="s">
        <v>625</v>
      </c>
      <c r="CJO96" s="586" t="s">
        <v>625</v>
      </c>
      <c r="CJP96" s="586" t="s">
        <v>625</v>
      </c>
      <c r="CJQ96" s="586" t="s">
        <v>625</v>
      </c>
      <c r="CJR96" s="586" t="s">
        <v>625</v>
      </c>
      <c r="CJS96" s="586" t="s">
        <v>625</v>
      </c>
      <c r="CJT96" s="586" t="s">
        <v>625</v>
      </c>
      <c r="CJU96" s="586" t="s">
        <v>625</v>
      </c>
      <c r="CJV96" s="586" t="s">
        <v>625</v>
      </c>
      <c r="CJW96" s="586" t="s">
        <v>625</v>
      </c>
      <c r="CJX96" s="586" t="s">
        <v>625</v>
      </c>
      <c r="CJY96" s="586" t="s">
        <v>625</v>
      </c>
      <c r="CJZ96" s="586" t="s">
        <v>625</v>
      </c>
      <c r="CKA96" s="586" t="s">
        <v>625</v>
      </c>
      <c r="CKB96" s="586" t="s">
        <v>625</v>
      </c>
      <c r="CKC96" s="586" t="s">
        <v>625</v>
      </c>
      <c r="CKD96" s="586" t="s">
        <v>625</v>
      </c>
      <c r="CKE96" s="586" t="s">
        <v>625</v>
      </c>
      <c r="CKF96" s="586" t="s">
        <v>625</v>
      </c>
      <c r="CKG96" s="586" t="s">
        <v>625</v>
      </c>
      <c r="CKH96" s="586" t="s">
        <v>625</v>
      </c>
      <c r="CKI96" s="586" t="s">
        <v>625</v>
      </c>
      <c r="CKJ96" s="586" t="s">
        <v>625</v>
      </c>
      <c r="CKK96" s="586" t="s">
        <v>625</v>
      </c>
      <c r="CKL96" s="586" t="s">
        <v>625</v>
      </c>
      <c r="CKM96" s="586" t="s">
        <v>625</v>
      </c>
      <c r="CKN96" s="586" t="s">
        <v>625</v>
      </c>
      <c r="CKO96" s="586" t="s">
        <v>625</v>
      </c>
      <c r="CKP96" s="586" t="s">
        <v>625</v>
      </c>
      <c r="CKQ96" s="586" t="s">
        <v>625</v>
      </c>
      <c r="CKR96" s="586" t="s">
        <v>625</v>
      </c>
      <c r="CKS96" s="586" t="s">
        <v>625</v>
      </c>
      <c r="CKT96" s="586" t="s">
        <v>625</v>
      </c>
      <c r="CKU96" s="586" t="s">
        <v>625</v>
      </c>
      <c r="CKV96" s="586" t="s">
        <v>625</v>
      </c>
      <c r="CKW96" s="586" t="s">
        <v>625</v>
      </c>
      <c r="CKX96" s="586" t="s">
        <v>625</v>
      </c>
      <c r="CKY96" s="586" t="s">
        <v>625</v>
      </c>
      <c r="CKZ96" s="586" t="s">
        <v>625</v>
      </c>
      <c r="CLA96" s="586" t="s">
        <v>625</v>
      </c>
      <c r="CLB96" s="586" t="s">
        <v>625</v>
      </c>
      <c r="CLC96" s="586" t="s">
        <v>625</v>
      </c>
      <c r="CLD96" s="586" t="s">
        <v>625</v>
      </c>
      <c r="CLE96" s="586" t="s">
        <v>625</v>
      </c>
      <c r="CLF96" s="586" t="s">
        <v>625</v>
      </c>
      <c r="CLG96" s="586" t="s">
        <v>625</v>
      </c>
      <c r="CLH96" s="586" t="s">
        <v>625</v>
      </c>
      <c r="CLI96" s="586" t="s">
        <v>625</v>
      </c>
      <c r="CLJ96" s="586" t="s">
        <v>625</v>
      </c>
      <c r="CLK96" s="586" t="s">
        <v>625</v>
      </c>
      <c r="CLL96" s="586" t="s">
        <v>625</v>
      </c>
      <c r="CLM96" s="586" t="s">
        <v>625</v>
      </c>
      <c r="CLN96" s="586" t="s">
        <v>625</v>
      </c>
      <c r="CLO96" s="586" t="s">
        <v>625</v>
      </c>
      <c r="CLP96" s="586" t="s">
        <v>625</v>
      </c>
      <c r="CLQ96" s="586" t="s">
        <v>625</v>
      </c>
      <c r="CLR96" s="586" t="s">
        <v>625</v>
      </c>
      <c r="CLS96" s="586" t="s">
        <v>625</v>
      </c>
      <c r="CLT96" s="586" t="s">
        <v>625</v>
      </c>
      <c r="CLU96" s="586" t="s">
        <v>625</v>
      </c>
      <c r="CLV96" s="586" t="s">
        <v>625</v>
      </c>
      <c r="CLW96" s="586" t="s">
        <v>625</v>
      </c>
      <c r="CLX96" s="586" t="s">
        <v>625</v>
      </c>
      <c r="CLY96" s="586" t="s">
        <v>625</v>
      </c>
      <c r="CLZ96" s="586" t="s">
        <v>625</v>
      </c>
      <c r="CMA96" s="586" t="s">
        <v>625</v>
      </c>
      <c r="CMB96" s="586" t="s">
        <v>625</v>
      </c>
      <c r="CMC96" s="586" t="s">
        <v>625</v>
      </c>
      <c r="CMD96" s="586" t="s">
        <v>625</v>
      </c>
      <c r="CME96" s="586" t="s">
        <v>625</v>
      </c>
      <c r="CMF96" s="586" t="s">
        <v>625</v>
      </c>
      <c r="CMG96" s="586" t="s">
        <v>625</v>
      </c>
      <c r="CMH96" s="586" t="s">
        <v>625</v>
      </c>
      <c r="CMI96" s="586" t="s">
        <v>625</v>
      </c>
      <c r="CMJ96" s="586" t="s">
        <v>625</v>
      </c>
      <c r="CMK96" s="586" t="s">
        <v>625</v>
      </c>
      <c r="CML96" s="586" t="s">
        <v>625</v>
      </c>
      <c r="CMM96" s="586" t="s">
        <v>625</v>
      </c>
      <c r="CMN96" s="586" t="s">
        <v>625</v>
      </c>
      <c r="CMO96" s="586" t="s">
        <v>625</v>
      </c>
      <c r="CMP96" s="586" t="s">
        <v>625</v>
      </c>
      <c r="CMQ96" s="586" t="s">
        <v>625</v>
      </c>
      <c r="CMR96" s="586" t="s">
        <v>625</v>
      </c>
      <c r="CMS96" s="586" t="s">
        <v>625</v>
      </c>
      <c r="CMT96" s="586" t="s">
        <v>625</v>
      </c>
      <c r="CMU96" s="586" t="s">
        <v>625</v>
      </c>
      <c r="CMV96" s="586" t="s">
        <v>625</v>
      </c>
      <c r="CMW96" s="586" t="s">
        <v>625</v>
      </c>
      <c r="CMX96" s="586" t="s">
        <v>625</v>
      </c>
      <c r="CMY96" s="586" t="s">
        <v>625</v>
      </c>
      <c r="CMZ96" s="586" t="s">
        <v>625</v>
      </c>
      <c r="CNA96" s="586" t="s">
        <v>625</v>
      </c>
      <c r="CNB96" s="586" t="s">
        <v>625</v>
      </c>
      <c r="CNC96" s="586" t="s">
        <v>625</v>
      </c>
      <c r="CND96" s="586" t="s">
        <v>625</v>
      </c>
      <c r="CNE96" s="586" t="s">
        <v>625</v>
      </c>
      <c r="CNF96" s="586" t="s">
        <v>625</v>
      </c>
      <c r="CNG96" s="586" t="s">
        <v>625</v>
      </c>
      <c r="CNH96" s="586" t="s">
        <v>625</v>
      </c>
      <c r="CNI96" s="586" t="s">
        <v>625</v>
      </c>
      <c r="CNJ96" s="586" t="s">
        <v>625</v>
      </c>
      <c r="CNK96" s="586" t="s">
        <v>625</v>
      </c>
      <c r="CNL96" s="586" t="s">
        <v>625</v>
      </c>
      <c r="CNM96" s="586" t="s">
        <v>625</v>
      </c>
      <c r="CNN96" s="586" t="s">
        <v>625</v>
      </c>
      <c r="CNO96" s="586" t="s">
        <v>625</v>
      </c>
      <c r="CNP96" s="586" t="s">
        <v>625</v>
      </c>
      <c r="CNQ96" s="586" t="s">
        <v>625</v>
      </c>
      <c r="CNR96" s="586" t="s">
        <v>625</v>
      </c>
      <c r="CNS96" s="586" t="s">
        <v>625</v>
      </c>
      <c r="CNT96" s="586" t="s">
        <v>625</v>
      </c>
      <c r="CNU96" s="586" t="s">
        <v>625</v>
      </c>
      <c r="CNV96" s="586" t="s">
        <v>625</v>
      </c>
      <c r="CNW96" s="586" t="s">
        <v>625</v>
      </c>
      <c r="CNX96" s="586" t="s">
        <v>625</v>
      </c>
      <c r="CNY96" s="586" t="s">
        <v>625</v>
      </c>
      <c r="CNZ96" s="586" t="s">
        <v>625</v>
      </c>
      <c r="COA96" s="586" t="s">
        <v>625</v>
      </c>
      <c r="COB96" s="586" t="s">
        <v>625</v>
      </c>
      <c r="COC96" s="586" t="s">
        <v>625</v>
      </c>
      <c r="COD96" s="586" t="s">
        <v>625</v>
      </c>
      <c r="COE96" s="586" t="s">
        <v>625</v>
      </c>
      <c r="COF96" s="586" t="s">
        <v>625</v>
      </c>
      <c r="COG96" s="586" t="s">
        <v>625</v>
      </c>
      <c r="COH96" s="586" t="s">
        <v>625</v>
      </c>
      <c r="COI96" s="586" t="s">
        <v>625</v>
      </c>
      <c r="COJ96" s="586" t="s">
        <v>625</v>
      </c>
      <c r="COK96" s="586" t="s">
        <v>625</v>
      </c>
      <c r="COL96" s="586" t="s">
        <v>625</v>
      </c>
      <c r="COM96" s="586" t="s">
        <v>625</v>
      </c>
      <c r="CON96" s="586" t="s">
        <v>625</v>
      </c>
      <c r="COO96" s="586" t="s">
        <v>625</v>
      </c>
      <c r="COP96" s="586" t="s">
        <v>625</v>
      </c>
      <c r="COQ96" s="586" t="s">
        <v>625</v>
      </c>
      <c r="COR96" s="586" t="s">
        <v>625</v>
      </c>
      <c r="COS96" s="586" t="s">
        <v>625</v>
      </c>
      <c r="COT96" s="586" t="s">
        <v>625</v>
      </c>
      <c r="COU96" s="586" t="s">
        <v>625</v>
      </c>
      <c r="COV96" s="586" t="s">
        <v>625</v>
      </c>
      <c r="COW96" s="586" t="s">
        <v>625</v>
      </c>
      <c r="COX96" s="586" t="s">
        <v>625</v>
      </c>
      <c r="COY96" s="586" t="s">
        <v>625</v>
      </c>
      <c r="COZ96" s="586" t="s">
        <v>625</v>
      </c>
      <c r="CPA96" s="586" t="s">
        <v>625</v>
      </c>
      <c r="CPB96" s="586" t="s">
        <v>625</v>
      </c>
      <c r="CPC96" s="586" t="s">
        <v>625</v>
      </c>
      <c r="CPD96" s="586" t="s">
        <v>625</v>
      </c>
      <c r="CPE96" s="586" t="s">
        <v>625</v>
      </c>
      <c r="CPF96" s="586" t="s">
        <v>625</v>
      </c>
      <c r="CPG96" s="586" t="s">
        <v>625</v>
      </c>
      <c r="CPH96" s="586" t="s">
        <v>625</v>
      </c>
      <c r="CPI96" s="586" t="s">
        <v>625</v>
      </c>
      <c r="CPJ96" s="586" t="s">
        <v>625</v>
      </c>
      <c r="CPK96" s="586" t="s">
        <v>625</v>
      </c>
      <c r="CPL96" s="586" t="s">
        <v>625</v>
      </c>
      <c r="CPM96" s="586" t="s">
        <v>625</v>
      </c>
      <c r="CPN96" s="586" t="s">
        <v>625</v>
      </c>
      <c r="CPO96" s="586" t="s">
        <v>625</v>
      </c>
      <c r="CPP96" s="586" t="s">
        <v>625</v>
      </c>
      <c r="CPQ96" s="586" t="s">
        <v>625</v>
      </c>
      <c r="CPR96" s="586" t="s">
        <v>625</v>
      </c>
      <c r="CPS96" s="586" t="s">
        <v>625</v>
      </c>
      <c r="CPT96" s="586" t="s">
        <v>625</v>
      </c>
      <c r="CPU96" s="586" t="s">
        <v>625</v>
      </c>
      <c r="CPV96" s="586" t="s">
        <v>625</v>
      </c>
      <c r="CPW96" s="586" t="s">
        <v>625</v>
      </c>
      <c r="CPX96" s="586" t="s">
        <v>625</v>
      </c>
      <c r="CPY96" s="586" t="s">
        <v>625</v>
      </c>
      <c r="CPZ96" s="586" t="s">
        <v>625</v>
      </c>
      <c r="CQA96" s="586" t="s">
        <v>625</v>
      </c>
      <c r="CQB96" s="586" t="s">
        <v>625</v>
      </c>
      <c r="CQC96" s="586" t="s">
        <v>625</v>
      </c>
      <c r="CQD96" s="586" t="s">
        <v>625</v>
      </c>
      <c r="CQE96" s="586" t="s">
        <v>625</v>
      </c>
      <c r="CQF96" s="586" t="s">
        <v>625</v>
      </c>
      <c r="CQG96" s="586" t="s">
        <v>625</v>
      </c>
      <c r="CQH96" s="586" t="s">
        <v>625</v>
      </c>
      <c r="CQI96" s="586" t="s">
        <v>625</v>
      </c>
      <c r="CQJ96" s="586" t="s">
        <v>625</v>
      </c>
      <c r="CQK96" s="586" t="s">
        <v>625</v>
      </c>
      <c r="CQL96" s="586" t="s">
        <v>625</v>
      </c>
      <c r="CQM96" s="586" t="s">
        <v>625</v>
      </c>
      <c r="CQN96" s="586" t="s">
        <v>625</v>
      </c>
      <c r="CQO96" s="586" t="s">
        <v>625</v>
      </c>
      <c r="CQP96" s="586" t="s">
        <v>625</v>
      </c>
      <c r="CQQ96" s="586" t="s">
        <v>625</v>
      </c>
      <c r="CQR96" s="586" t="s">
        <v>625</v>
      </c>
      <c r="CQS96" s="586" t="s">
        <v>625</v>
      </c>
      <c r="CQT96" s="586" t="s">
        <v>625</v>
      </c>
      <c r="CQU96" s="586" t="s">
        <v>625</v>
      </c>
      <c r="CQV96" s="586" t="s">
        <v>625</v>
      </c>
      <c r="CQW96" s="586" t="s">
        <v>625</v>
      </c>
      <c r="CQX96" s="586" t="s">
        <v>625</v>
      </c>
      <c r="CQY96" s="586" t="s">
        <v>625</v>
      </c>
      <c r="CQZ96" s="586" t="s">
        <v>625</v>
      </c>
      <c r="CRA96" s="586" t="s">
        <v>625</v>
      </c>
      <c r="CRB96" s="586" t="s">
        <v>625</v>
      </c>
      <c r="CRC96" s="586" t="s">
        <v>625</v>
      </c>
      <c r="CRD96" s="586" t="s">
        <v>625</v>
      </c>
      <c r="CRE96" s="586" t="s">
        <v>625</v>
      </c>
      <c r="CRF96" s="586" t="s">
        <v>625</v>
      </c>
      <c r="CRG96" s="586" t="s">
        <v>625</v>
      </c>
      <c r="CRH96" s="586" t="s">
        <v>625</v>
      </c>
      <c r="CRI96" s="586" t="s">
        <v>625</v>
      </c>
      <c r="CRJ96" s="586" t="s">
        <v>625</v>
      </c>
      <c r="CRK96" s="586" t="s">
        <v>625</v>
      </c>
      <c r="CRL96" s="586" t="s">
        <v>625</v>
      </c>
      <c r="CRM96" s="586" t="s">
        <v>625</v>
      </c>
      <c r="CRN96" s="586" t="s">
        <v>625</v>
      </c>
      <c r="CRO96" s="586" t="s">
        <v>625</v>
      </c>
      <c r="CRP96" s="586" t="s">
        <v>625</v>
      </c>
      <c r="CRQ96" s="586" t="s">
        <v>625</v>
      </c>
      <c r="CRR96" s="586" t="s">
        <v>625</v>
      </c>
      <c r="CRS96" s="586" t="s">
        <v>625</v>
      </c>
      <c r="CRT96" s="586" t="s">
        <v>625</v>
      </c>
      <c r="CRU96" s="586" t="s">
        <v>625</v>
      </c>
      <c r="CRV96" s="586" t="s">
        <v>625</v>
      </c>
      <c r="CRW96" s="586" t="s">
        <v>625</v>
      </c>
      <c r="CRX96" s="586" t="s">
        <v>625</v>
      </c>
      <c r="CRY96" s="586" t="s">
        <v>625</v>
      </c>
      <c r="CRZ96" s="586" t="s">
        <v>625</v>
      </c>
      <c r="CSA96" s="586" t="s">
        <v>625</v>
      </c>
      <c r="CSB96" s="586" t="s">
        <v>625</v>
      </c>
      <c r="CSC96" s="586" t="s">
        <v>625</v>
      </c>
      <c r="CSD96" s="586" t="s">
        <v>625</v>
      </c>
      <c r="CSE96" s="586" t="s">
        <v>625</v>
      </c>
      <c r="CSF96" s="586" t="s">
        <v>625</v>
      </c>
      <c r="CSG96" s="586" t="s">
        <v>625</v>
      </c>
      <c r="CSH96" s="586" t="s">
        <v>625</v>
      </c>
      <c r="CSI96" s="586" t="s">
        <v>625</v>
      </c>
      <c r="CSJ96" s="586" t="s">
        <v>625</v>
      </c>
      <c r="CSK96" s="586" t="s">
        <v>625</v>
      </c>
      <c r="CSL96" s="586" t="s">
        <v>625</v>
      </c>
      <c r="CSM96" s="586" t="s">
        <v>625</v>
      </c>
      <c r="CSN96" s="586" t="s">
        <v>625</v>
      </c>
      <c r="CSO96" s="586" t="s">
        <v>625</v>
      </c>
      <c r="CSP96" s="586" t="s">
        <v>625</v>
      </c>
      <c r="CSQ96" s="586" t="s">
        <v>625</v>
      </c>
      <c r="CSR96" s="586" t="s">
        <v>625</v>
      </c>
      <c r="CSS96" s="586" t="s">
        <v>625</v>
      </c>
      <c r="CST96" s="586" t="s">
        <v>625</v>
      </c>
      <c r="CSU96" s="586" t="s">
        <v>625</v>
      </c>
      <c r="CSV96" s="586" t="s">
        <v>625</v>
      </c>
      <c r="CSW96" s="586" t="s">
        <v>625</v>
      </c>
      <c r="CSX96" s="586" t="s">
        <v>625</v>
      </c>
      <c r="CSY96" s="586" t="s">
        <v>625</v>
      </c>
      <c r="CSZ96" s="586" t="s">
        <v>625</v>
      </c>
      <c r="CTA96" s="586" t="s">
        <v>625</v>
      </c>
      <c r="CTB96" s="586" t="s">
        <v>625</v>
      </c>
      <c r="CTC96" s="586" t="s">
        <v>625</v>
      </c>
      <c r="CTD96" s="586" t="s">
        <v>625</v>
      </c>
      <c r="CTE96" s="586" t="s">
        <v>625</v>
      </c>
      <c r="CTF96" s="586" t="s">
        <v>625</v>
      </c>
      <c r="CTG96" s="586" t="s">
        <v>625</v>
      </c>
      <c r="CTH96" s="586" t="s">
        <v>625</v>
      </c>
      <c r="CTI96" s="586" t="s">
        <v>625</v>
      </c>
      <c r="CTJ96" s="586" t="s">
        <v>625</v>
      </c>
      <c r="CTK96" s="586" t="s">
        <v>625</v>
      </c>
      <c r="CTL96" s="586" t="s">
        <v>625</v>
      </c>
      <c r="CTM96" s="586" t="s">
        <v>625</v>
      </c>
      <c r="CTN96" s="586" t="s">
        <v>625</v>
      </c>
      <c r="CTO96" s="586" t="s">
        <v>625</v>
      </c>
      <c r="CTP96" s="586" t="s">
        <v>625</v>
      </c>
      <c r="CTQ96" s="586" t="s">
        <v>625</v>
      </c>
      <c r="CTR96" s="586" t="s">
        <v>625</v>
      </c>
      <c r="CTS96" s="586" t="s">
        <v>625</v>
      </c>
      <c r="CTT96" s="586" t="s">
        <v>625</v>
      </c>
      <c r="CTU96" s="586" t="s">
        <v>625</v>
      </c>
      <c r="CTV96" s="586" t="s">
        <v>625</v>
      </c>
      <c r="CTW96" s="586" t="s">
        <v>625</v>
      </c>
      <c r="CTX96" s="586" t="s">
        <v>625</v>
      </c>
      <c r="CTY96" s="586" t="s">
        <v>625</v>
      </c>
      <c r="CTZ96" s="586" t="s">
        <v>625</v>
      </c>
      <c r="CUA96" s="586" t="s">
        <v>625</v>
      </c>
      <c r="CUB96" s="586" t="s">
        <v>625</v>
      </c>
      <c r="CUC96" s="586" t="s">
        <v>625</v>
      </c>
      <c r="CUD96" s="586" t="s">
        <v>625</v>
      </c>
      <c r="CUE96" s="586" t="s">
        <v>625</v>
      </c>
      <c r="CUF96" s="586" t="s">
        <v>625</v>
      </c>
      <c r="CUG96" s="586" t="s">
        <v>625</v>
      </c>
      <c r="CUH96" s="586" t="s">
        <v>625</v>
      </c>
      <c r="CUI96" s="586" t="s">
        <v>625</v>
      </c>
      <c r="CUJ96" s="586" t="s">
        <v>625</v>
      </c>
      <c r="CUK96" s="586" t="s">
        <v>625</v>
      </c>
      <c r="CUL96" s="586" t="s">
        <v>625</v>
      </c>
      <c r="CUM96" s="586" t="s">
        <v>625</v>
      </c>
      <c r="CUN96" s="586" t="s">
        <v>625</v>
      </c>
      <c r="CUO96" s="586" t="s">
        <v>625</v>
      </c>
      <c r="CUP96" s="586" t="s">
        <v>625</v>
      </c>
      <c r="CUQ96" s="586" t="s">
        <v>625</v>
      </c>
      <c r="CUR96" s="586" t="s">
        <v>625</v>
      </c>
      <c r="CUS96" s="586" t="s">
        <v>625</v>
      </c>
      <c r="CUT96" s="586" t="s">
        <v>625</v>
      </c>
      <c r="CUU96" s="586" t="s">
        <v>625</v>
      </c>
      <c r="CUV96" s="586" t="s">
        <v>625</v>
      </c>
      <c r="CUW96" s="586" t="s">
        <v>625</v>
      </c>
      <c r="CUX96" s="586" t="s">
        <v>625</v>
      </c>
      <c r="CUY96" s="586" t="s">
        <v>625</v>
      </c>
      <c r="CUZ96" s="586" t="s">
        <v>625</v>
      </c>
      <c r="CVA96" s="586" t="s">
        <v>625</v>
      </c>
      <c r="CVB96" s="586" t="s">
        <v>625</v>
      </c>
      <c r="CVC96" s="586" t="s">
        <v>625</v>
      </c>
      <c r="CVD96" s="586" t="s">
        <v>625</v>
      </c>
      <c r="CVE96" s="586" t="s">
        <v>625</v>
      </c>
      <c r="CVF96" s="586" t="s">
        <v>625</v>
      </c>
      <c r="CVG96" s="586" t="s">
        <v>625</v>
      </c>
      <c r="CVH96" s="586" t="s">
        <v>625</v>
      </c>
      <c r="CVI96" s="586" t="s">
        <v>625</v>
      </c>
      <c r="CVJ96" s="586" t="s">
        <v>625</v>
      </c>
      <c r="CVK96" s="586" t="s">
        <v>625</v>
      </c>
      <c r="CVL96" s="586" t="s">
        <v>625</v>
      </c>
      <c r="CVM96" s="586" t="s">
        <v>625</v>
      </c>
      <c r="CVN96" s="586" t="s">
        <v>625</v>
      </c>
      <c r="CVO96" s="586" t="s">
        <v>625</v>
      </c>
      <c r="CVP96" s="586" t="s">
        <v>625</v>
      </c>
      <c r="CVQ96" s="586" t="s">
        <v>625</v>
      </c>
      <c r="CVR96" s="586" t="s">
        <v>625</v>
      </c>
      <c r="CVS96" s="586" t="s">
        <v>625</v>
      </c>
      <c r="CVT96" s="586" t="s">
        <v>625</v>
      </c>
      <c r="CVU96" s="586" t="s">
        <v>625</v>
      </c>
      <c r="CVV96" s="586" t="s">
        <v>625</v>
      </c>
      <c r="CVW96" s="586" t="s">
        <v>625</v>
      </c>
      <c r="CVX96" s="586" t="s">
        <v>625</v>
      </c>
      <c r="CVY96" s="586" t="s">
        <v>625</v>
      </c>
      <c r="CVZ96" s="586" t="s">
        <v>625</v>
      </c>
      <c r="CWA96" s="586" t="s">
        <v>625</v>
      </c>
      <c r="CWB96" s="586" t="s">
        <v>625</v>
      </c>
      <c r="CWC96" s="586" t="s">
        <v>625</v>
      </c>
      <c r="CWD96" s="586" t="s">
        <v>625</v>
      </c>
      <c r="CWE96" s="586" t="s">
        <v>625</v>
      </c>
      <c r="CWF96" s="586" t="s">
        <v>625</v>
      </c>
      <c r="CWG96" s="586" t="s">
        <v>625</v>
      </c>
      <c r="CWH96" s="586" t="s">
        <v>625</v>
      </c>
      <c r="CWI96" s="586" t="s">
        <v>625</v>
      </c>
      <c r="CWJ96" s="586" t="s">
        <v>625</v>
      </c>
      <c r="CWK96" s="586" t="s">
        <v>625</v>
      </c>
      <c r="CWL96" s="586" t="s">
        <v>625</v>
      </c>
      <c r="CWM96" s="586" t="s">
        <v>625</v>
      </c>
      <c r="CWN96" s="586" t="s">
        <v>625</v>
      </c>
      <c r="CWO96" s="586" t="s">
        <v>625</v>
      </c>
      <c r="CWP96" s="586" t="s">
        <v>625</v>
      </c>
      <c r="CWQ96" s="586" t="s">
        <v>625</v>
      </c>
      <c r="CWR96" s="586" t="s">
        <v>625</v>
      </c>
      <c r="CWS96" s="586" t="s">
        <v>625</v>
      </c>
      <c r="CWT96" s="586" t="s">
        <v>625</v>
      </c>
      <c r="CWU96" s="586" t="s">
        <v>625</v>
      </c>
      <c r="CWV96" s="586" t="s">
        <v>625</v>
      </c>
      <c r="CWW96" s="586" t="s">
        <v>625</v>
      </c>
      <c r="CWX96" s="586" t="s">
        <v>625</v>
      </c>
      <c r="CWY96" s="586" t="s">
        <v>625</v>
      </c>
      <c r="CWZ96" s="586" t="s">
        <v>625</v>
      </c>
      <c r="CXA96" s="586" t="s">
        <v>625</v>
      </c>
      <c r="CXB96" s="586" t="s">
        <v>625</v>
      </c>
      <c r="CXC96" s="586" t="s">
        <v>625</v>
      </c>
      <c r="CXD96" s="586" t="s">
        <v>625</v>
      </c>
      <c r="CXE96" s="586" t="s">
        <v>625</v>
      </c>
      <c r="CXF96" s="586" t="s">
        <v>625</v>
      </c>
      <c r="CXG96" s="586" t="s">
        <v>625</v>
      </c>
      <c r="CXH96" s="586" t="s">
        <v>625</v>
      </c>
      <c r="CXI96" s="586" t="s">
        <v>625</v>
      </c>
      <c r="CXJ96" s="586" t="s">
        <v>625</v>
      </c>
      <c r="CXK96" s="586" t="s">
        <v>625</v>
      </c>
      <c r="CXL96" s="586" t="s">
        <v>625</v>
      </c>
      <c r="CXM96" s="586" t="s">
        <v>625</v>
      </c>
      <c r="CXN96" s="586" t="s">
        <v>625</v>
      </c>
      <c r="CXO96" s="586" t="s">
        <v>625</v>
      </c>
      <c r="CXP96" s="586" t="s">
        <v>625</v>
      </c>
      <c r="CXQ96" s="586" t="s">
        <v>625</v>
      </c>
      <c r="CXR96" s="586" t="s">
        <v>625</v>
      </c>
      <c r="CXS96" s="586" t="s">
        <v>625</v>
      </c>
      <c r="CXT96" s="586" t="s">
        <v>625</v>
      </c>
      <c r="CXU96" s="586" t="s">
        <v>625</v>
      </c>
      <c r="CXV96" s="586" t="s">
        <v>625</v>
      </c>
      <c r="CXW96" s="586" t="s">
        <v>625</v>
      </c>
      <c r="CXX96" s="586" t="s">
        <v>625</v>
      </c>
      <c r="CXY96" s="586" t="s">
        <v>625</v>
      </c>
      <c r="CXZ96" s="586" t="s">
        <v>625</v>
      </c>
      <c r="CYA96" s="586" t="s">
        <v>625</v>
      </c>
      <c r="CYB96" s="586" t="s">
        <v>625</v>
      </c>
      <c r="CYC96" s="586" t="s">
        <v>625</v>
      </c>
      <c r="CYD96" s="586" t="s">
        <v>625</v>
      </c>
      <c r="CYE96" s="586" t="s">
        <v>625</v>
      </c>
      <c r="CYF96" s="586" t="s">
        <v>625</v>
      </c>
      <c r="CYG96" s="586" t="s">
        <v>625</v>
      </c>
      <c r="CYH96" s="586" t="s">
        <v>625</v>
      </c>
      <c r="CYI96" s="586" t="s">
        <v>625</v>
      </c>
      <c r="CYJ96" s="586" t="s">
        <v>625</v>
      </c>
      <c r="CYK96" s="586" t="s">
        <v>625</v>
      </c>
      <c r="CYL96" s="586" t="s">
        <v>625</v>
      </c>
      <c r="CYM96" s="586" t="s">
        <v>625</v>
      </c>
      <c r="CYN96" s="586" t="s">
        <v>625</v>
      </c>
      <c r="CYO96" s="586" t="s">
        <v>625</v>
      </c>
      <c r="CYP96" s="586" t="s">
        <v>625</v>
      </c>
      <c r="CYQ96" s="586" t="s">
        <v>625</v>
      </c>
      <c r="CYR96" s="586" t="s">
        <v>625</v>
      </c>
      <c r="CYS96" s="586" t="s">
        <v>625</v>
      </c>
      <c r="CYT96" s="586" t="s">
        <v>625</v>
      </c>
      <c r="CYU96" s="586" t="s">
        <v>625</v>
      </c>
      <c r="CYV96" s="586" t="s">
        <v>625</v>
      </c>
      <c r="CYW96" s="586" t="s">
        <v>625</v>
      </c>
      <c r="CYX96" s="586" t="s">
        <v>625</v>
      </c>
      <c r="CYY96" s="586" t="s">
        <v>625</v>
      </c>
      <c r="CYZ96" s="586" t="s">
        <v>625</v>
      </c>
      <c r="CZA96" s="586" t="s">
        <v>625</v>
      </c>
      <c r="CZB96" s="586" t="s">
        <v>625</v>
      </c>
      <c r="CZC96" s="586" t="s">
        <v>625</v>
      </c>
      <c r="CZD96" s="586" t="s">
        <v>625</v>
      </c>
      <c r="CZE96" s="586" t="s">
        <v>625</v>
      </c>
      <c r="CZF96" s="586" t="s">
        <v>625</v>
      </c>
      <c r="CZG96" s="586" t="s">
        <v>625</v>
      </c>
      <c r="CZH96" s="586" t="s">
        <v>625</v>
      </c>
      <c r="CZI96" s="586" t="s">
        <v>625</v>
      </c>
      <c r="CZJ96" s="586" t="s">
        <v>625</v>
      </c>
      <c r="CZK96" s="586" t="s">
        <v>625</v>
      </c>
      <c r="CZL96" s="586" t="s">
        <v>625</v>
      </c>
      <c r="CZM96" s="586" t="s">
        <v>625</v>
      </c>
      <c r="CZN96" s="586" t="s">
        <v>625</v>
      </c>
      <c r="CZO96" s="586" t="s">
        <v>625</v>
      </c>
      <c r="CZP96" s="586" t="s">
        <v>625</v>
      </c>
      <c r="CZQ96" s="586" t="s">
        <v>625</v>
      </c>
      <c r="CZR96" s="586" t="s">
        <v>625</v>
      </c>
      <c r="CZS96" s="586" t="s">
        <v>625</v>
      </c>
      <c r="CZT96" s="586" t="s">
        <v>625</v>
      </c>
      <c r="CZU96" s="586" t="s">
        <v>625</v>
      </c>
      <c r="CZV96" s="586" t="s">
        <v>625</v>
      </c>
      <c r="CZW96" s="586" t="s">
        <v>625</v>
      </c>
      <c r="CZX96" s="586" t="s">
        <v>625</v>
      </c>
      <c r="CZY96" s="586" t="s">
        <v>625</v>
      </c>
      <c r="CZZ96" s="586" t="s">
        <v>625</v>
      </c>
      <c r="DAA96" s="586" t="s">
        <v>625</v>
      </c>
      <c r="DAB96" s="586" t="s">
        <v>625</v>
      </c>
      <c r="DAC96" s="586" t="s">
        <v>625</v>
      </c>
      <c r="DAD96" s="586" t="s">
        <v>625</v>
      </c>
      <c r="DAE96" s="586" t="s">
        <v>625</v>
      </c>
      <c r="DAF96" s="586" t="s">
        <v>625</v>
      </c>
      <c r="DAG96" s="586" t="s">
        <v>625</v>
      </c>
      <c r="DAH96" s="586" t="s">
        <v>625</v>
      </c>
      <c r="DAI96" s="586" t="s">
        <v>625</v>
      </c>
      <c r="DAJ96" s="586" t="s">
        <v>625</v>
      </c>
      <c r="DAK96" s="586" t="s">
        <v>625</v>
      </c>
      <c r="DAL96" s="586" t="s">
        <v>625</v>
      </c>
      <c r="DAM96" s="586" t="s">
        <v>625</v>
      </c>
      <c r="DAN96" s="586" t="s">
        <v>625</v>
      </c>
      <c r="DAO96" s="586" t="s">
        <v>625</v>
      </c>
      <c r="DAP96" s="586" t="s">
        <v>625</v>
      </c>
      <c r="DAQ96" s="586" t="s">
        <v>625</v>
      </c>
      <c r="DAR96" s="586" t="s">
        <v>625</v>
      </c>
      <c r="DAS96" s="586" t="s">
        <v>625</v>
      </c>
      <c r="DAT96" s="586" t="s">
        <v>625</v>
      </c>
      <c r="DAU96" s="586" t="s">
        <v>625</v>
      </c>
      <c r="DAV96" s="586" t="s">
        <v>625</v>
      </c>
      <c r="DAW96" s="586" t="s">
        <v>625</v>
      </c>
      <c r="DAX96" s="586" t="s">
        <v>625</v>
      </c>
      <c r="DAY96" s="586" t="s">
        <v>625</v>
      </c>
      <c r="DAZ96" s="586" t="s">
        <v>625</v>
      </c>
      <c r="DBA96" s="586" t="s">
        <v>625</v>
      </c>
      <c r="DBB96" s="586" t="s">
        <v>625</v>
      </c>
      <c r="DBC96" s="586" t="s">
        <v>625</v>
      </c>
      <c r="DBD96" s="586" t="s">
        <v>625</v>
      </c>
      <c r="DBE96" s="586" t="s">
        <v>625</v>
      </c>
      <c r="DBF96" s="586" t="s">
        <v>625</v>
      </c>
      <c r="DBG96" s="586" t="s">
        <v>625</v>
      </c>
      <c r="DBH96" s="586" t="s">
        <v>625</v>
      </c>
      <c r="DBI96" s="586" t="s">
        <v>625</v>
      </c>
      <c r="DBJ96" s="586" t="s">
        <v>625</v>
      </c>
      <c r="DBK96" s="586" t="s">
        <v>625</v>
      </c>
      <c r="DBL96" s="586" t="s">
        <v>625</v>
      </c>
      <c r="DBM96" s="586" t="s">
        <v>625</v>
      </c>
      <c r="DBN96" s="586" t="s">
        <v>625</v>
      </c>
      <c r="DBO96" s="586" t="s">
        <v>625</v>
      </c>
      <c r="DBP96" s="586" t="s">
        <v>625</v>
      </c>
      <c r="DBQ96" s="586" t="s">
        <v>625</v>
      </c>
      <c r="DBR96" s="586" t="s">
        <v>625</v>
      </c>
      <c r="DBS96" s="586" t="s">
        <v>625</v>
      </c>
      <c r="DBT96" s="586" t="s">
        <v>625</v>
      </c>
      <c r="DBU96" s="586" t="s">
        <v>625</v>
      </c>
      <c r="DBV96" s="586" t="s">
        <v>625</v>
      </c>
      <c r="DBW96" s="586" t="s">
        <v>625</v>
      </c>
      <c r="DBX96" s="586" t="s">
        <v>625</v>
      </c>
      <c r="DBY96" s="586" t="s">
        <v>625</v>
      </c>
      <c r="DBZ96" s="586" t="s">
        <v>625</v>
      </c>
      <c r="DCA96" s="586" t="s">
        <v>625</v>
      </c>
      <c r="DCB96" s="586" t="s">
        <v>625</v>
      </c>
      <c r="DCC96" s="586" t="s">
        <v>625</v>
      </c>
      <c r="DCD96" s="586" t="s">
        <v>625</v>
      </c>
      <c r="DCE96" s="586" t="s">
        <v>625</v>
      </c>
      <c r="DCF96" s="586" t="s">
        <v>625</v>
      </c>
      <c r="DCG96" s="586" t="s">
        <v>625</v>
      </c>
      <c r="DCH96" s="586" t="s">
        <v>625</v>
      </c>
      <c r="DCI96" s="586" t="s">
        <v>625</v>
      </c>
      <c r="DCJ96" s="586" t="s">
        <v>625</v>
      </c>
      <c r="DCK96" s="586" t="s">
        <v>625</v>
      </c>
      <c r="DCL96" s="586" t="s">
        <v>625</v>
      </c>
      <c r="DCM96" s="586" t="s">
        <v>625</v>
      </c>
      <c r="DCN96" s="586" t="s">
        <v>625</v>
      </c>
      <c r="DCO96" s="586" t="s">
        <v>625</v>
      </c>
      <c r="DCP96" s="586" t="s">
        <v>625</v>
      </c>
      <c r="DCQ96" s="586" t="s">
        <v>625</v>
      </c>
      <c r="DCR96" s="586" t="s">
        <v>625</v>
      </c>
      <c r="DCS96" s="586" t="s">
        <v>625</v>
      </c>
      <c r="DCT96" s="586" t="s">
        <v>625</v>
      </c>
      <c r="DCU96" s="586" t="s">
        <v>625</v>
      </c>
      <c r="DCV96" s="586" t="s">
        <v>625</v>
      </c>
      <c r="DCW96" s="586" t="s">
        <v>625</v>
      </c>
      <c r="DCX96" s="586" t="s">
        <v>625</v>
      </c>
      <c r="DCY96" s="586" t="s">
        <v>625</v>
      </c>
      <c r="DCZ96" s="586" t="s">
        <v>625</v>
      </c>
      <c r="DDA96" s="586" t="s">
        <v>625</v>
      </c>
      <c r="DDB96" s="586" t="s">
        <v>625</v>
      </c>
      <c r="DDC96" s="586" t="s">
        <v>625</v>
      </c>
      <c r="DDD96" s="586" t="s">
        <v>625</v>
      </c>
      <c r="DDE96" s="586" t="s">
        <v>625</v>
      </c>
      <c r="DDF96" s="586" t="s">
        <v>625</v>
      </c>
      <c r="DDG96" s="586" t="s">
        <v>625</v>
      </c>
      <c r="DDH96" s="586" t="s">
        <v>625</v>
      </c>
      <c r="DDI96" s="586" t="s">
        <v>625</v>
      </c>
      <c r="DDJ96" s="586" t="s">
        <v>625</v>
      </c>
      <c r="DDK96" s="586" t="s">
        <v>625</v>
      </c>
      <c r="DDL96" s="586" t="s">
        <v>625</v>
      </c>
      <c r="DDM96" s="586" t="s">
        <v>625</v>
      </c>
      <c r="DDN96" s="586" t="s">
        <v>625</v>
      </c>
      <c r="DDO96" s="586" t="s">
        <v>625</v>
      </c>
      <c r="DDP96" s="586" t="s">
        <v>625</v>
      </c>
      <c r="DDQ96" s="586" t="s">
        <v>625</v>
      </c>
      <c r="DDR96" s="586" t="s">
        <v>625</v>
      </c>
      <c r="DDS96" s="586" t="s">
        <v>625</v>
      </c>
      <c r="DDT96" s="586" t="s">
        <v>625</v>
      </c>
      <c r="DDU96" s="586" t="s">
        <v>625</v>
      </c>
      <c r="DDV96" s="586" t="s">
        <v>625</v>
      </c>
      <c r="DDW96" s="586" t="s">
        <v>625</v>
      </c>
      <c r="DDX96" s="586" t="s">
        <v>625</v>
      </c>
      <c r="DDY96" s="586" t="s">
        <v>625</v>
      </c>
      <c r="DDZ96" s="586" t="s">
        <v>625</v>
      </c>
      <c r="DEA96" s="586" t="s">
        <v>625</v>
      </c>
      <c r="DEB96" s="586" t="s">
        <v>625</v>
      </c>
      <c r="DEC96" s="586" t="s">
        <v>625</v>
      </c>
      <c r="DED96" s="586" t="s">
        <v>625</v>
      </c>
      <c r="DEE96" s="586" t="s">
        <v>625</v>
      </c>
      <c r="DEF96" s="586" t="s">
        <v>625</v>
      </c>
      <c r="DEG96" s="586" t="s">
        <v>625</v>
      </c>
      <c r="DEH96" s="586" t="s">
        <v>625</v>
      </c>
      <c r="DEI96" s="586" t="s">
        <v>625</v>
      </c>
      <c r="DEJ96" s="586" t="s">
        <v>625</v>
      </c>
      <c r="DEK96" s="586" t="s">
        <v>625</v>
      </c>
      <c r="DEL96" s="586" t="s">
        <v>625</v>
      </c>
      <c r="DEM96" s="586" t="s">
        <v>625</v>
      </c>
      <c r="DEN96" s="586" t="s">
        <v>625</v>
      </c>
      <c r="DEO96" s="586" t="s">
        <v>625</v>
      </c>
      <c r="DEP96" s="586" t="s">
        <v>625</v>
      </c>
      <c r="DEQ96" s="586" t="s">
        <v>625</v>
      </c>
      <c r="DER96" s="586" t="s">
        <v>625</v>
      </c>
      <c r="DES96" s="586" t="s">
        <v>625</v>
      </c>
      <c r="DET96" s="586" t="s">
        <v>625</v>
      </c>
      <c r="DEU96" s="586" t="s">
        <v>625</v>
      </c>
      <c r="DEV96" s="586" t="s">
        <v>625</v>
      </c>
      <c r="DEW96" s="586" t="s">
        <v>625</v>
      </c>
      <c r="DEX96" s="586" t="s">
        <v>625</v>
      </c>
      <c r="DEY96" s="586" t="s">
        <v>625</v>
      </c>
      <c r="DEZ96" s="586" t="s">
        <v>625</v>
      </c>
      <c r="DFA96" s="586" t="s">
        <v>625</v>
      </c>
      <c r="DFB96" s="586" t="s">
        <v>625</v>
      </c>
      <c r="DFC96" s="586" t="s">
        <v>625</v>
      </c>
      <c r="DFD96" s="586" t="s">
        <v>625</v>
      </c>
      <c r="DFE96" s="586" t="s">
        <v>625</v>
      </c>
      <c r="DFF96" s="586" t="s">
        <v>625</v>
      </c>
      <c r="DFG96" s="586" t="s">
        <v>625</v>
      </c>
      <c r="DFH96" s="586" t="s">
        <v>625</v>
      </c>
      <c r="DFI96" s="586" t="s">
        <v>625</v>
      </c>
      <c r="DFJ96" s="586" t="s">
        <v>625</v>
      </c>
      <c r="DFK96" s="586" t="s">
        <v>625</v>
      </c>
      <c r="DFL96" s="586" t="s">
        <v>625</v>
      </c>
      <c r="DFM96" s="586" t="s">
        <v>625</v>
      </c>
      <c r="DFN96" s="586" t="s">
        <v>625</v>
      </c>
      <c r="DFO96" s="586" t="s">
        <v>625</v>
      </c>
      <c r="DFP96" s="586" t="s">
        <v>625</v>
      </c>
      <c r="DFQ96" s="586" t="s">
        <v>625</v>
      </c>
      <c r="DFR96" s="586" t="s">
        <v>625</v>
      </c>
      <c r="DFS96" s="586" t="s">
        <v>625</v>
      </c>
      <c r="DFT96" s="586" t="s">
        <v>625</v>
      </c>
      <c r="DFU96" s="586" t="s">
        <v>625</v>
      </c>
      <c r="DFV96" s="586" t="s">
        <v>625</v>
      </c>
      <c r="DFW96" s="586" t="s">
        <v>625</v>
      </c>
      <c r="DFX96" s="586" t="s">
        <v>625</v>
      </c>
      <c r="DFY96" s="586" t="s">
        <v>625</v>
      </c>
      <c r="DFZ96" s="586" t="s">
        <v>625</v>
      </c>
      <c r="DGA96" s="586" t="s">
        <v>625</v>
      </c>
      <c r="DGB96" s="586" t="s">
        <v>625</v>
      </c>
      <c r="DGC96" s="586" t="s">
        <v>625</v>
      </c>
      <c r="DGD96" s="586" t="s">
        <v>625</v>
      </c>
      <c r="DGE96" s="586" t="s">
        <v>625</v>
      </c>
      <c r="DGF96" s="586" t="s">
        <v>625</v>
      </c>
      <c r="DGG96" s="586" t="s">
        <v>625</v>
      </c>
      <c r="DGH96" s="586" t="s">
        <v>625</v>
      </c>
      <c r="DGI96" s="586" t="s">
        <v>625</v>
      </c>
      <c r="DGJ96" s="586" t="s">
        <v>625</v>
      </c>
      <c r="DGK96" s="586" t="s">
        <v>625</v>
      </c>
      <c r="DGL96" s="586" t="s">
        <v>625</v>
      </c>
      <c r="DGM96" s="586" t="s">
        <v>625</v>
      </c>
      <c r="DGN96" s="586" t="s">
        <v>625</v>
      </c>
      <c r="DGO96" s="586" t="s">
        <v>625</v>
      </c>
      <c r="DGP96" s="586" t="s">
        <v>625</v>
      </c>
      <c r="DGQ96" s="586" t="s">
        <v>625</v>
      </c>
      <c r="DGR96" s="586" t="s">
        <v>625</v>
      </c>
      <c r="DGS96" s="586" t="s">
        <v>625</v>
      </c>
      <c r="DGT96" s="586" t="s">
        <v>625</v>
      </c>
      <c r="DGU96" s="586" t="s">
        <v>625</v>
      </c>
      <c r="DGV96" s="586" t="s">
        <v>625</v>
      </c>
      <c r="DGW96" s="586" t="s">
        <v>625</v>
      </c>
      <c r="DGX96" s="586" t="s">
        <v>625</v>
      </c>
      <c r="DGY96" s="586" t="s">
        <v>625</v>
      </c>
      <c r="DGZ96" s="586" t="s">
        <v>625</v>
      </c>
      <c r="DHA96" s="586" t="s">
        <v>625</v>
      </c>
      <c r="DHB96" s="586" t="s">
        <v>625</v>
      </c>
      <c r="DHC96" s="586" t="s">
        <v>625</v>
      </c>
      <c r="DHD96" s="586" t="s">
        <v>625</v>
      </c>
      <c r="DHE96" s="586" t="s">
        <v>625</v>
      </c>
      <c r="DHF96" s="586" t="s">
        <v>625</v>
      </c>
      <c r="DHG96" s="586" t="s">
        <v>625</v>
      </c>
      <c r="DHH96" s="586" t="s">
        <v>625</v>
      </c>
      <c r="DHI96" s="586" t="s">
        <v>625</v>
      </c>
      <c r="DHJ96" s="586" t="s">
        <v>625</v>
      </c>
      <c r="DHK96" s="586" t="s">
        <v>625</v>
      </c>
      <c r="DHL96" s="586" t="s">
        <v>625</v>
      </c>
      <c r="DHM96" s="586" t="s">
        <v>625</v>
      </c>
      <c r="DHN96" s="586" t="s">
        <v>625</v>
      </c>
      <c r="DHO96" s="586" t="s">
        <v>625</v>
      </c>
      <c r="DHP96" s="586" t="s">
        <v>625</v>
      </c>
      <c r="DHQ96" s="586" t="s">
        <v>625</v>
      </c>
      <c r="DHR96" s="586" t="s">
        <v>625</v>
      </c>
      <c r="DHS96" s="586" t="s">
        <v>625</v>
      </c>
      <c r="DHT96" s="586" t="s">
        <v>625</v>
      </c>
      <c r="DHU96" s="586" t="s">
        <v>625</v>
      </c>
      <c r="DHV96" s="586" t="s">
        <v>625</v>
      </c>
      <c r="DHW96" s="586" t="s">
        <v>625</v>
      </c>
      <c r="DHX96" s="586" t="s">
        <v>625</v>
      </c>
      <c r="DHY96" s="586" t="s">
        <v>625</v>
      </c>
      <c r="DHZ96" s="586" t="s">
        <v>625</v>
      </c>
      <c r="DIA96" s="586" t="s">
        <v>625</v>
      </c>
      <c r="DIB96" s="586" t="s">
        <v>625</v>
      </c>
      <c r="DIC96" s="586" t="s">
        <v>625</v>
      </c>
      <c r="DID96" s="586" t="s">
        <v>625</v>
      </c>
      <c r="DIE96" s="586" t="s">
        <v>625</v>
      </c>
      <c r="DIF96" s="586" t="s">
        <v>625</v>
      </c>
      <c r="DIG96" s="586" t="s">
        <v>625</v>
      </c>
      <c r="DIH96" s="586" t="s">
        <v>625</v>
      </c>
      <c r="DII96" s="586" t="s">
        <v>625</v>
      </c>
      <c r="DIJ96" s="586" t="s">
        <v>625</v>
      </c>
      <c r="DIK96" s="586" t="s">
        <v>625</v>
      </c>
      <c r="DIL96" s="586" t="s">
        <v>625</v>
      </c>
      <c r="DIM96" s="586" t="s">
        <v>625</v>
      </c>
      <c r="DIN96" s="586" t="s">
        <v>625</v>
      </c>
      <c r="DIO96" s="586" t="s">
        <v>625</v>
      </c>
      <c r="DIP96" s="586" t="s">
        <v>625</v>
      </c>
      <c r="DIQ96" s="586" t="s">
        <v>625</v>
      </c>
      <c r="DIR96" s="586" t="s">
        <v>625</v>
      </c>
      <c r="DIS96" s="586" t="s">
        <v>625</v>
      </c>
      <c r="DIT96" s="586" t="s">
        <v>625</v>
      </c>
      <c r="DIU96" s="586" t="s">
        <v>625</v>
      </c>
      <c r="DIV96" s="586" t="s">
        <v>625</v>
      </c>
      <c r="DIW96" s="586" t="s">
        <v>625</v>
      </c>
      <c r="DIX96" s="586" t="s">
        <v>625</v>
      </c>
      <c r="DIY96" s="586" t="s">
        <v>625</v>
      </c>
      <c r="DIZ96" s="586" t="s">
        <v>625</v>
      </c>
      <c r="DJA96" s="586" t="s">
        <v>625</v>
      </c>
      <c r="DJB96" s="586" t="s">
        <v>625</v>
      </c>
      <c r="DJC96" s="586" t="s">
        <v>625</v>
      </c>
      <c r="DJD96" s="586" t="s">
        <v>625</v>
      </c>
      <c r="DJE96" s="586" t="s">
        <v>625</v>
      </c>
      <c r="DJF96" s="586" t="s">
        <v>625</v>
      </c>
      <c r="DJG96" s="586" t="s">
        <v>625</v>
      </c>
      <c r="DJH96" s="586" t="s">
        <v>625</v>
      </c>
      <c r="DJI96" s="586" t="s">
        <v>625</v>
      </c>
      <c r="DJJ96" s="586" t="s">
        <v>625</v>
      </c>
      <c r="DJK96" s="586" t="s">
        <v>625</v>
      </c>
      <c r="DJL96" s="586" t="s">
        <v>625</v>
      </c>
      <c r="DJM96" s="586" t="s">
        <v>625</v>
      </c>
      <c r="DJN96" s="586" t="s">
        <v>625</v>
      </c>
      <c r="DJO96" s="586" t="s">
        <v>625</v>
      </c>
      <c r="DJP96" s="586" t="s">
        <v>625</v>
      </c>
      <c r="DJQ96" s="586" t="s">
        <v>625</v>
      </c>
      <c r="DJR96" s="586" t="s">
        <v>625</v>
      </c>
      <c r="DJS96" s="586" t="s">
        <v>625</v>
      </c>
      <c r="DJT96" s="586" t="s">
        <v>625</v>
      </c>
      <c r="DJU96" s="586" t="s">
        <v>625</v>
      </c>
      <c r="DJV96" s="586" t="s">
        <v>625</v>
      </c>
      <c r="DJW96" s="586" t="s">
        <v>625</v>
      </c>
      <c r="DJX96" s="586" t="s">
        <v>625</v>
      </c>
      <c r="DJY96" s="586" t="s">
        <v>625</v>
      </c>
      <c r="DJZ96" s="586" t="s">
        <v>625</v>
      </c>
      <c r="DKA96" s="586" t="s">
        <v>625</v>
      </c>
      <c r="DKB96" s="586" t="s">
        <v>625</v>
      </c>
      <c r="DKC96" s="586" t="s">
        <v>625</v>
      </c>
      <c r="DKD96" s="586" t="s">
        <v>625</v>
      </c>
      <c r="DKE96" s="586" t="s">
        <v>625</v>
      </c>
      <c r="DKF96" s="586" t="s">
        <v>625</v>
      </c>
      <c r="DKG96" s="586" t="s">
        <v>625</v>
      </c>
      <c r="DKH96" s="586" t="s">
        <v>625</v>
      </c>
      <c r="DKI96" s="586" t="s">
        <v>625</v>
      </c>
      <c r="DKJ96" s="586" t="s">
        <v>625</v>
      </c>
      <c r="DKK96" s="586" t="s">
        <v>625</v>
      </c>
      <c r="DKL96" s="586" t="s">
        <v>625</v>
      </c>
      <c r="DKM96" s="586" t="s">
        <v>625</v>
      </c>
      <c r="DKN96" s="586" t="s">
        <v>625</v>
      </c>
      <c r="DKO96" s="586" t="s">
        <v>625</v>
      </c>
      <c r="DKP96" s="586" t="s">
        <v>625</v>
      </c>
      <c r="DKQ96" s="586" t="s">
        <v>625</v>
      </c>
      <c r="DKR96" s="586" t="s">
        <v>625</v>
      </c>
      <c r="DKS96" s="586" t="s">
        <v>625</v>
      </c>
      <c r="DKT96" s="586" t="s">
        <v>625</v>
      </c>
      <c r="DKU96" s="586" t="s">
        <v>625</v>
      </c>
      <c r="DKV96" s="586" t="s">
        <v>625</v>
      </c>
      <c r="DKW96" s="586" t="s">
        <v>625</v>
      </c>
      <c r="DKX96" s="586" t="s">
        <v>625</v>
      </c>
      <c r="DKY96" s="586" t="s">
        <v>625</v>
      </c>
      <c r="DKZ96" s="586" t="s">
        <v>625</v>
      </c>
      <c r="DLA96" s="586" t="s">
        <v>625</v>
      </c>
      <c r="DLB96" s="586" t="s">
        <v>625</v>
      </c>
      <c r="DLC96" s="586" t="s">
        <v>625</v>
      </c>
      <c r="DLD96" s="586" t="s">
        <v>625</v>
      </c>
      <c r="DLE96" s="586" t="s">
        <v>625</v>
      </c>
      <c r="DLF96" s="586" t="s">
        <v>625</v>
      </c>
      <c r="DLG96" s="586" t="s">
        <v>625</v>
      </c>
      <c r="DLH96" s="586" t="s">
        <v>625</v>
      </c>
      <c r="DLI96" s="586" t="s">
        <v>625</v>
      </c>
      <c r="DLJ96" s="586" t="s">
        <v>625</v>
      </c>
      <c r="DLK96" s="586" t="s">
        <v>625</v>
      </c>
      <c r="DLL96" s="586" t="s">
        <v>625</v>
      </c>
      <c r="DLM96" s="586" t="s">
        <v>625</v>
      </c>
      <c r="DLN96" s="586" t="s">
        <v>625</v>
      </c>
      <c r="DLO96" s="586" t="s">
        <v>625</v>
      </c>
      <c r="DLP96" s="586" t="s">
        <v>625</v>
      </c>
      <c r="DLQ96" s="586" t="s">
        <v>625</v>
      </c>
      <c r="DLR96" s="586" t="s">
        <v>625</v>
      </c>
      <c r="DLS96" s="586" t="s">
        <v>625</v>
      </c>
      <c r="DLT96" s="586" t="s">
        <v>625</v>
      </c>
      <c r="DLU96" s="586" t="s">
        <v>625</v>
      </c>
      <c r="DLV96" s="586" t="s">
        <v>625</v>
      </c>
      <c r="DLW96" s="586" t="s">
        <v>625</v>
      </c>
      <c r="DLX96" s="586" t="s">
        <v>625</v>
      </c>
      <c r="DLY96" s="586" t="s">
        <v>625</v>
      </c>
      <c r="DLZ96" s="586" t="s">
        <v>625</v>
      </c>
      <c r="DMA96" s="586" t="s">
        <v>625</v>
      </c>
      <c r="DMB96" s="586" t="s">
        <v>625</v>
      </c>
      <c r="DMC96" s="586" t="s">
        <v>625</v>
      </c>
      <c r="DMD96" s="586" t="s">
        <v>625</v>
      </c>
      <c r="DME96" s="586" t="s">
        <v>625</v>
      </c>
      <c r="DMF96" s="586" t="s">
        <v>625</v>
      </c>
      <c r="DMG96" s="586" t="s">
        <v>625</v>
      </c>
      <c r="DMH96" s="586" t="s">
        <v>625</v>
      </c>
      <c r="DMI96" s="586" t="s">
        <v>625</v>
      </c>
      <c r="DMJ96" s="586" t="s">
        <v>625</v>
      </c>
      <c r="DMK96" s="586" t="s">
        <v>625</v>
      </c>
      <c r="DML96" s="586" t="s">
        <v>625</v>
      </c>
      <c r="DMM96" s="586" t="s">
        <v>625</v>
      </c>
      <c r="DMN96" s="586" t="s">
        <v>625</v>
      </c>
      <c r="DMO96" s="586" t="s">
        <v>625</v>
      </c>
      <c r="DMP96" s="586" t="s">
        <v>625</v>
      </c>
      <c r="DMQ96" s="586" t="s">
        <v>625</v>
      </c>
      <c r="DMR96" s="586" t="s">
        <v>625</v>
      </c>
      <c r="DMS96" s="586" t="s">
        <v>625</v>
      </c>
      <c r="DMT96" s="586" t="s">
        <v>625</v>
      </c>
      <c r="DMU96" s="586" t="s">
        <v>625</v>
      </c>
      <c r="DMV96" s="586" t="s">
        <v>625</v>
      </c>
      <c r="DMW96" s="586" t="s">
        <v>625</v>
      </c>
      <c r="DMX96" s="586" t="s">
        <v>625</v>
      </c>
      <c r="DMY96" s="586" t="s">
        <v>625</v>
      </c>
      <c r="DMZ96" s="586" t="s">
        <v>625</v>
      </c>
      <c r="DNA96" s="586" t="s">
        <v>625</v>
      </c>
      <c r="DNB96" s="586" t="s">
        <v>625</v>
      </c>
      <c r="DNC96" s="586" t="s">
        <v>625</v>
      </c>
      <c r="DND96" s="586" t="s">
        <v>625</v>
      </c>
      <c r="DNE96" s="586" t="s">
        <v>625</v>
      </c>
      <c r="DNF96" s="586" t="s">
        <v>625</v>
      </c>
      <c r="DNG96" s="586" t="s">
        <v>625</v>
      </c>
      <c r="DNH96" s="586" t="s">
        <v>625</v>
      </c>
      <c r="DNI96" s="586" t="s">
        <v>625</v>
      </c>
      <c r="DNJ96" s="586" t="s">
        <v>625</v>
      </c>
      <c r="DNK96" s="586" t="s">
        <v>625</v>
      </c>
      <c r="DNL96" s="586" t="s">
        <v>625</v>
      </c>
      <c r="DNM96" s="586" t="s">
        <v>625</v>
      </c>
      <c r="DNN96" s="586" t="s">
        <v>625</v>
      </c>
      <c r="DNO96" s="586" t="s">
        <v>625</v>
      </c>
      <c r="DNP96" s="586" t="s">
        <v>625</v>
      </c>
      <c r="DNQ96" s="586" t="s">
        <v>625</v>
      </c>
      <c r="DNR96" s="586" t="s">
        <v>625</v>
      </c>
      <c r="DNS96" s="586" t="s">
        <v>625</v>
      </c>
      <c r="DNT96" s="586" t="s">
        <v>625</v>
      </c>
      <c r="DNU96" s="586" t="s">
        <v>625</v>
      </c>
      <c r="DNV96" s="586" t="s">
        <v>625</v>
      </c>
      <c r="DNW96" s="586" t="s">
        <v>625</v>
      </c>
      <c r="DNX96" s="586" t="s">
        <v>625</v>
      </c>
      <c r="DNY96" s="586" t="s">
        <v>625</v>
      </c>
      <c r="DNZ96" s="586" t="s">
        <v>625</v>
      </c>
      <c r="DOA96" s="586" t="s">
        <v>625</v>
      </c>
      <c r="DOB96" s="586" t="s">
        <v>625</v>
      </c>
      <c r="DOC96" s="586" t="s">
        <v>625</v>
      </c>
      <c r="DOD96" s="586" t="s">
        <v>625</v>
      </c>
      <c r="DOE96" s="586" t="s">
        <v>625</v>
      </c>
      <c r="DOF96" s="586" t="s">
        <v>625</v>
      </c>
      <c r="DOG96" s="586" t="s">
        <v>625</v>
      </c>
      <c r="DOH96" s="586" t="s">
        <v>625</v>
      </c>
      <c r="DOI96" s="586" t="s">
        <v>625</v>
      </c>
      <c r="DOJ96" s="586" t="s">
        <v>625</v>
      </c>
      <c r="DOK96" s="586" t="s">
        <v>625</v>
      </c>
      <c r="DOL96" s="586" t="s">
        <v>625</v>
      </c>
      <c r="DOM96" s="586" t="s">
        <v>625</v>
      </c>
      <c r="DON96" s="586" t="s">
        <v>625</v>
      </c>
      <c r="DOO96" s="586" t="s">
        <v>625</v>
      </c>
      <c r="DOP96" s="586" t="s">
        <v>625</v>
      </c>
      <c r="DOQ96" s="586" t="s">
        <v>625</v>
      </c>
      <c r="DOR96" s="586" t="s">
        <v>625</v>
      </c>
      <c r="DOS96" s="586" t="s">
        <v>625</v>
      </c>
      <c r="DOT96" s="586" t="s">
        <v>625</v>
      </c>
      <c r="DOU96" s="586" t="s">
        <v>625</v>
      </c>
      <c r="DOV96" s="586" t="s">
        <v>625</v>
      </c>
      <c r="DOW96" s="586" t="s">
        <v>625</v>
      </c>
      <c r="DOX96" s="586" t="s">
        <v>625</v>
      </c>
      <c r="DOY96" s="586" t="s">
        <v>625</v>
      </c>
      <c r="DOZ96" s="586" t="s">
        <v>625</v>
      </c>
      <c r="DPA96" s="586" t="s">
        <v>625</v>
      </c>
      <c r="DPB96" s="586" t="s">
        <v>625</v>
      </c>
      <c r="DPC96" s="586" t="s">
        <v>625</v>
      </c>
      <c r="DPD96" s="586" t="s">
        <v>625</v>
      </c>
      <c r="DPE96" s="586" t="s">
        <v>625</v>
      </c>
      <c r="DPF96" s="586" t="s">
        <v>625</v>
      </c>
      <c r="DPG96" s="586" t="s">
        <v>625</v>
      </c>
      <c r="DPH96" s="586" t="s">
        <v>625</v>
      </c>
      <c r="DPI96" s="586" t="s">
        <v>625</v>
      </c>
      <c r="DPJ96" s="586" t="s">
        <v>625</v>
      </c>
      <c r="DPK96" s="586" t="s">
        <v>625</v>
      </c>
      <c r="DPL96" s="586" t="s">
        <v>625</v>
      </c>
      <c r="DPM96" s="586" t="s">
        <v>625</v>
      </c>
      <c r="DPN96" s="586" t="s">
        <v>625</v>
      </c>
      <c r="DPO96" s="586" t="s">
        <v>625</v>
      </c>
      <c r="DPP96" s="586" t="s">
        <v>625</v>
      </c>
      <c r="DPQ96" s="586" t="s">
        <v>625</v>
      </c>
      <c r="DPR96" s="586" t="s">
        <v>625</v>
      </c>
      <c r="DPS96" s="586" t="s">
        <v>625</v>
      </c>
      <c r="DPT96" s="586" t="s">
        <v>625</v>
      </c>
      <c r="DPU96" s="586" t="s">
        <v>625</v>
      </c>
      <c r="DPV96" s="586" t="s">
        <v>625</v>
      </c>
      <c r="DPW96" s="586" t="s">
        <v>625</v>
      </c>
      <c r="DPX96" s="586" t="s">
        <v>625</v>
      </c>
      <c r="DPY96" s="586" t="s">
        <v>625</v>
      </c>
      <c r="DPZ96" s="586" t="s">
        <v>625</v>
      </c>
      <c r="DQA96" s="586" t="s">
        <v>625</v>
      </c>
      <c r="DQB96" s="586" t="s">
        <v>625</v>
      </c>
      <c r="DQC96" s="586" t="s">
        <v>625</v>
      </c>
      <c r="DQD96" s="586" t="s">
        <v>625</v>
      </c>
      <c r="DQE96" s="586" t="s">
        <v>625</v>
      </c>
      <c r="DQF96" s="586" t="s">
        <v>625</v>
      </c>
      <c r="DQG96" s="586" t="s">
        <v>625</v>
      </c>
      <c r="DQH96" s="586" t="s">
        <v>625</v>
      </c>
      <c r="DQI96" s="586" t="s">
        <v>625</v>
      </c>
      <c r="DQJ96" s="586" t="s">
        <v>625</v>
      </c>
      <c r="DQK96" s="586" t="s">
        <v>625</v>
      </c>
      <c r="DQL96" s="586" t="s">
        <v>625</v>
      </c>
      <c r="DQM96" s="586" t="s">
        <v>625</v>
      </c>
      <c r="DQN96" s="586" t="s">
        <v>625</v>
      </c>
      <c r="DQO96" s="586" t="s">
        <v>625</v>
      </c>
      <c r="DQP96" s="586" t="s">
        <v>625</v>
      </c>
      <c r="DQQ96" s="586" t="s">
        <v>625</v>
      </c>
      <c r="DQR96" s="586" t="s">
        <v>625</v>
      </c>
      <c r="DQS96" s="586" t="s">
        <v>625</v>
      </c>
      <c r="DQT96" s="586" t="s">
        <v>625</v>
      </c>
      <c r="DQU96" s="586" t="s">
        <v>625</v>
      </c>
      <c r="DQV96" s="586" t="s">
        <v>625</v>
      </c>
      <c r="DQW96" s="586" t="s">
        <v>625</v>
      </c>
      <c r="DQX96" s="586" t="s">
        <v>625</v>
      </c>
      <c r="DQY96" s="586" t="s">
        <v>625</v>
      </c>
      <c r="DQZ96" s="586" t="s">
        <v>625</v>
      </c>
      <c r="DRA96" s="586" t="s">
        <v>625</v>
      </c>
      <c r="DRB96" s="586" t="s">
        <v>625</v>
      </c>
      <c r="DRC96" s="586" t="s">
        <v>625</v>
      </c>
      <c r="DRD96" s="586" t="s">
        <v>625</v>
      </c>
      <c r="DRE96" s="586" t="s">
        <v>625</v>
      </c>
      <c r="DRF96" s="586" t="s">
        <v>625</v>
      </c>
      <c r="DRG96" s="586" t="s">
        <v>625</v>
      </c>
      <c r="DRH96" s="586" t="s">
        <v>625</v>
      </c>
      <c r="DRI96" s="586" t="s">
        <v>625</v>
      </c>
      <c r="DRJ96" s="586" t="s">
        <v>625</v>
      </c>
      <c r="DRK96" s="586" t="s">
        <v>625</v>
      </c>
      <c r="DRL96" s="586" t="s">
        <v>625</v>
      </c>
      <c r="DRM96" s="586" t="s">
        <v>625</v>
      </c>
      <c r="DRN96" s="586" t="s">
        <v>625</v>
      </c>
      <c r="DRO96" s="586" t="s">
        <v>625</v>
      </c>
      <c r="DRP96" s="586" t="s">
        <v>625</v>
      </c>
      <c r="DRQ96" s="586" t="s">
        <v>625</v>
      </c>
      <c r="DRR96" s="586" t="s">
        <v>625</v>
      </c>
      <c r="DRS96" s="586" t="s">
        <v>625</v>
      </c>
      <c r="DRT96" s="586" t="s">
        <v>625</v>
      </c>
      <c r="DRU96" s="586" t="s">
        <v>625</v>
      </c>
      <c r="DRV96" s="586" t="s">
        <v>625</v>
      </c>
      <c r="DRW96" s="586" t="s">
        <v>625</v>
      </c>
      <c r="DRX96" s="586" t="s">
        <v>625</v>
      </c>
      <c r="DRY96" s="586" t="s">
        <v>625</v>
      </c>
      <c r="DRZ96" s="586" t="s">
        <v>625</v>
      </c>
      <c r="DSA96" s="586" t="s">
        <v>625</v>
      </c>
      <c r="DSB96" s="586" t="s">
        <v>625</v>
      </c>
      <c r="DSC96" s="586" t="s">
        <v>625</v>
      </c>
      <c r="DSD96" s="586" t="s">
        <v>625</v>
      </c>
      <c r="DSE96" s="586" t="s">
        <v>625</v>
      </c>
      <c r="DSF96" s="586" t="s">
        <v>625</v>
      </c>
      <c r="DSG96" s="586" t="s">
        <v>625</v>
      </c>
      <c r="DSH96" s="586" t="s">
        <v>625</v>
      </c>
      <c r="DSI96" s="586" t="s">
        <v>625</v>
      </c>
      <c r="DSJ96" s="586" t="s">
        <v>625</v>
      </c>
      <c r="DSK96" s="586" t="s">
        <v>625</v>
      </c>
      <c r="DSL96" s="586" t="s">
        <v>625</v>
      </c>
      <c r="DSM96" s="586" t="s">
        <v>625</v>
      </c>
      <c r="DSN96" s="586" t="s">
        <v>625</v>
      </c>
      <c r="DSO96" s="586" t="s">
        <v>625</v>
      </c>
      <c r="DSP96" s="586" t="s">
        <v>625</v>
      </c>
      <c r="DSQ96" s="586" t="s">
        <v>625</v>
      </c>
      <c r="DSR96" s="586" t="s">
        <v>625</v>
      </c>
      <c r="DSS96" s="586" t="s">
        <v>625</v>
      </c>
      <c r="DST96" s="586" t="s">
        <v>625</v>
      </c>
      <c r="DSU96" s="586" t="s">
        <v>625</v>
      </c>
      <c r="DSV96" s="586" t="s">
        <v>625</v>
      </c>
      <c r="DSW96" s="586" t="s">
        <v>625</v>
      </c>
      <c r="DSX96" s="586" t="s">
        <v>625</v>
      </c>
      <c r="DSY96" s="586" t="s">
        <v>625</v>
      </c>
      <c r="DSZ96" s="586" t="s">
        <v>625</v>
      </c>
      <c r="DTA96" s="586" t="s">
        <v>625</v>
      </c>
      <c r="DTB96" s="586" t="s">
        <v>625</v>
      </c>
      <c r="DTC96" s="586" t="s">
        <v>625</v>
      </c>
      <c r="DTD96" s="586" t="s">
        <v>625</v>
      </c>
      <c r="DTE96" s="586" t="s">
        <v>625</v>
      </c>
      <c r="DTF96" s="586" t="s">
        <v>625</v>
      </c>
      <c r="DTG96" s="586" t="s">
        <v>625</v>
      </c>
      <c r="DTH96" s="586" t="s">
        <v>625</v>
      </c>
      <c r="DTI96" s="586" t="s">
        <v>625</v>
      </c>
      <c r="DTJ96" s="586" t="s">
        <v>625</v>
      </c>
      <c r="DTK96" s="586" t="s">
        <v>625</v>
      </c>
      <c r="DTL96" s="586" t="s">
        <v>625</v>
      </c>
      <c r="DTM96" s="586" t="s">
        <v>625</v>
      </c>
      <c r="DTN96" s="586" t="s">
        <v>625</v>
      </c>
      <c r="DTO96" s="586" t="s">
        <v>625</v>
      </c>
      <c r="DTP96" s="586" t="s">
        <v>625</v>
      </c>
      <c r="DTQ96" s="586" t="s">
        <v>625</v>
      </c>
      <c r="DTR96" s="586" t="s">
        <v>625</v>
      </c>
      <c r="DTS96" s="586" t="s">
        <v>625</v>
      </c>
      <c r="DTT96" s="586" t="s">
        <v>625</v>
      </c>
      <c r="DTU96" s="586" t="s">
        <v>625</v>
      </c>
      <c r="DTV96" s="586" t="s">
        <v>625</v>
      </c>
      <c r="DTW96" s="586" t="s">
        <v>625</v>
      </c>
      <c r="DTX96" s="586" t="s">
        <v>625</v>
      </c>
      <c r="DTY96" s="586" t="s">
        <v>625</v>
      </c>
      <c r="DTZ96" s="586" t="s">
        <v>625</v>
      </c>
      <c r="DUA96" s="586" t="s">
        <v>625</v>
      </c>
      <c r="DUB96" s="586" t="s">
        <v>625</v>
      </c>
      <c r="DUC96" s="586" t="s">
        <v>625</v>
      </c>
      <c r="DUD96" s="586" t="s">
        <v>625</v>
      </c>
      <c r="DUE96" s="586" t="s">
        <v>625</v>
      </c>
      <c r="DUF96" s="586" t="s">
        <v>625</v>
      </c>
      <c r="DUG96" s="586" t="s">
        <v>625</v>
      </c>
      <c r="DUH96" s="586" t="s">
        <v>625</v>
      </c>
      <c r="DUI96" s="586" t="s">
        <v>625</v>
      </c>
      <c r="DUJ96" s="586" t="s">
        <v>625</v>
      </c>
      <c r="DUK96" s="586" t="s">
        <v>625</v>
      </c>
      <c r="DUL96" s="586" t="s">
        <v>625</v>
      </c>
      <c r="DUM96" s="586" t="s">
        <v>625</v>
      </c>
      <c r="DUN96" s="586" t="s">
        <v>625</v>
      </c>
      <c r="DUO96" s="586" t="s">
        <v>625</v>
      </c>
      <c r="DUP96" s="586" t="s">
        <v>625</v>
      </c>
      <c r="DUQ96" s="586" t="s">
        <v>625</v>
      </c>
      <c r="DUR96" s="586" t="s">
        <v>625</v>
      </c>
      <c r="DUS96" s="586" t="s">
        <v>625</v>
      </c>
      <c r="DUT96" s="586" t="s">
        <v>625</v>
      </c>
      <c r="DUU96" s="586" t="s">
        <v>625</v>
      </c>
      <c r="DUV96" s="586" t="s">
        <v>625</v>
      </c>
      <c r="DUW96" s="586" t="s">
        <v>625</v>
      </c>
      <c r="DUX96" s="586" t="s">
        <v>625</v>
      </c>
      <c r="DUY96" s="586" t="s">
        <v>625</v>
      </c>
      <c r="DUZ96" s="586" t="s">
        <v>625</v>
      </c>
      <c r="DVA96" s="586" t="s">
        <v>625</v>
      </c>
      <c r="DVB96" s="586" t="s">
        <v>625</v>
      </c>
      <c r="DVC96" s="586" t="s">
        <v>625</v>
      </c>
      <c r="DVD96" s="586" t="s">
        <v>625</v>
      </c>
      <c r="DVE96" s="586" t="s">
        <v>625</v>
      </c>
      <c r="DVF96" s="586" t="s">
        <v>625</v>
      </c>
      <c r="DVG96" s="586" t="s">
        <v>625</v>
      </c>
      <c r="DVH96" s="586" t="s">
        <v>625</v>
      </c>
      <c r="DVI96" s="586" t="s">
        <v>625</v>
      </c>
      <c r="DVJ96" s="586" t="s">
        <v>625</v>
      </c>
      <c r="DVK96" s="586" t="s">
        <v>625</v>
      </c>
      <c r="DVL96" s="586" t="s">
        <v>625</v>
      </c>
      <c r="DVM96" s="586" t="s">
        <v>625</v>
      </c>
      <c r="DVN96" s="586" t="s">
        <v>625</v>
      </c>
      <c r="DVO96" s="586" t="s">
        <v>625</v>
      </c>
      <c r="DVP96" s="586" t="s">
        <v>625</v>
      </c>
      <c r="DVQ96" s="586" t="s">
        <v>625</v>
      </c>
      <c r="DVR96" s="586" t="s">
        <v>625</v>
      </c>
      <c r="DVS96" s="586" t="s">
        <v>625</v>
      </c>
      <c r="DVT96" s="586" t="s">
        <v>625</v>
      </c>
      <c r="DVU96" s="586" t="s">
        <v>625</v>
      </c>
      <c r="DVV96" s="586" t="s">
        <v>625</v>
      </c>
      <c r="DVW96" s="586" t="s">
        <v>625</v>
      </c>
      <c r="DVX96" s="586" t="s">
        <v>625</v>
      </c>
      <c r="DVY96" s="586" t="s">
        <v>625</v>
      </c>
      <c r="DVZ96" s="586" t="s">
        <v>625</v>
      </c>
      <c r="DWA96" s="586" t="s">
        <v>625</v>
      </c>
      <c r="DWB96" s="586" t="s">
        <v>625</v>
      </c>
      <c r="DWC96" s="586" t="s">
        <v>625</v>
      </c>
      <c r="DWD96" s="586" t="s">
        <v>625</v>
      </c>
      <c r="DWE96" s="586" t="s">
        <v>625</v>
      </c>
      <c r="DWF96" s="586" t="s">
        <v>625</v>
      </c>
      <c r="DWG96" s="586" t="s">
        <v>625</v>
      </c>
      <c r="DWH96" s="586" t="s">
        <v>625</v>
      </c>
      <c r="DWI96" s="586" t="s">
        <v>625</v>
      </c>
      <c r="DWJ96" s="586" t="s">
        <v>625</v>
      </c>
      <c r="DWK96" s="586" t="s">
        <v>625</v>
      </c>
      <c r="DWL96" s="586" t="s">
        <v>625</v>
      </c>
      <c r="DWM96" s="586" t="s">
        <v>625</v>
      </c>
      <c r="DWN96" s="586" t="s">
        <v>625</v>
      </c>
      <c r="DWO96" s="586" t="s">
        <v>625</v>
      </c>
      <c r="DWP96" s="586" t="s">
        <v>625</v>
      </c>
      <c r="DWQ96" s="586" t="s">
        <v>625</v>
      </c>
      <c r="DWR96" s="586" t="s">
        <v>625</v>
      </c>
      <c r="DWS96" s="586" t="s">
        <v>625</v>
      </c>
      <c r="DWT96" s="586" t="s">
        <v>625</v>
      </c>
      <c r="DWU96" s="586" t="s">
        <v>625</v>
      </c>
      <c r="DWV96" s="586" t="s">
        <v>625</v>
      </c>
      <c r="DWW96" s="586" t="s">
        <v>625</v>
      </c>
      <c r="DWX96" s="586" t="s">
        <v>625</v>
      </c>
      <c r="DWY96" s="586" t="s">
        <v>625</v>
      </c>
      <c r="DWZ96" s="586" t="s">
        <v>625</v>
      </c>
      <c r="DXA96" s="586" t="s">
        <v>625</v>
      </c>
      <c r="DXB96" s="586" t="s">
        <v>625</v>
      </c>
      <c r="DXC96" s="586" t="s">
        <v>625</v>
      </c>
      <c r="DXD96" s="586" t="s">
        <v>625</v>
      </c>
      <c r="DXE96" s="586" t="s">
        <v>625</v>
      </c>
      <c r="DXF96" s="586" t="s">
        <v>625</v>
      </c>
      <c r="DXG96" s="586" t="s">
        <v>625</v>
      </c>
      <c r="DXH96" s="586" t="s">
        <v>625</v>
      </c>
      <c r="DXI96" s="586" t="s">
        <v>625</v>
      </c>
      <c r="DXJ96" s="586" t="s">
        <v>625</v>
      </c>
      <c r="DXK96" s="586" t="s">
        <v>625</v>
      </c>
      <c r="DXL96" s="586" t="s">
        <v>625</v>
      </c>
      <c r="DXM96" s="586" t="s">
        <v>625</v>
      </c>
      <c r="DXN96" s="586" t="s">
        <v>625</v>
      </c>
      <c r="DXO96" s="586" t="s">
        <v>625</v>
      </c>
      <c r="DXP96" s="586" t="s">
        <v>625</v>
      </c>
      <c r="DXQ96" s="586" t="s">
        <v>625</v>
      </c>
      <c r="DXR96" s="586" t="s">
        <v>625</v>
      </c>
      <c r="DXS96" s="586" t="s">
        <v>625</v>
      </c>
      <c r="DXT96" s="586" t="s">
        <v>625</v>
      </c>
      <c r="DXU96" s="586" t="s">
        <v>625</v>
      </c>
      <c r="DXV96" s="586" t="s">
        <v>625</v>
      </c>
      <c r="DXW96" s="586" t="s">
        <v>625</v>
      </c>
      <c r="DXX96" s="586" t="s">
        <v>625</v>
      </c>
      <c r="DXY96" s="586" t="s">
        <v>625</v>
      </c>
      <c r="DXZ96" s="586" t="s">
        <v>625</v>
      </c>
      <c r="DYA96" s="586" t="s">
        <v>625</v>
      </c>
      <c r="DYB96" s="586" t="s">
        <v>625</v>
      </c>
      <c r="DYC96" s="586" t="s">
        <v>625</v>
      </c>
      <c r="DYD96" s="586" t="s">
        <v>625</v>
      </c>
      <c r="DYE96" s="586" t="s">
        <v>625</v>
      </c>
      <c r="DYF96" s="586" t="s">
        <v>625</v>
      </c>
      <c r="DYG96" s="586" t="s">
        <v>625</v>
      </c>
      <c r="DYH96" s="586" t="s">
        <v>625</v>
      </c>
      <c r="DYI96" s="586" t="s">
        <v>625</v>
      </c>
      <c r="DYJ96" s="586" t="s">
        <v>625</v>
      </c>
      <c r="DYK96" s="586" t="s">
        <v>625</v>
      </c>
      <c r="DYL96" s="586" t="s">
        <v>625</v>
      </c>
      <c r="DYM96" s="586" t="s">
        <v>625</v>
      </c>
      <c r="DYN96" s="586" t="s">
        <v>625</v>
      </c>
      <c r="DYO96" s="586" t="s">
        <v>625</v>
      </c>
      <c r="DYP96" s="586" t="s">
        <v>625</v>
      </c>
      <c r="DYQ96" s="586" t="s">
        <v>625</v>
      </c>
      <c r="DYR96" s="586" t="s">
        <v>625</v>
      </c>
      <c r="DYS96" s="586" t="s">
        <v>625</v>
      </c>
      <c r="DYT96" s="586" t="s">
        <v>625</v>
      </c>
      <c r="DYU96" s="586" t="s">
        <v>625</v>
      </c>
      <c r="DYV96" s="586" t="s">
        <v>625</v>
      </c>
      <c r="DYW96" s="586" t="s">
        <v>625</v>
      </c>
      <c r="DYX96" s="586" t="s">
        <v>625</v>
      </c>
      <c r="DYY96" s="586" t="s">
        <v>625</v>
      </c>
      <c r="DYZ96" s="586" t="s">
        <v>625</v>
      </c>
      <c r="DZA96" s="586" t="s">
        <v>625</v>
      </c>
      <c r="DZB96" s="586" t="s">
        <v>625</v>
      </c>
      <c r="DZC96" s="586" t="s">
        <v>625</v>
      </c>
      <c r="DZD96" s="586" t="s">
        <v>625</v>
      </c>
      <c r="DZE96" s="586" t="s">
        <v>625</v>
      </c>
      <c r="DZF96" s="586" t="s">
        <v>625</v>
      </c>
      <c r="DZG96" s="586" t="s">
        <v>625</v>
      </c>
      <c r="DZH96" s="586" t="s">
        <v>625</v>
      </c>
      <c r="DZI96" s="586" t="s">
        <v>625</v>
      </c>
      <c r="DZJ96" s="586" t="s">
        <v>625</v>
      </c>
      <c r="DZK96" s="586" t="s">
        <v>625</v>
      </c>
      <c r="DZL96" s="586" t="s">
        <v>625</v>
      </c>
      <c r="DZM96" s="586" t="s">
        <v>625</v>
      </c>
      <c r="DZN96" s="586" t="s">
        <v>625</v>
      </c>
      <c r="DZO96" s="586" t="s">
        <v>625</v>
      </c>
      <c r="DZP96" s="586" t="s">
        <v>625</v>
      </c>
      <c r="DZQ96" s="586" t="s">
        <v>625</v>
      </c>
      <c r="DZR96" s="586" t="s">
        <v>625</v>
      </c>
      <c r="DZS96" s="586" t="s">
        <v>625</v>
      </c>
      <c r="DZT96" s="586" t="s">
        <v>625</v>
      </c>
      <c r="DZU96" s="586" t="s">
        <v>625</v>
      </c>
      <c r="DZV96" s="586" t="s">
        <v>625</v>
      </c>
      <c r="DZW96" s="586" t="s">
        <v>625</v>
      </c>
      <c r="DZX96" s="586" t="s">
        <v>625</v>
      </c>
      <c r="DZY96" s="586" t="s">
        <v>625</v>
      </c>
      <c r="DZZ96" s="586" t="s">
        <v>625</v>
      </c>
      <c r="EAA96" s="586" t="s">
        <v>625</v>
      </c>
      <c r="EAB96" s="586" t="s">
        <v>625</v>
      </c>
      <c r="EAC96" s="586" t="s">
        <v>625</v>
      </c>
      <c r="EAD96" s="586" t="s">
        <v>625</v>
      </c>
      <c r="EAE96" s="586" t="s">
        <v>625</v>
      </c>
      <c r="EAF96" s="586" t="s">
        <v>625</v>
      </c>
      <c r="EAG96" s="586" t="s">
        <v>625</v>
      </c>
      <c r="EAH96" s="586" t="s">
        <v>625</v>
      </c>
      <c r="EAI96" s="586" t="s">
        <v>625</v>
      </c>
      <c r="EAJ96" s="586" t="s">
        <v>625</v>
      </c>
      <c r="EAK96" s="586" t="s">
        <v>625</v>
      </c>
      <c r="EAL96" s="586" t="s">
        <v>625</v>
      </c>
      <c r="EAM96" s="586" t="s">
        <v>625</v>
      </c>
      <c r="EAN96" s="586" t="s">
        <v>625</v>
      </c>
      <c r="EAO96" s="586" t="s">
        <v>625</v>
      </c>
      <c r="EAP96" s="586" t="s">
        <v>625</v>
      </c>
      <c r="EAQ96" s="586" t="s">
        <v>625</v>
      </c>
      <c r="EAR96" s="586" t="s">
        <v>625</v>
      </c>
      <c r="EAS96" s="586" t="s">
        <v>625</v>
      </c>
      <c r="EAT96" s="586" t="s">
        <v>625</v>
      </c>
      <c r="EAU96" s="586" t="s">
        <v>625</v>
      </c>
      <c r="EAV96" s="586" t="s">
        <v>625</v>
      </c>
      <c r="EAW96" s="586" t="s">
        <v>625</v>
      </c>
      <c r="EAX96" s="586" t="s">
        <v>625</v>
      </c>
      <c r="EAY96" s="586" t="s">
        <v>625</v>
      </c>
      <c r="EAZ96" s="586" t="s">
        <v>625</v>
      </c>
      <c r="EBA96" s="586" t="s">
        <v>625</v>
      </c>
      <c r="EBB96" s="586" t="s">
        <v>625</v>
      </c>
      <c r="EBC96" s="586" t="s">
        <v>625</v>
      </c>
      <c r="EBD96" s="586" t="s">
        <v>625</v>
      </c>
      <c r="EBE96" s="586" t="s">
        <v>625</v>
      </c>
      <c r="EBF96" s="586" t="s">
        <v>625</v>
      </c>
      <c r="EBG96" s="586" t="s">
        <v>625</v>
      </c>
      <c r="EBH96" s="586" t="s">
        <v>625</v>
      </c>
      <c r="EBI96" s="586" t="s">
        <v>625</v>
      </c>
      <c r="EBJ96" s="586" t="s">
        <v>625</v>
      </c>
      <c r="EBK96" s="586" t="s">
        <v>625</v>
      </c>
      <c r="EBL96" s="586" t="s">
        <v>625</v>
      </c>
      <c r="EBM96" s="586" t="s">
        <v>625</v>
      </c>
      <c r="EBN96" s="586" t="s">
        <v>625</v>
      </c>
      <c r="EBO96" s="586" t="s">
        <v>625</v>
      </c>
      <c r="EBP96" s="586" t="s">
        <v>625</v>
      </c>
      <c r="EBQ96" s="586" t="s">
        <v>625</v>
      </c>
      <c r="EBR96" s="586" t="s">
        <v>625</v>
      </c>
      <c r="EBS96" s="586" t="s">
        <v>625</v>
      </c>
      <c r="EBT96" s="586" t="s">
        <v>625</v>
      </c>
      <c r="EBU96" s="586" t="s">
        <v>625</v>
      </c>
      <c r="EBV96" s="586" t="s">
        <v>625</v>
      </c>
      <c r="EBW96" s="586" t="s">
        <v>625</v>
      </c>
      <c r="EBX96" s="586" t="s">
        <v>625</v>
      </c>
      <c r="EBY96" s="586" t="s">
        <v>625</v>
      </c>
      <c r="EBZ96" s="586" t="s">
        <v>625</v>
      </c>
      <c r="ECA96" s="586" t="s">
        <v>625</v>
      </c>
      <c r="ECB96" s="586" t="s">
        <v>625</v>
      </c>
      <c r="ECC96" s="586" t="s">
        <v>625</v>
      </c>
      <c r="ECD96" s="586" t="s">
        <v>625</v>
      </c>
      <c r="ECE96" s="586" t="s">
        <v>625</v>
      </c>
      <c r="ECF96" s="586" t="s">
        <v>625</v>
      </c>
      <c r="ECG96" s="586" t="s">
        <v>625</v>
      </c>
      <c r="ECH96" s="586" t="s">
        <v>625</v>
      </c>
      <c r="ECI96" s="586" t="s">
        <v>625</v>
      </c>
      <c r="ECJ96" s="586" t="s">
        <v>625</v>
      </c>
      <c r="ECK96" s="586" t="s">
        <v>625</v>
      </c>
      <c r="ECL96" s="586" t="s">
        <v>625</v>
      </c>
      <c r="ECM96" s="586" t="s">
        <v>625</v>
      </c>
      <c r="ECN96" s="586" t="s">
        <v>625</v>
      </c>
      <c r="ECO96" s="586" t="s">
        <v>625</v>
      </c>
      <c r="ECP96" s="586" t="s">
        <v>625</v>
      </c>
      <c r="ECQ96" s="586" t="s">
        <v>625</v>
      </c>
      <c r="ECR96" s="586" t="s">
        <v>625</v>
      </c>
      <c r="ECS96" s="586" t="s">
        <v>625</v>
      </c>
      <c r="ECT96" s="586" t="s">
        <v>625</v>
      </c>
      <c r="ECU96" s="586" t="s">
        <v>625</v>
      </c>
      <c r="ECV96" s="586" t="s">
        <v>625</v>
      </c>
      <c r="ECW96" s="586" t="s">
        <v>625</v>
      </c>
      <c r="ECX96" s="586" t="s">
        <v>625</v>
      </c>
      <c r="ECY96" s="586" t="s">
        <v>625</v>
      </c>
      <c r="ECZ96" s="586" t="s">
        <v>625</v>
      </c>
      <c r="EDA96" s="586" t="s">
        <v>625</v>
      </c>
      <c r="EDB96" s="586" t="s">
        <v>625</v>
      </c>
      <c r="EDC96" s="586" t="s">
        <v>625</v>
      </c>
      <c r="EDD96" s="586" t="s">
        <v>625</v>
      </c>
      <c r="EDE96" s="586" t="s">
        <v>625</v>
      </c>
      <c r="EDF96" s="586" t="s">
        <v>625</v>
      </c>
      <c r="EDG96" s="586" t="s">
        <v>625</v>
      </c>
      <c r="EDH96" s="586" t="s">
        <v>625</v>
      </c>
      <c r="EDI96" s="586" t="s">
        <v>625</v>
      </c>
      <c r="EDJ96" s="586" t="s">
        <v>625</v>
      </c>
      <c r="EDK96" s="586" t="s">
        <v>625</v>
      </c>
      <c r="EDL96" s="586" t="s">
        <v>625</v>
      </c>
      <c r="EDM96" s="586" t="s">
        <v>625</v>
      </c>
      <c r="EDN96" s="586" t="s">
        <v>625</v>
      </c>
      <c r="EDO96" s="586" t="s">
        <v>625</v>
      </c>
      <c r="EDP96" s="586" t="s">
        <v>625</v>
      </c>
      <c r="EDQ96" s="586" t="s">
        <v>625</v>
      </c>
      <c r="EDR96" s="586" t="s">
        <v>625</v>
      </c>
      <c r="EDS96" s="586" t="s">
        <v>625</v>
      </c>
      <c r="EDT96" s="586" t="s">
        <v>625</v>
      </c>
      <c r="EDU96" s="586" t="s">
        <v>625</v>
      </c>
      <c r="EDV96" s="586" t="s">
        <v>625</v>
      </c>
      <c r="EDW96" s="586" t="s">
        <v>625</v>
      </c>
      <c r="EDX96" s="586" t="s">
        <v>625</v>
      </c>
      <c r="EDY96" s="586" t="s">
        <v>625</v>
      </c>
      <c r="EDZ96" s="586" t="s">
        <v>625</v>
      </c>
      <c r="EEA96" s="586" t="s">
        <v>625</v>
      </c>
      <c r="EEB96" s="586" t="s">
        <v>625</v>
      </c>
      <c r="EEC96" s="586" t="s">
        <v>625</v>
      </c>
      <c r="EED96" s="586" t="s">
        <v>625</v>
      </c>
      <c r="EEE96" s="586" t="s">
        <v>625</v>
      </c>
      <c r="EEF96" s="586" t="s">
        <v>625</v>
      </c>
      <c r="EEG96" s="586" t="s">
        <v>625</v>
      </c>
      <c r="EEH96" s="586" t="s">
        <v>625</v>
      </c>
      <c r="EEI96" s="586" t="s">
        <v>625</v>
      </c>
      <c r="EEJ96" s="586" t="s">
        <v>625</v>
      </c>
      <c r="EEK96" s="586" t="s">
        <v>625</v>
      </c>
      <c r="EEL96" s="586" t="s">
        <v>625</v>
      </c>
      <c r="EEM96" s="586" t="s">
        <v>625</v>
      </c>
      <c r="EEN96" s="586" t="s">
        <v>625</v>
      </c>
      <c r="EEO96" s="586" t="s">
        <v>625</v>
      </c>
      <c r="EEP96" s="586" t="s">
        <v>625</v>
      </c>
      <c r="EEQ96" s="586" t="s">
        <v>625</v>
      </c>
      <c r="EER96" s="586" t="s">
        <v>625</v>
      </c>
      <c r="EES96" s="586" t="s">
        <v>625</v>
      </c>
      <c r="EET96" s="586" t="s">
        <v>625</v>
      </c>
      <c r="EEU96" s="586" t="s">
        <v>625</v>
      </c>
      <c r="EEV96" s="586" t="s">
        <v>625</v>
      </c>
      <c r="EEW96" s="586" t="s">
        <v>625</v>
      </c>
      <c r="EEX96" s="586" t="s">
        <v>625</v>
      </c>
      <c r="EEY96" s="586" t="s">
        <v>625</v>
      </c>
      <c r="EEZ96" s="586" t="s">
        <v>625</v>
      </c>
      <c r="EFA96" s="586" t="s">
        <v>625</v>
      </c>
      <c r="EFB96" s="586" t="s">
        <v>625</v>
      </c>
      <c r="EFC96" s="586" t="s">
        <v>625</v>
      </c>
      <c r="EFD96" s="586" t="s">
        <v>625</v>
      </c>
      <c r="EFE96" s="586" t="s">
        <v>625</v>
      </c>
      <c r="EFF96" s="586" t="s">
        <v>625</v>
      </c>
      <c r="EFG96" s="586" t="s">
        <v>625</v>
      </c>
      <c r="EFH96" s="586" t="s">
        <v>625</v>
      </c>
      <c r="EFI96" s="586" t="s">
        <v>625</v>
      </c>
      <c r="EFJ96" s="586" t="s">
        <v>625</v>
      </c>
      <c r="EFK96" s="586" t="s">
        <v>625</v>
      </c>
      <c r="EFL96" s="586" t="s">
        <v>625</v>
      </c>
      <c r="EFM96" s="586" t="s">
        <v>625</v>
      </c>
      <c r="EFN96" s="586" t="s">
        <v>625</v>
      </c>
      <c r="EFO96" s="586" t="s">
        <v>625</v>
      </c>
      <c r="EFP96" s="586" t="s">
        <v>625</v>
      </c>
      <c r="EFQ96" s="586" t="s">
        <v>625</v>
      </c>
      <c r="EFR96" s="586" t="s">
        <v>625</v>
      </c>
      <c r="EFS96" s="586" t="s">
        <v>625</v>
      </c>
      <c r="EFT96" s="586" t="s">
        <v>625</v>
      </c>
      <c r="EFU96" s="586" t="s">
        <v>625</v>
      </c>
      <c r="EFV96" s="586" t="s">
        <v>625</v>
      </c>
      <c r="EFW96" s="586" t="s">
        <v>625</v>
      </c>
      <c r="EFX96" s="586" t="s">
        <v>625</v>
      </c>
      <c r="EFY96" s="586" t="s">
        <v>625</v>
      </c>
      <c r="EFZ96" s="586" t="s">
        <v>625</v>
      </c>
      <c r="EGA96" s="586" t="s">
        <v>625</v>
      </c>
      <c r="EGB96" s="586" t="s">
        <v>625</v>
      </c>
      <c r="EGC96" s="586" t="s">
        <v>625</v>
      </c>
      <c r="EGD96" s="586" t="s">
        <v>625</v>
      </c>
      <c r="EGE96" s="586" t="s">
        <v>625</v>
      </c>
      <c r="EGF96" s="586" t="s">
        <v>625</v>
      </c>
      <c r="EGG96" s="586" t="s">
        <v>625</v>
      </c>
      <c r="EGH96" s="586" t="s">
        <v>625</v>
      </c>
      <c r="EGI96" s="586" t="s">
        <v>625</v>
      </c>
      <c r="EGJ96" s="586" t="s">
        <v>625</v>
      </c>
      <c r="EGK96" s="586" t="s">
        <v>625</v>
      </c>
      <c r="EGL96" s="586" t="s">
        <v>625</v>
      </c>
      <c r="EGM96" s="586" t="s">
        <v>625</v>
      </c>
      <c r="EGN96" s="586" t="s">
        <v>625</v>
      </c>
      <c r="EGO96" s="586" t="s">
        <v>625</v>
      </c>
      <c r="EGP96" s="586" t="s">
        <v>625</v>
      </c>
      <c r="EGQ96" s="586" t="s">
        <v>625</v>
      </c>
      <c r="EGR96" s="586" t="s">
        <v>625</v>
      </c>
      <c r="EGS96" s="586" t="s">
        <v>625</v>
      </c>
      <c r="EGT96" s="586" t="s">
        <v>625</v>
      </c>
      <c r="EGU96" s="586" t="s">
        <v>625</v>
      </c>
      <c r="EGV96" s="586" t="s">
        <v>625</v>
      </c>
      <c r="EGW96" s="586" t="s">
        <v>625</v>
      </c>
      <c r="EGX96" s="586" t="s">
        <v>625</v>
      </c>
      <c r="EGY96" s="586" t="s">
        <v>625</v>
      </c>
      <c r="EGZ96" s="586" t="s">
        <v>625</v>
      </c>
      <c r="EHA96" s="586" t="s">
        <v>625</v>
      </c>
      <c r="EHB96" s="586" t="s">
        <v>625</v>
      </c>
      <c r="EHC96" s="586" t="s">
        <v>625</v>
      </c>
      <c r="EHD96" s="586" t="s">
        <v>625</v>
      </c>
      <c r="EHE96" s="586" t="s">
        <v>625</v>
      </c>
      <c r="EHF96" s="586" t="s">
        <v>625</v>
      </c>
      <c r="EHG96" s="586" t="s">
        <v>625</v>
      </c>
      <c r="EHH96" s="586" t="s">
        <v>625</v>
      </c>
      <c r="EHI96" s="586" t="s">
        <v>625</v>
      </c>
      <c r="EHJ96" s="586" t="s">
        <v>625</v>
      </c>
      <c r="EHK96" s="586" t="s">
        <v>625</v>
      </c>
      <c r="EHL96" s="586" t="s">
        <v>625</v>
      </c>
      <c r="EHM96" s="586" t="s">
        <v>625</v>
      </c>
      <c r="EHN96" s="586" t="s">
        <v>625</v>
      </c>
      <c r="EHO96" s="586" t="s">
        <v>625</v>
      </c>
      <c r="EHP96" s="586" t="s">
        <v>625</v>
      </c>
      <c r="EHQ96" s="586" t="s">
        <v>625</v>
      </c>
      <c r="EHR96" s="586" t="s">
        <v>625</v>
      </c>
      <c r="EHS96" s="586" t="s">
        <v>625</v>
      </c>
      <c r="EHT96" s="586" t="s">
        <v>625</v>
      </c>
      <c r="EHU96" s="586" t="s">
        <v>625</v>
      </c>
      <c r="EHV96" s="586" t="s">
        <v>625</v>
      </c>
      <c r="EHW96" s="586" t="s">
        <v>625</v>
      </c>
      <c r="EHX96" s="586" t="s">
        <v>625</v>
      </c>
      <c r="EHY96" s="586" t="s">
        <v>625</v>
      </c>
      <c r="EHZ96" s="586" t="s">
        <v>625</v>
      </c>
      <c r="EIA96" s="586" t="s">
        <v>625</v>
      </c>
      <c r="EIB96" s="586" t="s">
        <v>625</v>
      </c>
      <c r="EIC96" s="586" t="s">
        <v>625</v>
      </c>
      <c r="EID96" s="586" t="s">
        <v>625</v>
      </c>
      <c r="EIE96" s="586" t="s">
        <v>625</v>
      </c>
      <c r="EIF96" s="586" t="s">
        <v>625</v>
      </c>
      <c r="EIG96" s="586" t="s">
        <v>625</v>
      </c>
      <c r="EIH96" s="586" t="s">
        <v>625</v>
      </c>
      <c r="EII96" s="586" t="s">
        <v>625</v>
      </c>
      <c r="EIJ96" s="586" t="s">
        <v>625</v>
      </c>
      <c r="EIK96" s="586" t="s">
        <v>625</v>
      </c>
      <c r="EIL96" s="586" t="s">
        <v>625</v>
      </c>
      <c r="EIM96" s="586" t="s">
        <v>625</v>
      </c>
      <c r="EIN96" s="586" t="s">
        <v>625</v>
      </c>
      <c r="EIO96" s="586" t="s">
        <v>625</v>
      </c>
      <c r="EIP96" s="586" t="s">
        <v>625</v>
      </c>
      <c r="EIQ96" s="586" t="s">
        <v>625</v>
      </c>
      <c r="EIR96" s="586" t="s">
        <v>625</v>
      </c>
      <c r="EIS96" s="586" t="s">
        <v>625</v>
      </c>
      <c r="EIT96" s="586" t="s">
        <v>625</v>
      </c>
      <c r="EIU96" s="586" t="s">
        <v>625</v>
      </c>
      <c r="EIV96" s="586" t="s">
        <v>625</v>
      </c>
      <c r="EIW96" s="586" t="s">
        <v>625</v>
      </c>
      <c r="EIX96" s="586" t="s">
        <v>625</v>
      </c>
      <c r="EIY96" s="586" t="s">
        <v>625</v>
      </c>
      <c r="EIZ96" s="586" t="s">
        <v>625</v>
      </c>
      <c r="EJA96" s="586" t="s">
        <v>625</v>
      </c>
      <c r="EJB96" s="586" t="s">
        <v>625</v>
      </c>
      <c r="EJC96" s="586" t="s">
        <v>625</v>
      </c>
      <c r="EJD96" s="586" t="s">
        <v>625</v>
      </c>
      <c r="EJE96" s="586" t="s">
        <v>625</v>
      </c>
      <c r="EJF96" s="586" t="s">
        <v>625</v>
      </c>
      <c r="EJG96" s="586" t="s">
        <v>625</v>
      </c>
      <c r="EJH96" s="586" t="s">
        <v>625</v>
      </c>
      <c r="EJI96" s="586" t="s">
        <v>625</v>
      </c>
      <c r="EJJ96" s="586" t="s">
        <v>625</v>
      </c>
      <c r="EJK96" s="586" t="s">
        <v>625</v>
      </c>
      <c r="EJL96" s="586" t="s">
        <v>625</v>
      </c>
      <c r="EJM96" s="586" t="s">
        <v>625</v>
      </c>
      <c r="EJN96" s="586" t="s">
        <v>625</v>
      </c>
      <c r="EJO96" s="586" t="s">
        <v>625</v>
      </c>
      <c r="EJP96" s="586" t="s">
        <v>625</v>
      </c>
      <c r="EJQ96" s="586" t="s">
        <v>625</v>
      </c>
      <c r="EJR96" s="586" t="s">
        <v>625</v>
      </c>
      <c r="EJS96" s="586" t="s">
        <v>625</v>
      </c>
      <c r="EJT96" s="586" t="s">
        <v>625</v>
      </c>
      <c r="EJU96" s="586" t="s">
        <v>625</v>
      </c>
      <c r="EJV96" s="586" t="s">
        <v>625</v>
      </c>
      <c r="EJW96" s="586" t="s">
        <v>625</v>
      </c>
      <c r="EJX96" s="586" t="s">
        <v>625</v>
      </c>
      <c r="EJY96" s="586" t="s">
        <v>625</v>
      </c>
      <c r="EJZ96" s="586" t="s">
        <v>625</v>
      </c>
      <c r="EKA96" s="586" t="s">
        <v>625</v>
      </c>
      <c r="EKB96" s="586" t="s">
        <v>625</v>
      </c>
      <c r="EKC96" s="586" t="s">
        <v>625</v>
      </c>
      <c r="EKD96" s="586" t="s">
        <v>625</v>
      </c>
      <c r="EKE96" s="586" t="s">
        <v>625</v>
      </c>
      <c r="EKF96" s="586" t="s">
        <v>625</v>
      </c>
      <c r="EKG96" s="586" t="s">
        <v>625</v>
      </c>
      <c r="EKH96" s="586" t="s">
        <v>625</v>
      </c>
      <c r="EKI96" s="586" t="s">
        <v>625</v>
      </c>
      <c r="EKJ96" s="586" t="s">
        <v>625</v>
      </c>
      <c r="EKK96" s="586" t="s">
        <v>625</v>
      </c>
      <c r="EKL96" s="586" t="s">
        <v>625</v>
      </c>
      <c r="EKM96" s="586" t="s">
        <v>625</v>
      </c>
      <c r="EKN96" s="586" t="s">
        <v>625</v>
      </c>
      <c r="EKO96" s="586" t="s">
        <v>625</v>
      </c>
      <c r="EKP96" s="586" t="s">
        <v>625</v>
      </c>
      <c r="EKQ96" s="586" t="s">
        <v>625</v>
      </c>
      <c r="EKR96" s="586" t="s">
        <v>625</v>
      </c>
      <c r="EKS96" s="586" t="s">
        <v>625</v>
      </c>
      <c r="EKT96" s="586" t="s">
        <v>625</v>
      </c>
      <c r="EKU96" s="586" t="s">
        <v>625</v>
      </c>
      <c r="EKV96" s="586" t="s">
        <v>625</v>
      </c>
      <c r="EKW96" s="586" t="s">
        <v>625</v>
      </c>
      <c r="EKX96" s="586" t="s">
        <v>625</v>
      </c>
      <c r="EKY96" s="586" t="s">
        <v>625</v>
      </c>
      <c r="EKZ96" s="586" t="s">
        <v>625</v>
      </c>
      <c r="ELA96" s="586" t="s">
        <v>625</v>
      </c>
      <c r="ELB96" s="586" t="s">
        <v>625</v>
      </c>
      <c r="ELC96" s="586" t="s">
        <v>625</v>
      </c>
      <c r="ELD96" s="586" t="s">
        <v>625</v>
      </c>
      <c r="ELE96" s="586" t="s">
        <v>625</v>
      </c>
      <c r="ELF96" s="586" t="s">
        <v>625</v>
      </c>
      <c r="ELG96" s="586" t="s">
        <v>625</v>
      </c>
      <c r="ELH96" s="586" t="s">
        <v>625</v>
      </c>
      <c r="ELI96" s="586" t="s">
        <v>625</v>
      </c>
      <c r="ELJ96" s="586" t="s">
        <v>625</v>
      </c>
      <c r="ELK96" s="586" t="s">
        <v>625</v>
      </c>
      <c r="ELL96" s="586" t="s">
        <v>625</v>
      </c>
      <c r="ELM96" s="586" t="s">
        <v>625</v>
      </c>
      <c r="ELN96" s="586" t="s">
        <v>625</v>
      </c>
      <c r="ELO96" s="586" t="s">
        <v>625</v>
      </c>
      <c r="ELP96" s="586" t="s">
        <v>625</v>
      </c>
      <c r="ELQ96" s="586" t="s">
        <v>625</v>
      </c>
      <c r="ELR96" s="586" t="s">
        <v>625</v>
      </c>
      <c r="ELS96" s="586" t="s">
        <v>625</v>
      </c>
      <c r="ELT96" s="586" t="s">
        <v>625</v>
      </c>
      <c r="ELU96" s="586" t="s">
        <v>625</v>
      </c>
      <c r="ELV96" s="586" t="s">
        <v>625</v>
      </c>
      <c r="ELW96" s="586" t="s">
        <v>625</v>
      </c>
      <c r="ELX96" s="586" t="s">
        <v>625</v>
      </c>
      <c r="ELY96" s="586" t="s">
        <v>625</v>
      </c>
      <c r="ELZ96" s="586" t="s">
        <v>625</v>
      </c>
      <c r="EMA96" s="586" t="s">
        <v>625</v>
      </c>
      <c r="EMB96" s="586" t="s">
        <v>625</v>
      </c>
      <c r="EMC96" s="586" t="s">
        <v>625</v>
      </c>
      <c r="EMD96" s="586" t="s">
        <v>625</v>
      </c>
      <c r="EME96" s="586" t="s">
        <v>625</v>
      </c>
      <c r="EMF96" s="586" t="s">
        <v>625</v>
      </c>
      <c r="EMG96" s="586" t="s">
        <v>625</v>
      </c>
      <c r="EMH96" s="586" t="s">
        <v>625</v>
      </c>
      <c r="EMI96" s="586" t="s">
        <v>625</v>
      </c>
      <c r="EMJ96" s="586" t="s">
        <v>625</v>
      </c>
      <c r="EMK96" s="586" t="s">
        <v>625</v>
      </c>
      <c r="EML96" s="586" t="s">
        <v>625</v>
      </c>
      <c r="EMM96" s="586" t="s">
        <v>625</v>
      </c>
      <c r="EMN96" s="586" t="s">
        <v>625</v>
      </c>
      <c r="EMO96" s="586" t="s">
        <v>625</v>
      </c>
      <c r="EMP96" s="586" t="s">
        <v>625</v>
      </c>
      <c r="EMQ96" s="586" t="s">
        <v>625</v>
      </c>
      <c r="EMR96" s="586" t="s">
        <v>625</v>
      </c>
      <c r="EMS96" s="586" t="s">
        <v>625</v>
      </c>
      <c r="EMT96" s="586" t="s">
        <v>625</v>
      </c>
      <c r="EMU96" s="586" t="s">
        <v>625</v>
      </c>
      <c r="EMV96" s="586" t="s">
        <v>625</v>
      </c>
      <c r="EMW96" s="586" t="s">
        <v>625</v>
      </c>
      <c r="EMX96" s="586" t="s">
        <v>625</v>
      </c>
      <c r="EMY96" s="586" t="s">
        <v>625</v>
      </c>
      <c r="EMZ96" s="586" t="s">
        <v>625</v>
      </c>
      <c r="ENA96" s="586" t="s">
        <v>625</v>
      </c>
      <c r="ENB96" s="586" t="s">
        <v>625</v>
      </c>
      <c r="ENC96" s="586" t="s">
        <v>625</v>
      </c>
      <c r="END96" s="586" t="s">
        <v>625</v>
      </c>
      <c r="ENE96" s="586" t="s">
        <v>625</v>
      </c>
      <c r="ENF96" s="586" t="s">
        <v>625</v>
      </c>
      <c r="ENG96" s="586" t="s">
        <v>625</v>
      </c>
      <c r="ENH96" s="586" t="s">
        <v>625</v>
      </c>
      <c r="ENI96" s="586" t="s">
        <v>625</v>
      </c>
      <c r="ENJ96" s="586" t="s">
        <v>625</v>
      </c>
      <c r="ENK96" s="586" t="s">
        <v>625</v>
      </c>
      <c r="ENL96" s="586" t="s">
        <v>625</v>
      </c>
      <c r="ENM96" s="586" t="s">
        <v>625</v>
      </c>
      <c r="ENN96" s="586" t="s">
        <v>625</v>
      </c>
      <c r="ENO96" s="586" t="s">
        <v>625</v>
      </c>
      <c r="ENP96" s="586" t="s">
        <v>625</v>
      </c>
      <c r="ENQ96" s="586" t="s">
        <v>625</v>
      </c>
      <c r="ENR96" s="586" t="s">
        <v>625</v>
      </c>
      <c r="ENS96" s="586" t="s">
        <v>625</v>
      </c>
      <c r="ENT96" s="586" t="s">
        <v>625</v>
      </c>
      <c r="ENU96" s="586" t="s">
        <v>625</v>
      </c>
      <c r="ENV96" s="586" t="s">
        <v>625</v>
      </c>
      <c r="ENW96" s="586" t="s">
        <v>625</v>
      </c>
      <c r="ENX96" s="586" t="s">
        <v>625</v>
      </c>
      <c r="ENY96" s="586" t="s">
        <v>625</v>
      </c>
      <c r="ENZ96" s="586" t="s">
        <v>625</v>
      </c>
      <c r="EOA96" s="586" t="s">
        <v>625</v>
      </c>
      <c r="EOB96" s="586" t="s">
        <v>625</v>
      </c>
      <c r="EOC96" s="586" t="s">
        <v>625</v>
      </c>
      <c r="EOD96" s="586" t="s">
        <v>625</v>
      </c>
      <c r="EOE96" s="586" t="s">
        <v>625</v>
      </c>
      <c r="EOF96" s="586" t="s">
        <v>625</v>
      </c>
      <c r="EOG96" s="586" t="s">
        <v>625</v>
      </c>
      <c r="EOH96" s="586" t="s">
        <v>625</v>
      </c>
      <c r="EOI96" s="586" t="s">
        <v>625</v>
      </c>
      <c r="EOJ96" s="586" t="s">
        <v>625</v>
      </c>
      <c r="EOK96" s="586" t="s">
        <v>625</v>
      </c>
      <c r="EOL96" s="586" t="s">
        <v>625</v>
      </c>
      <c r="EOM96" s="586" t="s">
        <v>625</v>
      </c>
      <c r="EON96" s="586" t="s">
        <v>625</v>
      </c>
      <c r="EOO96" s="586" t="s">
        <v>625</v>
      </c>
      <c r="EOP96" s="586" t="s">
        <v>625</v>
      </c>
      <c r="EOQ96" s="586" t="s">
        <v>625</v>
      </c>
      <c r="EOR96" s="586" t="s">
        <v>625</v>
      </c>
      <c r="EOS96" s="586" t="s">
        <v>625</v>
      </c>
      <c r="EOT96" s="586" t="s">
        <v>625</v>
      </c>
      <c r="EOU96" s="586" t="s">
        <v>625</v>
      </c>
      <c r="EOV96" s="586" t="s">
        <v>625</v>
      </c>
      <c r="EOW96" s="586" t="s">
        <v>625</v>
      </c>
      <c r="EOX96" s="586" t="s">
        <v>625</v>
      </c>
      <c r="EOY96" s="586" t="s">
        <v>625</v>
      </c>
      <c r="EOZ96" s="586" t="s">
        <v>625</v>
      </c>
      <c r="EPA96" s="586" t="s">
        <v>625</v>
      </c>
      <c r="EPB96" s="586" t="s">
        <v>625</v>
      </c>
      <c r="EPC96" s="586" t="s">
        <v>625</v>
      </c>
      <c r="EPD96" s="586" t="s">
        <v>625</v>
      </c>
      <c r="EPE96" s="586" t="s">
        <v>625</v>
      </c>
      <c r="EPF96" s="586" t="s">
        <v>625</v>
      </c>
      <c r="EPG96" s="586" t="s">
        <v>625</v>
      </c>
      <c r="EPH96" s="586" t="s">
        <v>625</v>
      </c>
      <c r="EPI96" s="586" t="s">
        <v>625</v>
      </c>
      <c r="EPJ96" s="586" t="s">
        <v>625</v>
      </c>
      <c r="EPK96" s="586" t="s">
        <v>625</v>
      </c>
      <c r="EPL96" s="586" t="s">
        <v>625</v>
      </c>
      <c r="EPM96" s="586" t="s">
        <v>625</v>
      </c>
      <c r="EPN96" s="586" t="s">
        <v>625</v>
      </c>
      <c r="EPO96" s="586" t="s">
        <v>625</v>
      </c>
      <c r="EPP96" s="586" t="s">
        <v>625</v>
      </c>
      <c r="EPQ96" s="586" t="s">
        <v>625</v>
      </c>
      <c r="EPR96" s="586" t="s">
        <v>625</v>
      </c>
      <c r="EPS96" s="586" t="s">
        <v>625</v>
      </c>
      <c r="EPT96" s="586" t="s">
        <v>625</v>
      </c>
      <c r="EPU96" s="586" t="s">
        <v>625</v>
      </c>
      <c r="EPV96" s="586" t="s">
        <v>625</v>
      </c>
      <c r="EPW96" s="586" t="s">
        <v>625</v>
      </c>
      <c r="EPX96" s="586" t="s">
        <v>625</v>
      </c>
      <c r="EPY96" s="586" t="s">
        <v>625</v>
      </c>
      <c r="EPZ96" s="586" t="s">
        <v>625</v>
      </c>
      <c r="EQA96" s="586" t="s">
        <v>625</v>
      </c>
      <c r="EQB96" s="586" t="s">
        <v>625</v>
      </c>
      <c r="EQC96" s="586" t="s">
        <v>625</v>
      </c>
      <c r="EQD96" s="586" t="s">
        <v>625</v>
      </c>
      <c r="EQE96" s="586" t="s">
        <v>625</v>
      </c>
      <c r="EQF96" s="586" t="s">
        <v>625</v>
      </c>
      <c r="EQG96" s="586" t="s">
        <v>625</v>
      </c>
      <c r="EQH96" s="586" t="s">
        <v>625</v>
      </c>
      <c r="EQI96" s="586" t="s">
        <v>625</v>
      </c>
      <c r="EQJ96" s="586" t="s">
        <v>625</v>
      </c>
      <c r="EQK96" s="586" t="s">
        <v>625</v>
      </c>
      <c r="EQL96" s="586" t="s">
        <v>625</v>
      </c>
      <c r="EQM96" s="586" t="s">
        <v>625</v>
      </c>
      <c r="EQN96" s="586" t="s">
        <v>625</v>
      </c>
      <c r="EQO96" s="586" t="s">
        <v>625</v>
      </c>
      <c r="EQP96" s="586" t="s">
        <v>625</v>
      </c>
      <c r="EQQ96" s="586" t="s">
        <v>625</v>
      </c>
      <c r="EQR96" s="586" t="s">
        <v>625</v>
      </c>
      <c r="EQS96" s="586" t="s">
        <v>625</v>
      </c>
      <c r="EQT96" s="586" t="s">
        <v>625</v>
      </c>
      <c r="EQU96" s="586" t="s">
        <v>625</v>
      </c>
      <c r="EQV96" s="586" t="s">
        <v>625</v>
      </c>
      <c r="EQW96" s="586" t="s">
        <v>625</v>
      </c>
      <c r="EQX96" s="586" t="s">
        <v>625</v>
      </c>
      <c r="EQY96" s="586" t="s">
        <v>625</v>
      </c>
      <c r="EQZ96" s="586" t="s">
        <v>625</v>
      </c>
      <c r="ERA96" s="586" t="s">
        <v>625</v>
      </c>
      <c r="ERB96" s="586" t="s">
        <v>625</v>
      </c>
      <c r="ERC96" s="586" t="s">
        <v>625</v>
      </c>
      <c r="ERD96" s="586" t="s">
        <v>625</v>
      </c>
      <c r="ERE96" s="586" t="s">
        <v>625</v>
      </c>
      <c r="ERF96" s="586" t="s">
        <v>625</v>
      </c>
      <c r="ERG96" s="586" t="s">
        <v>625</v>
      </c>
      <c r="ERH96" s="586" t="s">
        <v>625</v>
      </c>
      <c r="ERI96" s="586" t="s">
        <v>625</v>
      </c>
      <c r="ERJ96" s="586" t="s">
        <v>625</v>
      </c>
      <c r="ERK96" s="586" t="s">
        <v>625</v>
      </c>
      <c r="ERL96" s="586" t="s">
        <v>625</v>
      </c>
      <c r="ERM96" s="586" t="s">
        <v>625</v>
      </c>
      <c r="ERN96" s="586" t="s">
        <v>625</v>
      </c>
      <c r="ERO96" s="586" t="s">
        <v>625</v>
      </c>
      <c r="ERP96" s="586" t="s">
        <v>625</v>
      </c>
      <c r="ERQ96" s="586" t="s">
        <v>625</v>
      </c>
      <c r="ERR96" s="586" t="s">
        <v>625</v>
      </c>
      <c r="ERS96" s="586" t="s">
        <v>625</v>
      </c>
      <c r="ERT96" s="586" t="s">
        <v>625</v>
      </c>
      <c r="ERU96" s="586" t="s">
        <v>625</v>
      </c>
      <c r="ERV96" s="586" t="s">
        <v>625</v>
      </c>
      <c r="ERW96" s="586" t="s">
        <v>625</v>
      </c>
      <c r="ERX96" s="586" t="s">
        <v>625</v>
      </c>
      <c r="ERY96" s="586" t="s">
        <v>625</v>
      </c>
      <c r="ERZ96" s="586" t="s">
        <v>625</v>
      </c>
      <c r="ESA96" s="586" t="s">
        <v>625</v>
      </c>
      <c r="ESB96" s="586" t="s">
        <v>625</v>
      </c>
      <c r="ESC96" s="586" t="s">
        <v>625</v>
      </c>
      <c r="ESD96" s="586" t="s">
        <v>625</v>
      </c>
      <c r="ESE96" s="586" t="s">
        <v>625</v>
      </c>
      <c r="ESF96" s="586" t="s">
        <v>625</v>
      </c>
      <c r="ESG96" s="586" t="s">
        <v>625</v>
      </c>
      <c r="ESH96" s="586" t="s">
        <v>625</v>
      </c>
      <c r="ESI96" s="586" t="s">
        <v>625</v>
      </c>
      <c r="ESJ96" s="586" t="s">
        <v>625</v>
      </c>
      <c r="ESK96" s="586" t="s">
        <v>625</v>
      </c>
      <c r="ESL96" s="586" t="s">
        <v>625</v>
      </c>
      <c r="ESM96" s="586" t="s">
        <v>625</v>
      </c>
      <c r="ESN96" s="586" t="s">
        <v>625</v>
      </c>
      <c r="ESO96" s="586" t="s">
        <v>625</v>
      </c>
      <c r="ESP96" s="586" t="s">
        <v>625</v>
      </c>
      <c r="ESQ96" s="586" t="s">
        <v>625</v>
      </c>
      <c r="ESR96" s="586" t="s">
        <v>625</v>
      </c>
      <c r="ESS96" s="586" t="s">
        <v>625</v>
      </c>
      <c r="EST96" s="586" t="s">
        <v>625</v>
      </c>
      <c r="ESU96" s="586" t="s">
        <v>625</v>
      </c>
      <c r="ESV96" s="586" t="s">
        <v>625</v>
      </c>
      <c r="ESW96" s="586" t="s">
        <v>625</v>
      </c>
      <c r="ESX96" s="586" t="s">
        <v>625</v>
      </c>
      <c r="ESY96" s="586" t="s">
        <v>625</v>
      </c>
      <c r="ESZ96" s="586" t="s">
        <v>625</v>
      </c>
      <c r="ETA96" s="586" t="s">
        <v>625</v>
      </c>
      <c r="ETB96" s="586" t="s">
        <v>625</v>
      </c>
      <c r="ETC96" s="586" t="s">
        <v>625</v>
      </c>
      <c r="ETD96" s="586" t="s">
        <v>625</v>
      </c>
      <c r="ETE96" s="586" t="s">
        <v>625</v>
      </c>
      <c r="ETF96" s="586" t="s">
        <v>625</v>
      </c>
      <c r="ETG96" s="586" t="s">
        <v>625</v>
      </c>
      <c r="ETH96" s="586" t="s">
        <v>625</v>
      </c>
      <c r="ETI96" s="586" t="s">
        <v>625</v>
      </c>
      <c r="ETJ96" s="586" t="s">
        <v>625</v>
      </c>
      <c r="ETK96" s="586" t="s">
        <v>625</v>
      </c>
      <c r="ETL96" s="586" t="s">
        <v>625</v>
      </c>
      <c r="ETM96" s="586" t="s">
        <v>625</v>
      </c>
      <c r="ETN96" s="586" t="s">
        <v>625</v>
      </c>
      <c r="ETO96" s="586" t="s">
        <v>625</v>
      </c>
      <c r="ETP96" s="586" t="s">
        <v>625</v>
      </c>
      <c r="ETQ96" s="586" t="s">
        <v>625</v>
      </c>
      <c r="ETR96" s="586" t="s">
        <v>625</v>
      </c>
      <c r="ETS96" s="586" t="s">
        <v>625</v>
      </c>
      <c r="ETT96" s="586" t="s">
        <v>625</v>
      </c>
      <c r="ETU96" s="586" t="s">
        <v>625</v>
      </c>
      <c r="ETV96" s="586" t="s">
        <v>625</v>
      </c>
      <c r="ETW96" s="586" t="s">
        <v>625</v>
      </c>
      <c r="ETX96" s="586" t="s">
        <v>625</v>
      </c>
      <c r="ETY96" s="586" t="s">
        <v>625</v>
      </c>
      <c r="ETZ96" s="586" t="s">
        <v>625</v>
      </c>
      <c r="EUA96" s="586" t="s">
        <v>625</v>
      </c>
      <c r="EUB96" s="586" t="s">
        <v>625</v>
      </c>
      <c r="EUC96" s="586" t="s">
        <v>625</v>
      </c>
      <c r="EUD96" s="586" t="s">
        <v>625</v>
      </c>
      <c r="EUE96" s="586" t="s">
        <v>625</v>
      </c>
      <c r="EUF96" s="586" t="s">
        <v>625</v>
      </c>
      <c r="EUG96" s="586" t="s">
        <v>625</v>
      </c>
      <c r="EUH96" s="586" t="s">
        <v>625</v>
      </c>
      <c r="EUI96" s="586" t="s">
        <v>625</v>
      </c>
      <c r="EUJ96" s="586" t="s">
        <v>625</v>
      </c>
      <c r="EUK96" s="586" t="s">
        <v>625</v>
      </c>
      <c r="EUL96" s="586" t="s">
        <v>625</v>
      </c>
      <c r="EUM96" s="586" t="s">
        <v>625</v>
      </c>
      <c r="EUN96" s="586" t="s">
        <v>625</v>
      </c>
      <c r="EUO96" s="586" t="s">
        <v>625</v>
      </c>
      <c r="EUP96" s="586" t="s">
        <v>625</v>
      </c>
      <c r="EUQ96" s="586" t="s">
        <v>625</v>
      </c>
      <c r="EUR96" s="586" t="s">
        <v>625</v>
      </c>
      <c r="EUS96" s="586" t="s">
        <v>625</v>
      </c>
      <c r="EUT96" s="586" t="s">
        <v>625</v>
      </c>
      <c r="EUU96" s="586" t="s">
        <v>625</v>
      </c>
      <c r="EUV96" s="586" t="s">
        <v>625</v>
      </c>
      <c r="EUW96" s="586" t="s">
        <v>625</v>
      </c>
      <c r="EUX96" s="586" t="s">
        <v>625</v>
      </c>
      <c r="EUY96" s="586" t="s">
        <v>625</v>
      </c>
      <c r="EUZ96" s="586" t="s">
        <v>625</v>
      </c>
      <c r="EVA96" s="586" t="s">
        <v>625</v>
      </c>
      <c r="EVB96" s="586" t="s">
        <v>625</v>
      </c>
      <c r="EVC96" s="586" t="s">
        <v>625</v>
      </c>
      <c r="EVD96" s="586" t="s">
        <v>625</v>
      </c>
      <c r="EVE96" s="586" t="s">
        <v>625</v>
      </c>
      <c r="EVF96" s="586" t="s">
        <v>625</v>
      </c>
      <c r="EVG96" s="586" t="s">
        <v>625</v>
      </c>
      <c r="EVH96" s="586" t="s">
        <v>625</v>
      </c>
      <c r="EVI96" s="586" t="s">
        <v>625</v>
      </c>
      <c r="EVJ96" s="586" t="s">
        <v>625</v>
      </c>
      <c r="EVK96" s="586" t="s">
        <v>625</v>
      </c>
      <c r="EVL96" s="586" t="s">
        <v>625</v>
      </c>
      <c r="EVM96" s="586" t="s">
        <v>625</v>
      </c>
      <c r="EVN96" s="586" t="s">
        <v>625</v>
      </c>
      <c r="EVO96" s="586" t="s">
        <v>625</v>
      </c>
      <c r="EVP96" s="586" t="s">
        <v>625</v>
      </c>
      <c r="EVQ96" s="586" t="s">
        <v>625</v>
      </c>
      <c r="EVR96" s="586" t="s">
        <v>625</v>
      </c>
      <c r="EVS96" s="586" t="s">
        <v>625</v>
      </c>
      <c r="EVT96" s="586" t="s">
        <v>625</v>
      </c>
      <c r="EVU96" s="586" t="s">
        <v>625</v>
      </c>
      <c r="EVV96" s="586" t="s">
        <v>625</v>
      </c>
      <c r="EVW96" s="586" t="s">
        <v>625</v>
      </c>
      <c r="EVX96" s="586" t="s">
        <v>625</v>
      </c>
      <c r="EVY96" s="586" t="s">
        <v>625</v>
      </c>
      <c r="EVZ96" s="586" t="s">
        <v>625</v>
      </c>
      <c r="EWA96" s="586" t="s">
        <v>625</v>
      </c>
      <c r="EWB96" s="586" t="s">
        <v>625</v>
      </c>
      <c r="EWC96" s="586" t="s">
        <v>625</v>
      </c>
      <c r="EWD96" s="586" t="s">
        <v>625</v>
      </c>
      <c r="EWE96" s="586" t="s">
        <v>625</v>
      </c>
      <c r="EWF96" s="586" t="s">
        <v>625</v>
      </c>
      <c r="EWG96" s="586" t="s">
        <v>625</v>
      </c>
      <c r="EWH96" s="586" t="s">
        <v>625</v>
      </c>
      <c r="EWI96" s="586" t="s">
        <v>625</v>
      </c>
      <c r="EWJ96" s="586" t="s">
        <v>625</v>
      </c>
      <c r="EWK96" s="586" t="s">
        <v>625</v>
      </c>
      <c r="EWL96" s="586" t="s">
        <v>625</v>
      </c>
      <c r="EWM96" s="586" t="s">
        <v>625</v>
      </c>
      <c r="EWN96" s="586" t="s">
        <v>625</v>
      </c>
      <c r="EWO96" s="586" t="s">
        <v>625</v>
      </c>
      <c r="EWP96" s="586" t="s">
        <v>625</v>
      </c>
      <c r="EWQ96" s="586" t="s">
        <v>625</v>
      </c>
      <c r="EWR96" s="586" t="s">
        <v>625</v>
      </c>
      <c r="EWS96" s="586" t="s">
        <v>625</v>
      </c>
      <c r="EWT96" s="586" t="s">
        <v>625</v>
      </c>
      <c r="EWU96" s="586" t="s">
        <v>625</v>
      </c>
      <c r="EWV96" s="586" t="s">
        <v>625</v>
      </c>
      <c r="EWW96" s="586" t="s">
        <v>625</v>
      </c>
      <c r="EWX96" s="586" t="s">
        <v>625</v>
      </c>
      <c r="EWY96" s="586" t="s">
        <v>625</v>
      </c>
      <c r="EWZ96" s="586" t="s">
        <v>625</v>
      </c>
      <c r="EXA96" s="586" t="s">
        <v>625</v>
      </c>
      <c r="EXB96" s="586" t="s">
        <v>625</v>
      </c>
      <c r="EXC96" s="586" t="s">
        <v>625</v>
      </c>
      <c r="EXD96" s="586" t="s">
        <v>625</v>
      </c>
      <c r="EXE96" s="586" t="s">
        <v>625</v>
      </c>
      <c r="EXF96" s="586" t="s">
        <v>625</v>
      </c>
      <c r="EXG96" s="586" t="s">
        <v>625</v>
      </c>
      <c r="EXH96" s="586" t="s">
        <v>625</v>
      </c>
      <c r="EXI96" s="586" t="s">
        <v>625</v>
      </c>
      <c r="EXJ96" s="586" t="s">
        <v>625</v>
      </c>
      <c r="EXK96" s="586" t="s">
        <v>625</v>
      </c>
      <c r="EXL96" s="586" t="s">
        <v>625</v>
      </c>
      <c r="EXM96" s="586" t="s">
        <v>625</v>
      </c>
      <c r="EXN96" s="586" t="s">
        <v>625</v>
      </c>
      <c r="EXO96" s="586" t="s">
        <v>625</v>
      </c>
      <c r="EXP96" s="586" t="s">
        <v>625</v>
      </c>
      <c r="EXQ96" s="586" t="s">
        <v>625</v>
      </c>
      <c r="EXR96" s="586" t="s">
        <v>625</v>
      </c>
      <c r="EXS96" s="586" t="s">
        <v>625</v>
      </c>
      <c r="EXT96" s="586" t="s">
        <v>625</v>
      </c>
      <c r="EXU96" s="586" t="s">
        <v>625</v>
      </c>
      <c r="EXV96" s="586" t="s">
        <v>625</v>
      </c>
      <c r="EXW96" s="586" t="s">
        <v>625</v>
      </c>
      <c r="EXX96" s="586" t="s">
        <v>625</v>
      </c>
      <c r="EXY96" s="586" t="s">
        <v>625</v>
      </c>
      <c r="EXZ96" s="586" t="s">
        <v>625</v>
      </c>
      <c r="EYA96" s="586" t="s">
        <v>625</v>
      </c>
      <c r="EYB96" s="586" t="s">
        <v>625</v>
      </c>
      <c r="EYC96" s="586" t="s">
        <v>625</v>
      </c>
      <c r="EYD96" s="586" t="s">
        <v>625</v>
      </c>
      <c r="EYE96" s="586" t="s">
        <v>625</v>
      </c>
      <c r="EYF96" s="586" t="s">
        <v>625</v>
      </c>
      <c r="EYG96" s="586" t="s">
        <v>625</v>
      </c>
      <c r="EYH96" s="586" t="s">
        <v>625</v>
      </c>
      <c r="EYI96" s="586" t="s">
        <v>625</v>
      </c>
      <c r="EYJ96" s="586" t="s">
        <v>625</v>
      </c>
      <c r="EYK96" s="586" t="s">
        <v>625</v>
      </c>
      <c r="EYL96" s="586" t="s">
        <v>625</v>
      </c>
      <c r="EYM96" s="586" t="s">
        <v>625</v>
      </c>
      <c r="EYN96" s="586" t="s">
        <v>625</v>
      </c>
      <c r="EYO96" s="586" t="s">
        <v>625</v>
      </c>
      <c r="EYP96" s="586" t="s">
        <v>625</v>
      </c>
      <c r="EYQ96" s="586" t="s">
        <v>625</v>
      </c>
      <c r="EYR96" s="586" t="s">
        <v>625</v>
      </c>
      <c r="EYS96" s="586" t="s">
        <v>625</v>
      </c>
      <c r="EYT96" s="586" t="s">
        <v>625</v>
      </c>
      <c r="EYU96" s="586" t="s">
        <v>625</v>
      </c>
      <c r="EYV96" s="586" t="s">
        <v>625</v>
      </c>
      <c r="EYW96" s="586" t="s">
        <v>625</v>
      </c>
      <c r="EYX96" s="586" t="s">
        <v>625</v>
      </c>
      <c r="EYY96" s="586" t="s">
        <v>625</v>
      </c>
      <c r="EYZ96" s="586" t="s">
        <v>625</v>
      </c>
      <c r="EZA96" s="586" t="s">
        <v>625</v>
      </c>
      <c r="EZB96" s="586" t="s">
        <v>625</v>
      </c>
      <c r="EZC96" s="586" t="s">
        <v>625</v>
      </c>
      <c r="EZD96" s="586" t="s">
        <v>625</v>
      </c>
      <c r="EZE96" s="586" t="s">
        <v>625</v>
      </c>
      <c r="EZF96" s="586" t="s">
        <v>625</v>
      </c>
      <c r="EZG96" s="586" t="s">
        <v>625</v>
      </c>
      <c r="EZH96" s="586" t="s">
        <v>625</v>
      </c>
      <c r="EZI96" s="586" t="s">
        <v>625</v>
      </c>
      <c r="EZJ96" s="586" t="s">
        <v>625</v>
      </c>
      <c r="EZK96" s="586" t="s">
        <v>625</v>
      </c>
      <c r="EZL96" s="586" t="s">
        <v>625</v>
      </c>
      <c r="EZM96" s="586" t="s">
        <v>625</v>
      </c>
      <c r="EZN96" s="586" t="s">
        <v>625</v>
      </c>
      <c r="EZO96" s="586" t="s">
        <v>625</v>
      </c>
      <c r="EZP96" s="586" t="s">
        <v>625</v>
      </c>
      <c r="EZQ96" s="586" t="s">
        <v>625</v>
      </c>
      <c r="EZR96" s="586" t="s">
        <v>625</v>
      </c>
      <c r="EZS96" s="586" t="s">
        <v>625</v>
      </c>
      <c r="EZT96" s="586" t="s">
        <v>625</v>
      </c>
      <c r="EZU96" s="586" t="s">
        <v>625</v>
      </c>
      <c r="EZV96" s="586" t="s">
        <v>625</v>
      </c>
      <c r="EZW96" s="586" t="s">
        <v>625</v>
      </c>
      <c r="EZX96" s="586" t="s">
        <v>625</v>
      </c>
      <c r="EZY96" s="586" t="s">
        <v>625</v>
      </c>
      <c r="EZZ96" s="586" t="s">
        <v>625</v>
      </c>
      <c r="FAA96" s="586" t="s">
        <v>625</v>
      </c>
      <c r="FAB96" s="586" t="s">
        <v>625</v>
      </c>
      <c r="FAC96" s="586" t="s">
        <v>625</v>
      </c>
      <c r="FAD96" s="586" t="s">
        <v>625</v>
      </c>
      <c r="FAE96" s="586" t="s">
        <v>625</v>
      </c>
      <c r="FAF96" s="586" t="s">
        <v>625</v>
      </c>
      <c r="FAG96" s="586" t="s">
        <v>625</v>
      </c>
      <c r="FAH96" s="586" t="s">
        <v>625</v>
      </c>
      <c r="FAI96" s="586" t="s">
        <v>625</v>
      </c>
      <c r="FAJ96" s="586" t="s">
        <v>625</v>
      </c>
      <c r="FAK96" s="586" t="s">
        <v>625</v>
      </c>
      <c r="FAL96" s="586" t="s">
        <v>625</v>
      </c>
      <c r="FAM96" s="586" t="s">
        <v>625</v>
      </c>
      <c r="FAN96" s="586" t="s">
        <v>625</v>
      </c>
      <c r="FAO96" s="586" t="s">
        <v>625</v>
      </c>
      <c r="FAP96" s="586" t="s">
        <v>625</v>
      </c>
      <c r="FAQ96" s="586" t="s">
        <v>625</v>
      </c>
      <c r="FAR96" s="586" t="s">
        <v>625</v>
      </c>
      <c r="FAS96" s="586" t="s">
        <v>625</v>
      </c>
      <c r="FAT96" s="586" t="s">
        <v>625</v>
      </c>
      <c r="FAU96" s="586" t="s">
        <v>625</v>
      </c>
      <c r="FAV96" s="586" t="s">
        <v>625</v>
      </c>
      <c r="FAW96" s="586" t="s">
        <v>625</v>
      </c>
      <c r="FAX96" s="586" t="s">
        <v>625</v>
      </c>
      <c r="FAY96" s="586" t="s">
        <v>625</v>
      </c>
      <c r="FAZ96" s="586" t="s">
        <v>625</v>
      </c>
      <c r="FBA96" s="586" t="s">
        <v>625</v>
      </c>
      <c r="FBB96" s="586" t="s">
        <v>625</v>
      </c>
      <c r="FBC96" s="586" t="s">
        <v>625</v>
      </c>
      <c r="FBD96" s="586" t="s">
        <v>625</v>
      </c>
      <c r="FBE96" s="586" t="s">
        <v>625</v>
      </c>
      <c r="FBF96" s="586" t="s">
        <v>625</v>
      </c>
      <c r="FBG96" s="586" t="s">
        <v>625</v>
      </c>
      <c r="FBH96" s="586" t="s">
        <v>625</v>
      </c>
      <c r="FBI96" s="586" t="s">
        <v>625</v>
      </c>
      <c r="FBJ96" s="586" t="s">
        <v>625</v>
      </c>
      <c r="FBK96" s="586" t="s">
        <v>625</v>
      </c>
      <c r="FBL96" s="586" t="s">
        <v>625</v>
      </c>
      <c r="FBM96" s="586" t="s">
        <v>625</v>
      </c>
      <c r="FBN96" s="586" t="s">
        <v>625</v>
      </c>
      <c r="FBO96" s="586" t="s">
        <v>625</v>
      </c>
      <c r="FBP96" s="586" t="s">
        <v>625</v>
      </c>
      <c r="FBQ96" s="586" t="s">
        <v>625</v>
      </c>
      <c r="FBR96" s="586" t="s">
        <v>625</v>
      </c>
      <c r="FBS96" s="586" t="s">
        <v>625</v>
      </c>
      <c r="FBT96" s="586" t="s">
        <v>625</v>
      </c>
      <c r="FBU96" s="586" t="s">
        <v>625</v>
      </c>
      <c r="FBV96" s="586" t="s">
        <v>625</v>
      </c>
      <c r="FBW96" s="586" t="s">
        <v>625</v>
      </c>
      <c r="FBX96" s="586" t="s">
        <v>625</v>
      </c>
      <c r="FBY96" s="586" t="s">
        <v>625</v>
      </c>
      <c r="FBZ96" s="586" t="s">
        <v>625</v>
      </c>
      <c r="FCA96" s="586" t="s">
        <v>625</v>
      </c>
      <c r="FCB96" s="586" t="s">
        <v>625</v>
      </c>
      <c r="FCC96" s="586" t="s">
        <v>625</v>
      </c>
      <c r="FCD96" s="586" t="s">
        <v>625</v>
      </c>
      <c r="FCE96" s="586" t="s">
        <v>625</v>
      </c>
      <c r="FCF96" s="586" t="s">
        <v>625</v>
      </c>
      <c r="FCG96" s="586" t="s">
        <v>625</v>
      </c>
      <c r="FCH96" s="586" t="s">
        <v>625</v>
      </c>
      <c r="FCI96" s="586" t="s">
        <v>625</v>
      </c>
      <c r="FCJ96" s="586" t="s">
        <v>625</v>
      </c>
      <c r="FCK96" s="586" t="s">
        <v>625</v>
      </c>
      <c r="FCL96" s="586" t="s">
        <v>625</v>
      </c>
      <c r="FCM96" s="586" t="s">
        <v>625</v>
      </c>
      <c r="FCN96" s="586" t="s">
        <v>625</v>
      </c>
      <c r="FCO96" s="586" t="s">
        <v>625</v>
      </c>
      <c r="FCP96" s="586" t="s">
        <v>625</v>
      </c>
      <c r="FCQ96" s="586" t="s">
        <v>625</v>
      </c>
      <c r="FCR96" s="586" t="s">
        <v>625</v>
      </c>
      <c r="FCS96" s="586" t="s">
        <v>625</v>
      </c>
      <c r="FCT96" s="586" t="s">
        <v>625</v>
      </c>
      <c r="FCU96" s="586" t="s">
        <v>625</v>
      </c>
      <c r="FCV96" s="586" t="s">
        <v>625</v>
      </c>
      <c r="FCW96" s="586" t="s">
        <v>625</v>
      </c>
      <c r="FCX96" s="586" t="s">
        <v>625</v>
      </c>
      <c r="FCY96" s="586" t="s">
        <v>625</v>
      </c>
      <c r="FCZ96" s="586" t="s">
        <v>625</v>
      </c>
      <c r="FDA96" s="586" t="s">
        <v>625</v>
      </c>
      <c r="FDB96" s="586" t="s">
        <v>625</v>
      </c>
      <c r="FDC96" s="586" t="s">
        <v>625</v>
      </c>
      <c r="FDD96" s="586" t="s">
        <v>625</v>
      </c>
      <c r="FDE96" s="586" t="s">
        <v>625</v>
      </c>
      <c r="FDF96" s="586" t="s">
        <v>625</v>
      </c>
      <c r="FDG96" s="586" t="s">
        <v>625</v>
      </c>
      <c r="FDH96" s="586" t="s">
        <v>625</v>
      </c>
      <c r="FDI96" s="586" t="s">
        <v>625</v>
      </c>
      <c r="FDJ96" s="586" t="s">
        <v>625</v>
      </c>
      <c r="FDK96" s="586" t="s">
        <v>625</v>
      </c>
      <c r="FDL96" s="586" t="s">
        <v>625</v>
      </c>
      <c r="FDM96" s="586" t="s">
        <v>625</v>
      </c>
      <c r="FDN96" s="586" t="s">
        <v>625</v>
      </c>
      <c r="FDO96" s="586" t="s">
        <v>625</v>
      </c>
      <c r="FDP96" s="586" t="s">
        <v>625</v>
      </c>
      <c r="FDQ96" s="586" t="s">
        <v>625</v>
      </c>
      <c r="FDR96" s="586" t="s">
        <v>625</v>
      </c>
      <c r="FDS96" s="586" t="s">
        <v>625</v>
      </c>
      <c r="FDT96" s="586" t="s">
        <v>625</v>
      </c>
      <c r="FDU96" s="586" t="s">
        <v>625</v>
      </c>
      <c r="FDV96" s="586" t="s">
        <v>625</v>
      </c>
      <c r="FDW96" s="586" t="s">
        <v>625</v>
      </c>
      <c r="FDX96" s="586" t="s">
        <v>625</v>
      </c>
      <c r="FDY96" s="586" t="s">
        <v>625</v>
      </c>
      <c r="FDZ96" s="586" t="s">
        <v>625</v>
      </c>
      <c r="FEA96" s="586" t="s">
        <v>625</v>
      </c>
      <c r="FEB96" s="586" t="s">
        <v>625</v>
      </c>
      <c r="FEC96" s="586" t="s">
        <v>625</v>
      </c>
      <c r="FED96" s="586" t="s">
        <v>625</v>
      </c>
      <c r="FEE96" s="586" t="s">
        <v>625</v>
      </c>
      <c r="FEF96" s="586" t="s">
        <v>625</v>
      </c>
      <c r="FEG96" s="586" t="s">
        <v>625</v>
      </c>
      <c r="FEH96" s="586" t="s">
        <v>625</v>
      </c>
      <c r="FEI96" s="586" t="s">
        <v>625</v>
      </c>
      <c r="FEJ96" s="586" t="s">
        <v>625</v>
      </c>
      <c r="FEK96" s="586" t="s">
        <v>625</v>
      </c>
      <c r="FEL96" s="586" t="s">
        <v>625</v>
      </c>
      <c r="FEM96" s="586" t="s">
        <v>625</v>
      </c>
      <c r="FEN96" s="586" t="s">
        <v>625</v>
      </c>
      <c r="FEO96" s="586" t="s">
        <v>625</v>
      </c>
      <c r="FEP96" s="586" t="s">
        <v>625</v>
      </c>
      <c r="FEQ96" s="586" t="s">
        <v>625</v>
      </c>
      <c r="FER96" s="586" t="s">
        <v>625</v>
      </c>
      <c r="FES96" s="586" t="s">
        <v>625</v>
      </c>
      <c r="FET96" s="586" t="s">
        <v>625</v>
      </c>
      <c r="FEU96" s="586" t="s">
        <v>625</v>
      </c>
      <c r="FEV96" s="586" t="s">
        <v>625</v>
      </c>
      <c r="FEW96" s="586" t="s">
        <v>625</v>
      </c>
      <c r="FEX96" s="586" t="s">
        <v>625</v>
      </c>
      <c r="FEY96" s="586" t="s">
        <v>625</v>
      </c>
      <c r="FEZ96" s="586" t="s">
        <v>625</v>
      </c>
      <c r="FFA96" s="586" t="s">
        <v>625</v>
      </c>
      <c r="FFB96" s="586" t="s">
        <v>625</v>
      </c>
      <c r="FFC96" s="586" t="s">
        <v>625</v>
      </c>
      <c r="FFD96" s="586" t="s">
        <v>625</v>
      </c>
      <c r="FFE96" s="586" t="s">
        <v>625</v>
      </c>
      <c r="FFF96" s="586" t="s">
        <v>625</v>
      </c>
      <c r="FFG96" s="586" t="s">
        <v>625</v>
      </c>
      <c r="FFH96" s="586" t="s">
        <v>625</v>
      </c>
      <c r="FFI96" s="586" t="s">
        <v>625</v>
      </c>
      <c r="FFJ96" s="586" t="s">
        <v>625</v>
      </c>
      <c r="FFK96" s="586" t="s">
        <v>625</v>
      </c>
      <c r="FFL96" s="586" t="s">
        <v>625</v>
      </c>
      <c r="FFM96" s="586" t="s">
        <v>625</v>
      </c>
      <c r="FFN96" s="586" t="s">
        <v>625</v>
      </c>
      <c r="FFO96" s="586" t="s">
        <v>625</v>
      </c>
      <c r="FFP96" s="586" t="s">
        <v>625</v>
      </c>
      <c r="FFQ96" s="586" t="s">
        <v>625</v>
      </c>
      <c r="FFR96" s="586" t="s">
        <v>625</v>
      </c>
      <c r="FFS96" s="586" t="s">
        <v>625</v>
      </c>
      <c r="FFT96" s="586" t="s">
        <v>625</v>
      </c>
      <c r="FFU96" s="586" t="s">
        <v>625</v>
      </c>
      <c r="FFV96" s="586" t="s">
        <v>625</v>
      </c>
      <c r="FFW96" s="586" t="s">
        <v>625</v>
      </c>
      <c r="FFX96" s="586" t="s">
        <v>625</v>
      </c>
      <c r="FFY96" s="586" t="s">
        <v>625</v>
      </c>
      <c r="FFZ96" s="586" t="s">
        <v>625</v>
      </c>
      <c r="FGA96" s="586" t="s">
        <v>625</v>
      </c>
      <c r="FGB96" s="586" t="s">
        <v>625</v>
      </c>
      <c r="FGC96" s="586" t="s">
        <v>625</v>
      </c>
      <c r="FGD96" s="586" t="s">
        <v>625</v>
      </c>
      <c r="FGE96" s="586" t="s">
        <v>625</v>
      </c>
      <c r="FGF96" s="586" t="s">
        <v>625</v>
      </c>
      <c r="FGG96" s="586" t="s">
        <v>625</v>
      </c>
      <c r="FGH96" s="586" t="s">
        <v>625</v>
      </c>
      <c r="FGI96" s="586" t="s">
        <v>625</v>
      </c>
      <c r="FGJ96" s="586" t="s">
        <v>625</v>
      </c>
      <c r="FGK96" s="586" t="s">
        <v>625</v>
      </c>
      <c r="FGL96" s="586" t="s">
        <v>625</v>
      </c>
      <c r="FGM96" s="586" t="s">
        <v>625</v>
      </c>
      <c r="FGN96" s="586" t="s">
        <v>625</v>
      </c>
      <c r="FGO96" s="586" t="s">
        <v>625</v>
      </c>
      <c r="FGP96" s="586" t="s">
        <v>625</v>
      </c>
      <c r="FGQ96" s="586" t="s">
        <v>625</v>
      </c>
      <c r="FGR96" s="586" t="s">
        <v>625</v>
      </c>
      <c r="FGS96" s="586" t="s">
        <v>625</v>
      </c>
      <c r="FGT96" s="586" t="s">
        <v>625</v>
      </c>
      <c r="FGU96" s="586" t="s">
        <v>625</v>
      </c>
      <c r="FGV96" s="586" t="s">
        <v>625</v>
      </c>
      <c r="FGW96" s="586" t="s">
        <v>625</v>
      </c>
      <c r="FGX96" s="586" t="s">
        <v>625</v>
      </c>
      <c r="FGY96" s="586" t="s">
        <v>625</v>
      </c>
      <c r="FGZ96" s="586" t="s">
        <v>625</v>
      </c>
      <c r="FHA96" s="586" t="s">
        <v>625</v>
      </c>
      <c r="FHB96" s="586" t="s">
        <v>625</v>
      </c>
      <c r="FHC96" s="586" t="s">
        <v>625</v>
      </c>
      <c r="FHD96" s="586" t="s">
        <v>625</v>
      </c>
      <c r="FHE96" s="586" t="s">
        <v>625</v>
      </c>
      <c r="FHF96" s="586" t="s">
        <v>625</v>
      </c>
      <c r="FHG96" s="586" t="s">
        <v>625</v>
      </c>
      <c r="FHH96" s="586" t="s">
        <v>625</v>
      </c>
      <c r="FHI96" s="586" t="s">
        <v>625</v>
      </c>
      <c r="FHJ96" s="586" t="s">
        <v>625</v>
      </c>
      <c r="FHK96" s="586" t="s">
        <v>625</v>
      </c>
      <c r="FHL96" s="586" t="s">
        <v>625</v>
      </c>
      <c r="FHM96" s="586" t="s">
        <v>625</v>
      </c>
      <c r="FHN96" s="586" t="s">
        <v>625</v>
      </c>
      <c r="FHO96" s="586" t="s">
        <v>625</v>
      </c>
      <c r="FHP96" s="586" t="s">
        <v>625</v>
      </c>
      <c r="FHQ96" s="586" t="s">
        <v>625</v>
      </c>
      <c r="FHR96" s="586" t="s">
        <v>625</v>
      </c>
      <c r="FHS96" s="586" t="s">
        <v>625</v>
      </c>
      <c r="FHT96" s="586" t="s">
        <v>625</v>
      </c>
      <c r="FHU96" s="586" t="s">
        <v>625</v>
      </c>
      <c r="FHV96" s="586" t="s">
        <v>625</v>
      </c>
      <c r="FHW96" s="586" t="s">
        <v>625</v>
      </c>
      <c r="FHX96" s="586" t="s">
        <v>625</v>
      </c>
      <c r="FHY96" s="586" t="s">
        <v>625</v>
      </c>
      <c r="FHZ96" s="586" t="s">
        <v>625</v>
      </c>
      <c r="FIA96" s="586" t="s">
        <v>625</v>
      </c>
      <c r="FIB96" s="586" t="s">
        <v>625</v>
      </c>
      <c r="FIC96" s="586" t="s">
        <v>625</v>
      </c>
      <c r="FID96" s="586" t="s">
        <v>625</v>
      </c>
      <c r="FIE96" s="586" t="s">
        <v>625</v>
      </c>
      <c r="FIF96" s="586" t="s">
        <v>625</v>
      </c>
      <c r="FIG96" s="586" t="s">
        <v>625</v>
      </c>
      <c r="FIH96" s="586" t="s">
        <v>625</v>
      </c>
      <c r="FII96" s="586" t="s">
        <v>625</v>
      </c>
      <c r="FIJ96" s="586" t="s">
        <v>625</v>
      </c>
      <c r="FIK96" s="586" t="s">
        <v>625</v>
      </c>
      <c r="FIL96" s="586" t="s">
        <v>625</v>
      </c>
      <c r="FIM96" s="586" t="s">
        <v>625</v>
      </c>
      <c r="FIN96" s="586" t="s">
        <v>625</v>
      </c>
      <c r="FIO96" s="586" t="s">
        <v>625</v>
      </c>
      <c r="FIP96" s="586" t="s">
        <v>625</v>
      </c>
      <c r="FIQ96" s="586" t="s">
        <v>625</v>
      </c>
      <c r="FIR96" s="586" t="s">
        <v>625</v>
      </c>
      <c r="FIS96" s="586" t="s">
        <v>625</v>
      </c>
      <c r="FIT96" s="586" t="s">
        <v>625</v>
      </c>
      <c r="FIU96" s="586" t="s">
        <v>625</v>
      </c>
      <c r="FIV96" s="586" t="s">
        <v>625</v>
      </c>
      <c r="FIW96" s="586" t="s">
        <v>625</v>
      </c>
      <c r="FIX96" s="586" t="s">
        <v>625</v>
      </c>
      <c r="FIY96" s="586" t="s">
        <v>625</v>
      </c>
      <c r="FIZ96" s="586" t="s">
        <v>625</v>
      </c>
      <c r="FJA96" s="586" t="s">
        <v>625</v>
      </c>
      <c r="FJB96" s="586" t="s">
        <v>625</v>
      </c>
      <c r="FJC96" s="586" t="s">
        <v>625</v>
      </c>
      <c r="FJD96" s="586" t="s">
        <v>625</v>
      </c>
      <c r="FJE96" s="586" t="s">
        <v>625</v>
      </c>
      <c r="FJF96" s="586" t="s">
        <v>625</v>
      </c>
      <c r="FJG96" s="586" t="s">
        <v>625</v>
      </c>
      <c r="FJH96" s="586" t="s">
        <v>625</v>
      </c>
      <c r="FJI96" s="586" t="s">
        <v>625</v>
      </c>
      <c r="FJJ96" s="586" t="s">
        <v>625</v>
      </c>
      <c r="FJK96" s="586" t="s">
        <v>625</v>
      </c>
      <c r="FJL96" s="586" t="s">
        <v>625</v>
      </c>
      <c r="FJM96" s="586" t="s">
        <v>625</v>
      </c>
      <c r="FJN96" s="586" t="s">
        <v>625</v>
      </c>
      <c r="FJO96" s="586" t="s">
        <v>625</v>
      </c>
      <c r="FJP96" s="586" t="s">
        <v>625</v>
      </c>
      <c r="FJQ96" s="586" t="s">
        <v>625</v>
      </c>
      <c r="FJR96" s="586" t="s">
        <v>625</v>
      </c>
      <c r="FJS96" s="586" t="s">
        <v>625</v>
      </c>
      <c r="FJT96" s="586" t="s">
        <v>625</v>
      </c>
      <c r="FJU96" s="586" t="s">
        <v>625</v>
      </c>
      <c r="FJV96" s="586" t="s">
        <v>625</v>
      </c>
      <c r="FJW96" s="586" t="s">
        <v>625</v>
      </c>
      <c r="FJX96" s="586" t="s">
        <v>625</v>
      </c>
      <c r="FJY96" s="586" t="s">
        <v>625</v>
      </c>
      <c r="FJZ96" s="586" t="s">
        <v>625</v>
      </c>
      <c r="FKA96" s="586" t="s">
        <v>625</v>
      </c>
      <c r="FKB96" s="586" t="s">
        <v>625</v>
      </c>
      <c r="FKC96" s="586" t="s">
        <v>625</v>
      </c>
      <c r="FKD96" s="586" t="s">
        <v>625</v>
      </c>
      <c r="FKE96" s="586" t="s">
        <v>625</v>
      </c>
      <c r="FKF96" s="586" t="s">
        <v>625</v>
      </c>
      <c r="FKG96" s="586" t="s">
        <v>625</v>
      </c>
      <c r="FKH96" s="586" t="s">
        <v>625</v>
      </c>
      <c r="FKI96" s="586" t="s">
        <v>625</v>
      </c>
      <c r="FKJ96" s="586" t="s">
        <v>625</v>
      </c>
      <c r="FKK96" s="586" t="s">
        <v>625</v>
      </c>
      <c r="FKL96" s="586" t="s">
        <v>625</v>
      </c>
      <c r="FKM96" s="586" t="s">
        <v>625</v>
      </c>
      <c r="FKN96" s="586" t="s">
        <v>625</v>
      </c>
      <c r="FKO96" s="586" t="s">
        <v>625</v>
      </c>
      <c r="FKP96" s="586" t="s">
        <v>625</v>
      </c>
      <c r="FKQ96" s="586" t="s">
        <v>625</v>
      </c>
      <c r="FKR96" s="586" t="s">
        <v>625</v>
      </c>
      <c r="FKS96" s="586" t="s">
        <v>625</v>
      </c>
      <c r="FKT96" s="586" t="s">
        <v>625</v>
      </c>
      <c r="FKU96" s="586" t="s">
        <v>625</v>
      </c>
      <c r="FKV96" s="586" t="s">
        <v>625</v>
      </c>
      <c r="FKW96" s="586" t="s">
        <v>625</v>
      </c>
      <c r="FKX96" s="586" t="s">
        <v>625</v>
      </c>
      <c r="FKY96" s="586" t="s">
        <v>625</v>
      </c>
      <c r="FKZ96" s="586" t="s">
        <v>625</v>
      </c>
      <c r="FLA96" s="586" t="s">
        <v>625</v>
      </c>
      <c r="FLB96" s="586" t="s">
        <v>625</v>
      </c>
      <c r="FLC96" s="586" t="s">
        <v>625</v>
      </c>
      <c r="FLD96" s="586" t="s">
        <v>625</v>
      </c>
      <c r="FLE96" s="586" t="s">
        <v>625</v>
      </c>
      <c r="FLF96" s="586" t="s">
        <v>625</v>
      </c>
      <c r="FLG96" s="586" t="s">
        <v>625</v>
      </c>
      <c r="FLH96" s="586" t="s">
        <v>625</v>
      </c>
      <c r="FLI96" s="586" t="s">
        <v>625</v>
      </c>
      <c r="FLJ96" s="586" t="s">
        <v>625</v>
      </c>
      <c r="FLK96" s="586" t="s">
        <v>625</v>
      </c>
      <c r="FLL96" s="586" t="s">
        <v>625</v>
      </c>
      <c r="FLM96" s="586" t="s">
        <v>625</v>
      </c>
      <c r="FLN96" s="586" t="s">
        <v>625</v>
      </c>
      <c r="FLO96" s="586" t="s">
        <v>625</v>
      </c>
      <c r="FLP96" s="586" t="s">
        <v>625</v>
      </c>
      <c r="FLQ96" s="586" t="s">
        <v>625</v>
      </c>
      <c r="FLR96" s="586" t="s">
        <v>625</v>
      </c>
      <c r="FLS96" s="586" t="s">
        <v>625</v>
      </c>
      <c r="FLT96" s="586" t="s">
        <v>625</v>
      </c>
      <c r="FLU96" s="586" t="s">
        <v>625</v>
      </c>
      <c r="FLV96" s="586" t="s">
        <v>625</v>
      </c>
      <c r="FLW96" s="586" t="s">
        <v>625</v>
      </c>
      <c r="FLX96" s="586" t="s">
        <v>625</v>
      </c>
      <c r="FLY96" s="586" t="s">
        <v>625</v>
      </c>
      <c r="FLZ96" s="586" t="s">
        <v>625</v>
      </c>
      <c r="FMA96" s="586" t="s">
        <v>625</v>
      </c>
      <c r="FMB96" s="586" t="s">
        <v>625</v>
      </c>
      <c r="FMC96" s="586" t="s">
        <v>625</v>
      </c>
      <c r="FMD96" s="586" t="s">
        <v>625</v>
      </c>
      <c r="FME96" s="586" t="s">
        <v>625</v>
      </c>
      <c r="FMF96" s="586" t="s">
        <v>625</v>
      </c>
      <c r="FMG96" s="586" t="s">
        <v>625</v>
      </c>
      <c r="FMH96" s="586" t="s">
        <v>625</v>
      </c>
      <c r="FMI96" s="586" t="s">
        <v>625</v>
      </c>
      <c r="FMJ96" s="586" t="s">
        <v>625</v>
      </c>
      <c r="FMK96" s="586" t="s">
        <v>625</v>
      </c>
      <c r="FML96" s="586" t="s">
        <v>625</v>
      </c>
      <c r="FMM96" s="586" t="s">
        <v>625</v>
      </c>
      <c r="FMN96" s="586" t="s">
        <v>625</v>
      </c>
      <c r="FMO96" s="586" t="s">
        <v>625</v>
      </c>
      <c r="FMP96" s="586" t="s">
        <v>625</v>
      </c>
      <c r="FMQ96" s="586" t="s">
        <v>625</v>
      </c>
      <c r="FMR96" s="586" t="s">
        <v>625</v>
      </c>
      <c r="FMS96" s="586" t="s">
        <v>625</v>
      </c>
      <c r="FMT96" s="586" t="s">
        <v>625</v>
      </c>
      <c r="FMU96" s="586" t="s">
        <v>625</v>
      </c>
      <c r="FMV96" s="586" t="s">
        <v>625</v>
      </c>
      <c r="FMW96" s="586" t="s">
        <v>625</v>
      </c>
      <c r="FMX96" s="586" t="s">
        <v>625</v>
      </c>
      <c r="FMY96" s="586" t="s">
        <v>625</v>
      </c>
      <c r="FMZ96" s="586" t="s">
        <v>625</v>
      </c>
      <c r="FNA96" s="586" t="s">
        <v>625</v>
      </c>
      <c r="FNB96" s="586" t="s">
        <v>625</v>
      </c>
      <c r="FNC96" s="586" t="s">
        <v>625</v>
      </c>
      <c r="FND96" s="586" t="s">
        <v>625</v>
      </c>
      <c r="FNE96" s="586" t="s">
        <v>625</v>
      </c>
      <c r="FNF96" s="586" t="s">
        <v>625</v>
      </c>
      <c r="FNG96" s="586" t="s">
        <v>625</v>
      </c>
      <c r="FNH96" s="586" t="s">
        <v>625</v>
      </c>
      <c r="FNI96" s="586" t="s">
        <v>625</v>
      </c>
      <c r="FNJ96" s="586" t="s">
        <v>625</v>
      </c>
      <c r="FNK96" s="586" t="s">
        <v>625</v>
      </c>
      <c r="FNL96" s="586" t="s">
        <v>625</v>
      </c>
      <c r="FNM96" s="586" t="s">
        <v>625</v>
      </c>
      <c r="FNN96" s="586" t="s">
        <v>625</v>
      </c>
      <c r="FNO96" s="586" t="s">
        <v>625</v>
      </c>
      <c r="FNP96" s="586" t="s">
        <v>625</v>
      </c>
      <c r="FNQ96" s="586" t="s">
        <v>625</v>
      </c>
      <c r="FNR96" s="586" t="s">
        <v>625</v>
      </c>
      <c r="FNS96" s="586" t="s">
        <v>625</v>
      </c>
      <c r="FNT96" s="586" t="s">
        <v>625</v>
      </c>
      <c r="FNU96" s="586" t="s">
        <v>625</v>
      </c>
      <c r="FNV96" s="586" t="s">
        <v>625</v>
      </c>
      <c r="FNW96" s="586" t="s">
        <v>625</v>
      </c>
      <c r="FNX96" s="586" t="s">
        <v>625</v>
      </c>
      <c r="FNY96" s="586" t="s">
        <v>625</v>
      </c>
      <c r="FNZ96" s="586" t="s">
        <v>625</v>
      </c>
      <c r="FOA96" s="586" t="s">
        <v>625</v>
      </c>
      <c r="FOB96" s="586" t="s">
        <v>625</v>
      </c>
      <c r="FOC96" s="586" t="s">
        <v>625</v>
      </c>
      <c r="FOD96" s="586" t="s">
        <v>625</v>
      </c>
      <c r="FOE96" s="586" t="s">
        <v>625</v>
      </c>
      <c r="FOF96" s="586" t="s">
        <v>625</v>
      </c>
      <c r="FOG96" s="586" t="s">
        <v>625</v>
      </c>
      <c r="FOH96" s="586" t="s">
        <v>625</v>
      </c>
      <c r="FOI96" s="586" t="s">
        <v>625</v>
      </c>
      <c r="FOJ96" s="586" t="s">
        <v>625</v>
      </c>
      <c r="FOK96" s="586" t="s">
        <v>625</v>
      </c>
      <c r="FOL96" s="586" t="s">
        <v>625</v>
      </c>
      <c r="FOM96" s="586" t="s">
        <v>625</v>
      </c>
      <c r="FON96" s="586" t="s">
        <v>625</v>
      </c>
      <c r="FOO96" s="586" t="s">
        <v>625</v>
      </c>
      <c r="FOP96" s="586" t="s">
        <v>625</v>
      </c>
      <c r="FOQ96" s="586" t="s">
        <v>625</v>
      </c>
      <c r="FOR96" s="586" t="s">
        <v>625</v>
      </c>
      <c r="FOS96" s="586" t="s">
        <v>625</v>
      </c>
      <c r="FOT96" s="586" t="s">
        <v>625</v>
      </c>
      <c r="FOU96" s="586" t="s">
        <v>625</v>
      </c>
      <c r="FOV96" s="586" t="s">
        <v>625</v>
      </c>
      <c r="FOW96" s="586" t="s">
        <v>625</v>
      </c>
      <c r="FOX96" s="586" t="s">
        <v>625</v>
      </c>
      <c r="FOY96" s="586" t="s">
        <v>625</v>
      </c>
      <c r="FOZ96" s="586" t="s">
        <v>625</v>
      </c>
      <c r="FPA96" s="586" t="s">
        <v>625</v>
      </c>
      <c r="FPB96" s="586" t="s">
        <v>625</v>
      </c>
      <c r="FPC96" s="586" t="s">
        <v>625</v>
      </c>
      <c r="FPD96" s="586" t="s">
        <v>625</v>
      </c>
      <c r="FPE96" s="586" t="s">
        <v>625</v>
      </c>
      <c r="FPF96" s="586" t="s">
        <v>625</v>
      </c>
      <c r="FPG96" s="586" t="s">
        <v>625</v>
      </c>
      <c r="FPH96" s="586" t="s">
        <v>625</v>
      </c>
      <c r="FPI96" s="586" t="s">
        <v>625</v>
      </c>
      <c r="FPJ96" s="586" t="s">
        <v>625</v>
      </c>
      <c r="FPK96" s="586" t="s">
        <v>625</v>
      </c>
      <c r="FPL96" s="586" t="s">
        <v>625</v>
      </c>
      <c r="FPM96" s="586" t="s">
        <v>625</v>
      </c>
      <c r="FPN96" s="586" t="s">
        <v>625</v>
      </c>
      <c r="FPO96" s="586" t="s">
        <v>625</v>
      </c>
      <c r="FPP96" s="586" t="s">
        <v>625</v>
      </c>
      <c r="FPQ96" s="586" t="s">
        <v>625</v>
      </c>
      <c r="FPR96" s="586" t="s">
        <v>625</v>
      </c>
      <c r="FPS96" s="586" t="s">
        <v>625</v>
      </c>
      <c r="FPT96" s="586" t="s">
        <v>625</v>
      </c>
      <c r="FPU96" s="586" t="s">
        <v>625</v>
      </c>
      <c r="FPV96" s="586" t="s">
        <v>625</v>
      </c>
      <c r="FPW96" s="586" t="s">
        <v>625</v>
      </c>
      <c r="FPX96" s="586" t="s">
        <v>625</v>
      </c>
      <c r="FPY96" s="586" t="s">
        <v>625</v>
      </c>
      <c r="FPZ96" s="586" t="s">
        <v>625</v>
      </c>
      <c r="FQA96" s="586" t="s">
        <v>625</v>
      </c>
      <c r="FQB96" s="586" t="s">
        <v>625</v>
      </c>
      <c r="FQC96" s="586" t="s">
        <v>625</v>
      </c>
      <c r="FQD96" s="586" t="s">
        <v>625</v>
      </c>
      <c r="FQE96" s="586" t="s">
        <v>625</v>
      </c>
      <c r="FQF96" s="586" t="s">
        <v>625</v>
      </c>
      <c r="FQG96" s="586" t="s">
        <v>625</v>
      </c>
      <c r="FQH96" s="586" t="s">
        <v>625</v>
      </c>
      <c r="FQI96" s="586" t="s">
        <v>625</v>
      </c>
      <c r="FQJ96" s="586" t="s">
        <v>625</v>
      </c>
      <c r="FQK96" s="586" t="s">
        <v>625</v>
      </c>
      <c r="FQL96" s="586" t="s">
        <v>625</v>
      </c>
      <c r="FQM96" s="586" t="s">
        <v>625</v>
      </c>
      <c r="FQN96" s="586" t="s">
        <v>625</v>
      </c>
      <c r="FQO96" s="586" t="s">
        <v>625</v>
      </c>
      <c r="FQP96" s="586" t="s">
        <v>625</v>
      </c>
      <c r="FQQ96" s="586" t="s">
        <v>625</v>
      </c>
      <c r="FQR96" s="586" t="s">
        <v>625</v>
      </c>
      <c r="FQS96" s="586" t="s">
        <v>625</v>
      </c>
      <c r="FQT96" s="586" t="s">
        <v>625</v>
      </c>
      <c r="FQU96" s="586" t="s">
        <v>625</v>
      </c>
      <c r="FQV96" s="586" t="s">
        <v>625</v>
      </c>
      <c r="FQW96" s="586" t="s">
        <v>625</v>
      </c>
      <c r="FQX96" s="586" t="s">
        <v>625</v>
      </c>
      <c r="FQY96" s="586" t="s">
        <v>625</v>
      </c>
      <c r="FQZ96" s="586" t="s">
        <v>625</v>
      </c>
      <c r="FRA96" s="586" t="s">
        <v>625</v>
      </c>
      <c r="FRB96" s="586" t="s">
        <v>625</v>
      </c>
      <c r="FRC96" s="586" t="s">
        <v>625</v>
      </c>
      <c r="FRD96" s="586" t="s">
        <v>625</v>
      </c>
      <c r="FRE96" s="586" t="s">
        <v>625</v>
      </c>
      <c r="FRF96" s="586" t="s">
        <v>625</v>
      </c>
      <c r="FRG96" s="586" t="s">
        <v>625</v>
      </c>
      <c r="FRH96" s="586" t="s">
        <v>625</v>
      </c>
      <c r="FRI96" s="586" t="s">
        <v>625</v>
      </c>
      <c r="FRJ96" s="586" t="s">
        <v>625</v>
      </c>
      <c r="FRK96" s="586" t="s">
        <v>625</v>
      </c>
      <c r="FRL96" s="586" t="s">
        <v>625</v>
      </c>
      <c r="FRM96" s="586" t="s">
        <v>625</v>
      </c>
      <c r="FRN96" s="586" t="s">
        <v>625</v>
      </c>
      <c r="FRO96" s="586" t="s">
        <v>625</v>
      </c>
      <c r="FRP96" s="586" t="s">
        <v>625</v>
      </c>
      <c r="FRQ96" s="586" t="s">
        <v>625</v>
      </c>
      <c r="FRR96" s="586" t="s">
        <v>625</v>
      </c>
      <c r="FRS96" s="586" t="s">
        <v>625</v>
      </c>
      <c r="FRT96" s="586" t="s">
        <v>625</v>
      </c>
      <c r="FRU96" s="586" t="s">
        <v>625</v>
      </c>
      <c r="FRV96" s="586" t="s">
        <v>625</v>
      </c>
      <c r="FRW96" s="586" t="s">
        <v>625</v>
      </c>
      <c r="FRX96" s="586" t="s">
        <v>625</v>
      </c>
      <c r="FRY96" s="586" t="s">
        <v>625</v>
      </c>
      <c r="FRZ96" s="586" t="s">
        <v>625</v>
      </c>
      <c r="FSA96" s="586" t="s">
        <v>625</v>
      </c>
      <c r="FSB96" s="586" t="s">
        <v>625</v>
      </c>
      <c r="FSC96" s="586" t="s">
        <v>625</v>
      </c>
      <c r="FSD96" s="586" t="s">
        <v>625</v>
      </c>
      <c r="FSE96" s="586" t="s">
        <v>625</v>
      </c>
      <c r="FSF96" s="586" t="s">
        <v>625</v>
      </c>
      <c r="FSG96" s="586" t="s">
        <v>625</v>
      </c>
      <c r="FSH96" s="586" t="s">
        <v>625</v>
      </c>
      <c r="FSI96" s="586" t="s">
        <v>625</v>
      </c>
      <c r="FSJ96" s="586" t="s">
        <v>625</v>
      </c>
      <c r="FSK96" s="586" t="s">
        <v>625</v>
      </c>
      <c r="FSL96" s="586" t="s">
        <v>625</v>
      </c>
      <c r="FSM96" s="586" t="s">
        <v>625</v>
      </c>
      <c r="FSN96" s="586" t="s">
        <v>625</v>
      </c>
      <c r="FSO96" s="586" t="s">
        <v>625</v>
      </c>
      <c r="FSP96" s="586" t="s">
        <v>625</v>
      </c>
      <c r="FSQ96" s="586" t="s">
        <v>625</v>
      </c>
      <c r="FSR96" s="586" t="s">
        <v>625</v>
      </c>
      <c r="FSS96" s="586" t="s">
        <v>625</v>
      </c>
      <c r="FST96" s="586" t="s">
        <v>625</v>
      </c>
      <c r="FSU96" s="586" t="s">
        <v>625</v>
      </c>
      <c r="FSV96" s="586" t="s">
        <v>625</v>
      </c>
      <c r="FSW96" s="586" t="s">
        <v>625</v>
      </c>
      <c r="FSX96" s="586" t="s">
        <v>625</v>
      </c>
      <c r="FSY96" s="586" t="s">
        <v>625</v>
      </c>
      <c r="FSZ96" s="586" t="s">
        <v>625</v>
      </c>
      <c r="FTA96" s="586" t="s">
        <v>625</v>
      </c>
      <c r="FTB96" s="586" t="s">
        <v>625</v>
      </c>
      <c r="FTC96" s="586" t="s">
        <v>625</v>
      </c>
      <c r="FTD96" s="586" t="s">
        <v>625</v>
      </c>
      <c r="FTE96" s="586" t="s">
        <v>625</v>
      </c>
      <c r="FTF96" s="586" t="s">
        <v>625</v>
      </c>
      <c r="FTG96" s="586" t="s">
        <v>625</v>
      </c>
      <c r="FTH96" s="586" t="s">
        <v>625</v>
      </c>
      <c r="FTI96" s="586" t="s">
        <v>625</v>
      </c>
      <c r="FTJ96" s="586" t="s">
        <v>625</v>
      </c>
      <c r="FTK96" s="586" t="s">
        <v>625</v>
      </c>
      <c r="FTL96" s="586" t="s">
        <v>625</v>
      </c>
      <c r="FTM96" s="586" t="s">
        <v>625</v>
      </c>
      <c r="FTN96" s="586" t="s">
        <v>625</v>
      </c>
      <c r="FTO96" s="586" t="s">
        <v>625</v>
      </c>
      <c r="FTP96" s="586" t="s">
        <v>625</v>
      </c>
      <c r="FTQ96" s="586" t="s">
        <v>625</v>
      </c>
      <c r="FTR96" s="586" t="s">
        <v>625</v>
      </c>
      <c r="FTS96" s="586" t="s">
        <v>625</v>
      </c>
      <c r="FTT96" s="586" t="s">
        <v>625</v>
      </c>
      <c r="FTU96" s="586" t="s">
        <v>625</v>
      </c>
      <c r="FTV96" s="586" t="s">
        <v>625</v>
      </c>
      <c r="FTW96" s="586" t="s">
        <v>625</v>
      </c>
      <c r="FTX96" s="586" t="s">
        <v>625</v>
      </c>
      <c r="FTY96" s="586" t="s">
        <v>625</v>
      </c>
      <c r="FTZ96" s="586" t="s">
        <v>625</v>
      </c>
      <c r="FUA96" s="586" t="s">
        <v>625</v>
      </c>
      <c r="FUB96" s="586" t="s">
        <v>625</v>
      </c>
      <c r="FUC96" s="586" t="s">
        <v>625</v>
      </c>
      <c r="FUD96" s="586" t="s">
        <v>625</v>
      </c>
      <c r="FUE96" s="586" t="s">
        <v>625</v>
      </c>
      <c r="FUF96" s="586" t="s">
        <v>625</v>
      </c>
      <c r="FUG96" s="586" t="s">
        <v>625</v>
      </c>
      <c r="FUH96" s="586" t="s">
        <v>625</v>
      </c>
      <c r="FUI96" s="586" t="s">
        <v>625</v>
      </c>
      <c r="FUJ96" s="586" t="s">
        <v>625</v>
      </c>
      <c r="FUK96" s="586" t="s">
        <v>625</v>
      </c>
      <c r="FUL96" s="586" t="s">
        <v>625</v>
      </c>
      <c r="FUM96" s="586" t="s">
        <v>625</v>
      </c>
      <c r="FUN96" s="586" t="s">
        <v>625</v>
      </c>
      <c r="FUO96" s="586" t="s">
        <v>625</v>
      </c>
      <c r="FUP96" s="586" t="s">
        <v>625</v>
      </c>
      <c r="FUQ96" s="586" t="s">
        <v>625</v>
      </c>
      <c r="FUR96" s="586" t="s">
        <v>625</v>
      </c>
      <c r="FUS96" s="586" t="s">
        <v>625</v>
      </c>
      <c r="FUT96" s="586" t="s">
        <v>625</v>
      </c>
      <c r="FUU96" s="586" t="s">
        <v>625</v>
      </c>
      <c r="FUV96" s="586" t="s">
        <v>625</v>
      </c>
      <c r="FUW96" s="586" t="s">
        <v>625</v>
      </c>
      <c r="FUX96" s="586" t="s">
        <v>625</v>
      </c>
      <c r="FUY96" s="586" t="s">
        <v>625</v>
      </c>
      <c r="FUZ96" s="586" t="s">
        <v>625</v>
      </c>
      <c r="FVA96" s="586" t="s">
        <v>625</v>
      </c>
      <c r="FVB96" s="586" t="s">
        <v>625</v>
      </c>
      <c r="FVC96" s="586" t="s">
        <v>625</v>
      </c>
      <c r="FVD96" s="586" t="s">
        <v>625</v>
      </c>
      <c r="FVE96" s="586" t="s">
        <v>625</v>
      </c>
      <c r="FVF96" s="586" t="s">
        <v>625</v>
      </c>
      <c r="FVG96" s="586" t="s">
        <v>625</v>
      </c>
      <c r="FVH96" s="586" t="s">
        <v>625</v>
      </c>
      <c r="FVI96" s="586" t="s">
        <v>625</v>
      </c>
      <c r="FVJ96" s="586" t="s">
        <v>625</v>
      </c>
      <c r="FVK96" s="586" t="s">
        <v>625</v>
      </c>
      <c r="FVL96" s="586" t="s">
        <v>625</v>
      </c>
      <c r="FVM96" s="586" t="s">
        <v>625</v>
      </c>
      <c r="FVN96" s="586" t="s">
        <v>625</v>
      </c>
      <c r="FVO96" s="586" t="s">
        <v>625</v>
      </c>
      <c r="FVP96" s="586" t="s">
        <v>625</v>
      </c>
      <c r="FVQ96" s="586" t="s">
        <v>625</v>
      </c>
      <c r="FVR96" s="586" t="s">
        <v>625</v>
      </c>
      <c r="FVS96" s="586" t="s">
        <v>625</v>
      </c>
      <c r="FVT96" s="586" t="s">
        <v>625</v>
      </c>
      <c r="FVU96" s="586" t="s">
        <v>625</v>
      </c>
      <c r="FVV96" s="586" t="s">
        <v>625</v>
      </c>
      <c r="FVW96" s="586" t="s">
        <v>625</v>
      </c>
      <c r="FVX96" s="586" t="s">
        <v>625</v>
      </c>
      <c r="FVY96" s="586" t="s">
        <v>625</v>
      </c>
      <c r="FVZ96" s="586" t="s">
        <v>625</v>
      </c>
      <c r="FWA96" s="586" t="s">
        <v>625</v>
      </c>
      <c r="FWB96" s="586" t="s">
        <v>625</v>
      </c>
      <c r="FWC96" s="586" t="s">
        <v>625</v>
      </c>
      <c r="FWD96" s="586" t="s">
        <v>625</v>
      </c>
      <c r="FWE96" s="586" t="s">
        <v>625</v>
      </c>
      <c r="FWF96" s="586" t="s">
        <v>625</v>
      </c>
      <c r="FWG96" s="586" t="s">
        <v>625</v>
      </c>
      <c r="FWH96" s="586" t="s">
        <v>625</v>
      </c>
      <c r="FWI96" s="586" t="s">
        <v>625</v>
      </c>
      <c r="FWJ96" s="586" t="s">
        <v>625</v>
      </c>
      <c r="FWK96" s="586" t="s">
        <v>625</v>
      </c>
      <c r="FWL96" s="586" t="s">
        <v>625</v>
      </c>
      <c r="FWM96" s="586" t="s">
        <v>625</v>
      </c>
      <c r="FWN96" s="586" t="s">
        <v>625</v>
      </c>
      <c r="FWO96" s="586" t="s">
        <v>625</v>
      </c>
      <c r="FWP96" s="586" t="s">
        <v>625</v>
      </c>
      <c r="FWQ96" s="586" t="s">
        <v>625</v>
      </c>
      <c r="FWR96" s="586" t="s">
        <v>625</v>
      </c>
      <c r="FWS96" s="586" t="s">
        <v>625</v>
      </c>
      <c r="FWT96" s="586" t="s">
        <v>625</v>
      </c>
      <c r="FWU96" s="586" t="s">
        <v>625</v>
      </c>
      <c r="FWV96" s="586" t="s">
        <v>625</v>
      </c>
      <c r="FWW96" s="586" t="s">
        <v>625</v>
      </c>
      <c r="FWX96" s="586" t="s">
        <v>625</v>
      </c>
      <c r="FWY96" s="586" t="s">
        <v>625</v>
      </c>
      <c r="FWZ96" s="586" t="s">
        <v>625</v>
      </c>
      <c r="FXA96" s="586" t="s">
        <v>625</v>
      </c>
      <c r="FXB96" s="586" t="s">
        <v>625</v>
      </c>
      <c r="FXC96" s="586" t="s">
        <v>625</v>
      </c>
      <c r="FXD96" s="586" t="s">
        <v>625</v>
      </c>
      <c r="FXE96" s="586" t="s">
        <v>625</v>
      </c>
      <c r="FXF96" s="586" t="s">
        <v>625</v>
      </c>
      <c r="FXG96" s="586" t="s">
        <v>625</v>
      </c>
      <c r="FXH96" s="586" t="s">
        <v>625</v>
      </c>
      <c r="FXI96" s="586" t="s">
        <v>625</v>
      </c>
      <c r="FXJ96" s="586" t="s">
        <v>625</v>
      </c>
      <c r="FXK96" s="586" t="s">
        <v>625</v>
      </c>
      <c r="FXL96" s="586" t="s">
        <v>625</v>
      </c>
      <c r="FXM96" s="586" t="s">
        <v>625</v>
      </c>
      <c r="FXN96" s="586" t="s">
        <v>625</v>
      </c>
      <c r="FXO96" s="586" t="s">
        <v>625</v>
      </c>
      <c r="FXP96" s="586" t="s">
        <v>625</v>
      </c>
      <c r="FXQ96" s="586" t="s">
        <v>625</v>
      </c>
      <c r="FXR96" s="586" t="s">
        <v>625</v>
      </c>
      <c r="FXS96" s="586" t="s">
        <v>625</v>
      </c>
      <c r="FXT96" s="586" t="s">
        <v>625</v>
      </c>
      <c r="FXU96" s="586" t="s">
        <v>625</v>
      </c>
      <c r="FXV96" s="586" t="s">
        <v>625</v>
      </c>
      <c r="FXW96" s="586" t="s">
        <v>625</v>
      </c>
      <c r="FXX96" s="586" t="s">
        <v>625</v>
      </c>
      <c r="FXY96" s="586" t="s">
        <v>625</v>
      </c>
      <c r="FXZ96" s="586" t="s">
        <v>625</v>
      </c>
      <c r="FYA96" s="586" t="s">
        <v>625</v>
      </c>
      <c r="FYB96" s="586" t="s">
        <v>625</v>
      </c>
      <c r="FYC96" s="586" t="s">
        <v>625</v>
      </c>
      <c r="FYD96" s="586" t="s">
        <v>625</v>
      </c>
      <c r="FYE96" s="586" t="s">
        <v>625</v>
      </c>
      <c r="FYF96" s="586" t="s">
        <v>625</v>
      </c>
      <c r="FYG96" s="586" t="s">
        <v>625</v>
      </c>
      <c r="FYH96" s="586" t="s">
        <v>625</v>
      </c>
      <c r="FYI96" s="586" t="s">
        <v>625</v>
      </c>
      <c r="FYJ96" s="586" t="s">
        <v>625</v>
      </c>
      <c r="FYK96" s="586" t="s">
        <v>625</v>
      </c>
      <c r="FYL96" s="586" t="s">
        <v>625</v>
      </c>
      <c r="FYM96" s="586" t="s">
        <v>625</v>
      </c>
      <c r="FYN96" s="586" t="s">
        <v>625</v>
      </c>
      <c r="FYO96" s="586" t="s">
        <v>625</v>
      </c>
      <c r="FYP96" s="586" t="s">
        <v>625</v>
      </c>
      <c r="FYQ96" s="586" t="s">
        <v>625</v>
      </c>
      <c r="FYR96" s="586" t="s">
        <v>625</v>
      </c>
      <c r="FYS96" s="586" t="s">
        <v>625</v>
      </c>
      <c r="FYT96" s="586" t="s">
        <v>625</v>
      </c>
      <c r="FYU96" s="586" t="s">
        <v>625</v>
      </c>
      <c r="FYV96" s="586" t="s">
        <v>625</v>
      </c>
      <c r="FYW96" s="586" t="s">
        <v>625</v>
      </c>
      <c r="FYX96" s="586" t="s">
        <v>625</v>
      </c>
      <c r="FYY96" s="586" t="s">
        <v>625</v>
      </c>
      <c r="FYZ96" s="586" t="s">
        <v>625</v>
      </c>
      <c r="FZA96" s="586" t="s">
        <v>625</v>
      </c>
      <c r="FZB96" s="586" t="s">
        <v>625</v>
      </c>
      <c r="FZC96" s="586" t="s">
        <v>625</v>
      </c>
      <c r="FZD96" s="586" t="s">
        <v>625</v>
      </c>
      <c r="FZE96" s="586" t="s">
        <v>625</v>
      </c>
      <c r="FZF96" s="586" t="s">
        <v>625</v>
      </c>
      <c r="FZG96" s="586" t="s">
        <v>625</v>
      </c>
      <c r="FZH96" s="586" t="s">
        <v>625</v>
      </c>
      <c r="FZI96" s="586" t="s">
        <v>625</v>
      </c>
      <c r="FZJ96" s="586" t="s">
        <v>625</v>
      </c>
      <c r="FZK96" s="586" t="s">
        <v>625</v>
      </c>
      <c r="FZL96" s="586" t="s">
        <v>625</v>
      </c>
      <c r="FZM96" s="586" t="s">
        <v>625</v>
      </c>
      <c r="FZN96" s="586" t="s">
        <v>625</v>
      </c>
      <c r="FZO96" s="586" t="s">
        <v>625</v>
      </c>
      <c r="FZP96" s="586" t="s">
        <v>625</v>
      </c>
      <c r="FZQ96" s="586" t="s">
        <v>625</v>
      </c>
      <c r="FZR96" s="586" t="s">
        <v>625</v>
      </c>
      <c r="FZS96" s="586" t="s">
        <v>625</v>
      </c>
      <c r="FZT96" s="586" t="s">
        <v>625</v>
      </c>
      <c r="FZU96" s="586" t="s">
        <v>625</v>
      </c>
      <c r="FZV96" s="586" t="s">
        <v>625</v>
      </c>
      <c r="FZW96" s="586" t="s">
        <v>625</v>
      </c>
      <c r="FZX96" s="586" t="s">
        <v>625</v>
      </c>
      <c r="FZY96" s="586" t="s">
        <v>625</v>
      </c>
      <c r="FZZ96" s="586" t="s">
        <v>625</v>
      </c>
      <c r="GAA96" s="586" t="s">
        <v>625</v>
      </c>
      <c r="GAB96" s="586" t="s">
        <v>625</v>
      </c>
      <c r="GAC96" s="586" t="s">
        <v>625</v>
      </c>
      <c r="GAD96" s="586" t="s">
        <v>625</v>
      </c>
      <c r="GAE96" s="586" t="s">
        <v>625</v>
      </c>
      <c r="GAF96" s="586" t="s">
        <v>625</v>
      </c>
      <c r="GAG96" s="586" t="s">
        <v>625</v>
      </c>
      <c r="GAH96" s="586" t="s">
        <v>625</v>
      </c>
      <c r="GAI96" s="586" t="s">
        <v>625</v>
      </c>
      <c r="GAJ96" s="586" t="s">
        <v>625</v>
      </c>
      <c r="GAK96" s="586" t="s">
        <v>625</v>
      </c>
      <c r="GAL96" s="586" t="s">
        <v>625</v>
      </c>
      <c r="GAM96" s="586" t="s">
        <v>625</v>
      </c>
      <c r="GAN96" s="586" t="s">
        <v>625</v>
      </c>
      <c r="GAO96" s="586" t="s">
        <v>625</v>
      </c>
      <c r="GAP96" s="586" t="s">
        <v>625</v>
      </c>
      <c r="GAQ96" s="586" t="s">
        <v>625</v>
      </c>
      <c r="GAR96" s="586" t="s">
        <v>625</v>
      </c>
      <c r="GAS96" s="586" t="s">
        <v>625</v>
      </c>
      <c r="GAT96" s="586" t="s">
        <v>625</v>
      </c>
      <c r="GAU96" s="586" t="s">
        <v>625</v>
      </c>
      <c r="GAV96" s="586" t="s">
        <v>625</v>
      </c>
      <c r="GAW96" s="586" t="s">
        <v>625</v>
      </c>
      <c r="GAX96" s="586" t="s">
        <v>625</v>
      </c>
      <c r="GAY96" s="586" t="s">
        <v>625</v>
      </c>
      <c r="GAZ96" s="586" t="s">
        <v>625</v>
      </c>
      <c r="GBA96" s="586" t="s">
        <v>625</v>
      </c>
      <c r="GBB96" s="586" t="s">
        <v>625</v>
      </c>
      <c r="GBC96" s="586" t="s">
        <v>625</v>
      </c>
      <c r="GBD96" s="586" t="s">
        <v>625</v>
      </c>
      <c r="GBE96" s="586" t="s">
        <v>625</v>
      </c>
      <c r="GBF96" s="586" t="s">
        <v>625</v>
      </c>
      <c r="GBG96" s="586" t="s">
        <v>625</v>
      </c>
      <c r="GBH96" s="586" t="s">
        <v>625</v>
      </c>
      <c r="GBI96" s="586" t="s">
        <v>625</v>
      </c>
      <c r="GBJ96" s="586" t="s">
        <v>625</v>
      </c>
      <c r="GBK96" s="586" t="s">
        <v>625</v>
      </c>
      <c r="GBL96" s="586" t="s">
        <v>625</v>
      </c>
      <c r="GBM96" s="586" t="s">
        <v>625</v>
      </c>
      <c r="GBN96" s="586" t="s">
        <v>625</v>
      </c>
      <c r="GBO96" s="586" t="s">
        <v>625</v>
      </c>
      <c r="GBP96" s="586" t="s">
        <v>625</v>
      </c>
      <c r="GBQ96" s="586" t="s">
        <v>625</v>
      </c>
      <c r="GBR96" s="586" t="s">
        <v>625</v>
      </c>
      <c r="GBS96" s="586" t="s">
        <v>625</v>
      </c>
      <c r="GBT96" s="586" t="s">
        <v>625</v>
      </c>
      <c r="GBU96" s="586" t="s">
        <v>625</v>
      </c>
      <c r="GBV96" s="586" t="s">
        <v>625</v>
      </c>
      <c r="GBW96" s="586" t="s">
        <v>625</v>
      </c>
      <c r="GBX96" s="586" t="s">
        <v>625</v>
      </c>
      <c r="GBY96" s="586" t="s">
        <v>625</v>
      </c>
      <c r="GBZ96" s="586" t="s">
        <v>625</v>
      </c>
      <c r="GCA96" s="586" t="s">
        <v>625</v>
      </c>
      <c r="GCB96" s="586" t="s">
        <v>625</v>
      </c>
      <c r="GCC96" s="586" t="s">
        <v>625</v>
      </c>
      <c r="GCD96" s="586" t="s">
        <v>625</v>
      </c>
      <c r="GCE96" s="586" t="s">
        <v>625</v>
      </c>
      <c r="GCF96" s="586" t="s">
        <v>625</v>
      </c>
      <c r="GCG96" s="586" t="s">
        <v>625</v>
      </c>
      <c r="GCH96" s="586" t="s">
        <v>625</v>
      </c>
      <c r="GCI96" s="586" t="s">
        <v>625</v>
      </c>
      <c r="GCJ96" s="586" t="s">
        <v>625</v>
      </c>
      <c r="GCK96" s="586" t="s">
        <v>625</v>
      </c>
      <c r="GCL96" s="586" t="s">
        <v>625</v>
      </c>
      <c r="GCM96" s="586" t="s">
        <v>625</v>
      </c>
      <c r="GCN96" s="586" t="s">
        <v>625</v>
      </c>
      <c r="GCO96" s="586" t="s">
        <v>625</v>
      </c>
      <c r="GCP96" s="586" t="s">
        <v>625</v>
      </c>
      <c r="GCQ96" s="586" t="s">
        <v>625</v>
      </c>
      <c r="GCR96" s="586" t="s">
        <v>625</v>
      </c>
      <c r="GCS96" s="586" t="s">
        <v>625</v>
      </c>
      <c r="GCT96" s="586" t="s">
        <v>625</v>
      </c>
      <c r="GCU96" s="586" t="s">
        <v>625</v>
      </c>
      <c r="GCV96" s="586" t="s">
        <v>625</v>
      </c>
      <c r="GCW96" s="586" t="s">
        <v>625</v>
      </c>
      <c r="GCX96" s="586" t="s">
        <v>625</v>
      </c>
      <c r="GCY96" s="586" t="s">
        <v>625</v>
      </c>
      <c r="GCZ96" s="586" t="s">
        <v>625</v>
      </c>
      <c r="GDA96" s="586" t="s">
        <v>625</v>
      </c>
      <c r="GDB96" s="586" t="s">
        <v>625</v>
      </c>
      <c r="GDC96" s="586" t="s">
        <v>625</v>
      </c>
      <c r="GDD96" s="586" t="s">
        <v>625</v>
      </c>
      <c r="GDE96" s="586" t="s">
        <v>625</v>
      </c>
      <c r="GDF96" s="586" t="s">
        <v>625</v>
      </c>
      <c r="GDG96" s="586" t="s">
        <v>625</v>
      </c>
      <c r="GDH96" s="586" t="s">
        <v>625</v>
      </c>
      <c r="GDI96" s="586" t="s">
        <v>625</v>
      </c>
      <c r="GDJ96" s="586" t="s">
        <v>625</v>
      </c>
      <c r="GDK96" s="586" t="s">
        <v>625</v>
      </c>
      <c r="GDL96" s="586" t="s">
        <v>625</v>
      </c>
      <c r="GDM96" s="586" t="s">
        <v>625</v>
      </c>
      <c r="GDN96" s="586" t="s">
        <v>625</v>
      </c>
      <c r="GDO96" s="586" t="s">
        <v>625</v>
      </c>
      <c r="GDP96" s="586" t="s">
        <v>625</v>
      </c>
      <c r="GDQ96" s="586" t="s">
        <v>625</v>
      </c>
      <c r="GDR96" s="586" t="s">
        <v>625</v>
      </c>
      <c r="GDS96" s="586" t="s">
        <v>625</v>
      </c>
      <c r="GDT96" s="586" t="s">
        <v>625</v>
      </c>
      <c r="GDU96" s="586" t="s">
        <v>625</v>
      </c>
      <c r="GDV96" s="586" t="s">
        <v>625</v>
      </c>
      <c r="GDW96" s="586" t="s">
        <v>625</v>
      </c>
      <c r="GDX96" s="586" t="s">
        <v>625</v>
      </c>
      <c r="GDY96" s="586" t="s">
        <v>625</v>
      </c>
      <c r="GDZ96" s="586" t="s">
        <v>625</v>
      </c>
      <c r="GEA96" s="586" t="s">
        <v>625</v>
      </c>
      <c r="GEB96" s="586" t="s">
        <v>625</v>
      </c>
      <c r="GEC96" s="586" t="s">
        <v>625</v>
      </c>
      <c r="GED96" s="586" t="s">
        <v>625</v>
      </c>
      <c r="GEE96" s="586" t="s">
        <v>625</v>
      </c>
      <c r="GEF96" s="586" t="s">
        <v>625</v>
      </c>
      <c r="GEG96" s="586" t="s">
        <v>625</v>
      </c>
      <c r="GEH96" s="586" t="s">
        <v>625</v>
      </c>
      <c r="GEI96" s="586" t="s">
        <v>625</v>
      </c>
      <c r="GEJ96" s="586" t="s">
        <v>625</v>
      </c>
      <c r="GEK96" s="586" t="s">
        <v>625</v>
      </c>
      <c r="GEL96" s="586" t="s">
        <v>625</v>
      </c>
      <c r="GEM96" s="586" t="s">
        <v>625</v>
      </c>
      <c r="GEN96" s="586" t="s">
        <v>625</v>
      </c>
      <c r="GEO96" s="586" t="s">
        <v>625</v>
      </c>
      <c r="GEP96" s="586" t="s">
        <v>625</v>
      </c>
      <c r="GEQ96" s="586" t="s">
        <v>625</v>
      </c>
      <c r="GER96" s="586" t="s">
        <v>625</v>
      </c>
      <c r="GES96" s="586" t="s">
        <v>625</v>
      </c>
      <c r="GET96" s="586" t="s">
        <v>625</v>
      </c>
      <c r="GEU96" s="586" t="s">
        <v>625</v>
      </c>
      <c r="GEV96" s="586" t="s">
        <v>625</v>
      </c>
      <c r="GEW96" s="586" t="s">
        <v>625</v>
      </c>
      <c r="GEX96" s="586" t="s">
        <v>625</v>
      </c>
      <c r="GEY96" s="586" t="s">
        <v>625</v>
      </c>
      <c r="GEZ96" s="586" t="s">
        <v>625</v>
      </c>
      <c r="GFA96" s="586" t="s">
        <v>625</v>
      </c>
      <c r="GFB96" s="586" t="s">
        <v>625</v>
      </c>
      <c r="GFC96" s="586" t="s">
        <v>625</v>
      </c>
      <c r="GFD96" s="586" t="s">
        <v>625</v>
      </c>
      <c r="GFE96" s="586" t="s">
        <v>625</v>
      </c>
      <c r="GFF96" s="586" t="s">
        <v>625</v>
      </c>
      <c r="GFG96" s="586" t="s">
        <v>625</v>
      </c>
      <c r="GFH96" s="586" t="s">
        <v>625</v>
      </c>
      <c r="GFI96" s="586" t="s">
        <v>625</v>
      </c>
      <c r="GFJ96" s="586" t="s">
        <v>625</v>
      </c>
      <c r="GFK96" s="586" t="s">
        <v>625</v>
      </c>
      <c r="GFL96" s="586" t="s">
        <v>625</v>
      </c>
      <c r="GFM96" s="586" t="s">
        <v>625</v>
      </c>
      <c r="GFN96" s="586" t="s">
        <v>625</v>
      </c>
      <c r="GFO96" s="586" t="s">
        <v>625</v>
      </c>
      <c r="GFP96" s="586" t="s">
        <v>625</v>
      </c>
      <c r="GFQ96" s="586" t="s">
        <v>625</v>
      </c>
      <c r="GFR96" s="586" t="s">
        <v>625</v>
      </c>
      <c r="GFS96" s="586" t="s">
        <v>625</v>
      </c>
      <c r="GFT96" s="586" t="s">
        <v>625</v>
      </c>
      <c r="GFU96" s="586" t="s">
        <v>625</v>
      </c>
      <c r="GFV96" s="586" t="s">
        <v>625</v>
      </c>
      <c r="GFW96" s="586" t="s">
        <v>625</v>
      </c>
      <c r="GFX96" s="586" t="s">
        <v>625</v>
      </c>
      <c r="GFY96" s="586" t="s">
        <v>625</v>
      </c>
      <c r="GFZ96" s="586" t="s">
        <v>625</v>
      </c>
      <c r="GGA96" s="586" t="s">
        <v>625</v>
      </c>
      <c r="GGB96" s="586" t="s">
        <v>625</v>
      </c>
      <c r="GGC96" s="586" t="s">
        <v>625</v>
      </c>
      <c r="GGD96" s="586" t="s">
        <v>625</v>
      </c>
      <c r="GGE96" s="586" t="s">
        <v>625</v>
      </c>
      <c r="GGF96" s="586" t="s">
        <v>625</v>
      </c>
      <c r="GGG96" s="586" t="s">
        <v>625</v>
      </c>
      <c r="GGH96" s="586" t="s">
        <v>625</v>
      </c>
      <c r="GGI96" s="586" t="s">
        <v>625</v>
      </c>
      <c r="GGJ96" s="586" t="s">
        <v>625</v>
      </c>
      <c r="GGK96" s="586" t="s">
        <v>625</v>
      </c>
      <c r="GGL96" s="586" t="s">
        <v>625</v>
      </c>
      <c r="GGM96" s="586" t="s">
        <v>625</v>
      </c>
      <c r="GGN96" s="586" t="s">
        <v>625</v>
      </c>
      <c r="GGO96" s="586" t="s">
        <v>625</v>
      </c>
      <c r="GGP96" s="586" t="s">
        <v>625</v>
      </c>
      <c r="GGQ96" s="586" t="s">
        <v>625</v>
      </c>
      <c r="GGR96" s="586" t="s">
        <v>625</v>
      </c>
      <c r="GGS96" s="586" t="s">
        <v>625</v>
      </c>
      <c r="GGT96" s="586" t="s">
        <v>625</v>
      </c>
      <c r="GGU96" s="586" t="s">
        <v>625</v>
      </c>
      <c r="GGV96" s="586" t="s">
        <v>625</v>
      </c>
      <c r="GGW96" s="586" t="s">
        <v>625</v>
      </c>
      <c r="GGX96" s="586" t="s">
        <v>625</v>
      </c>
      <c r="GGY96" s="586" t="s">
        <v>625</v>
      </c>
      <c r="GGZ96" s="586" t="s">
        <v>625</v>
      </c>
      <c r="GHA96" s="586" t="s">
        <v>625</v>
      </c>
      <c r="GHB96" s="586" t="s">
        <v>625</v>
      </c>
      <c r="GHC96" s="586" t="s">
        <v>625</v>
      </c>
      <c r="GHD96" s="586" t="s">
        <v>625</v>
      </c>
      <c r="GHE96" s="586" t="s">
        <v>625</v>
      </c>
      <c r="GHF96" s="586" t="s">
        <v>625</v>
      </c>
      <c r="GHG96" s="586" t="s">
        <v>625</v>
      </c>
      <c r="GHH96" s="586" t="s">
        <v>625</v>
      </c>
      <c r="GHI96" s="586" t="s">
        <v>625</v>
      </c>
      <c r="GHJ96" s="586" t="s">
        <v>625</v>
      </c>
      <c r="GHK96" s="586" t="s">
        <v>625</v>
      </c>
      <c r="GHL96" s="586" t="s">
        <v>625</v>
      </c>
      <c r="GHM96" s="586" t="s">
        <v>625</v>
      </c>
      <c r="GHN96" s="586" t="s">
        <v>625</v>
      </c>
      <c r="GHO96" s="586" t="s">
        <v>625</v>
      </c>
      <c r="GHP96" s="586" t="s">
        <v>625</v>
      </c>
      <c r="GHQ96" s="586" t="s">
        <v>625</v>
      </c>
      <c r="GHR96" s="586" t="s">
        <v>625</v>
      </c>
      <c r="GHS96" s="586" t="s">
        <v>625</v>
      </c>
      <c r="GHT96" s="586" t="s">
        <v>625</v>
      </c>
      <c r="GHU96" s="586" t="s">
        <v>625</v>
      </c>
      <c r="GHV96" s="586" t="s">
        <v>625</v>
      </c>
      <c r="GHW96" s="586" t="s">
        <v>625</v>
      </c>
      <c r="GHX96" s="586" t="s">
        <v>625</v>
      </c>
      <c r="GHY96" s="586" t="s">
        <v>625</v>
      </c>
      <c r="GHZ96" s="586" t="s">
        <v>625</v>
      </c>
      <c r="GIA96" s="586" t="s">
        <v>625</v>
      </c>
      <c r="GIB96" s="586" t="s">
        <v>625</v>
      </c>
      <c r="GIC96" s="586" t="s">
        <v>625</v>
      </c>
      <c r="GID96" s="586" t="s">
        <v>625</v>
      </c>
      <c r="GIE96" s="586" t="s">
        <v>625</v>
      </c>
      <c r="GIF96" s="586" t="s">
        <v>625</v>
      </c>
      <c r="GIG96" s="586" t="s">
        <v>625</v>
      </c>
      <c r="GIH96" s="586" t="s">
        <v>625</v>
      </c>
      <c r="GII96" s="586" t="s">
        <v>625</v>
      </c>
      <c r="GIJ96" s="586" t="s">
        <v>625</v>
      </c>
      <c r="GIK96" s="586" t="s">
        <v>625</v>
      </c>
      <c r="GIL96" s="586" t="s">
        <v>625</v>
      </c>
      <c r="GIM96" s="586" t="s">
        <v>625</v>
      </c>
      <c r="GIN96" s="586" t="s">
        <v>625</v>
      </c>
      <c r="GIO96" s="586" t="s">
        <v>625</v>
      </c>
      <c r="GIP96" s="586" t="s">
        <v>625</v>
      </c>
      <c r="GIQ96" s="586" t="s">
        <v>625</v>
      </c>
      <c r="GIR96" s="586" t="s">
        <v>625</v>
      </c>
      <c r="GIS96" s="586" t="s">
        <v>625</v>
      </c>
      <c r="GIT96" s="586" t="s">
        <v>625</v>
      </c>
      <c r="GIU96" s="586" t="s">
        <v>625</v>
      </c>
      <c r="GIV96" s="586" t="s">
        <v>625</v>
      </c>
      <c r="GIW96" s="586" t="s">
        <v>625</v>
      </c>
      <c r="GIX96" s="586" t="s">
        <v>625</v>
      </c>
      <c r="GIY96" s="586" t="s">
        <v>625</v>
      </c>
      <c r="GIZ96" s="586" t="s">
        <v>625</v>
      </c>
      <c r="GJA96" s="586" t="s">
        <v>625</v>
      </c>
      <c r="GJB96" s="586" t="s">
        <v>625</v>
      </c>
      <c r="GJC96" s="586" t="s">
        <v>625</v>
      </c>
      <c r="GJD96" s="586" t="s">
        <v>625</v>
      </c>
      <c r="GJE96" s="586" t="s">
        <v>625</v>
      </c>
      <c r="GJF96" s="586" t="s">
        <v>625</v>
      </c>
      <c r="GJG96" s="586" t="s">
        <v>625</v>
      </c>
      <c r="GJH96" s="586" t="s">
        <v>625</v>
      </c>
      <c r="GJI96" s="586" t="s">
        <v>625</v>
      </c>
      <c r="GJJ96" s="586" t="s">
        <v>625</v>
      </c>
      <c r="GJK96" s="586" t="s">
        <v>625</v>
      </c>
      <c r="GJL96" s="586" t="s">
        <v>625</v>
      </c>
      <c r="GJM96" s="586" t="s">
        <v>625</v>
      </c>
      <c r="GJN96" s="586" t="s">
        <v>625</v>
      </c>
      <c r="GJO96" s="586" t="s">
        <v>625</v>
      </c>
      <c r="GJP96" s="586" t="s">
        <v>625</v>
      </c>
      <c r="GJQ96" s="586" t="s">
        <v>625</v>
      </c>
      <c r="GJR96" s="586" t="s">
        <v>625</v>
      </c>
      <c r="GJS96" s="586" t="s">
        <v>625</v>
      </c>
      <c r="GJT96" s="586" t="s">
        <v>625</v>
      </c>
      <c r="GJU96" s="586" t="s">
        <v>625</v>
      </c>
      <c r="GJV96" s="586" t="s">
        <v>625</v>
      </c>
      <c r="GJW96" s="586" t="s">
        <v>625</v>
      </c>
      <c r="GJX96" s="586" t="s">
        <v>625</v>
      </c>
      <c r="GJY96" s="586" t="s">
        <v>625</v>
      </c>
      <c r="GJZ96" s="586" t="s">
        <v>625</v>
      </c>
      <c r="GKA96" s="586" t="s">
        <v>625</v>
      </c>
      <c r="GKB96" s="586" t="s">
        <v>625</v>
      </c>
      <c r="GKC96" s="586" t="s">
        <v>625</v>
      </c>
      <c r="GKD96" s="586" t="s">
        <v>625</v>
      </c>
      <c r="GKE96" s="586" t="s">
        <v>625</v>
      </c>
      <c r="GKF96" s="586" t="s">
        <v>625</v>
      </c>
      <c r="GKG96" s="586" t="s">
        <v>625</v>
      </c>
      <c r="GKH96" s="586" t="s">
        <v>625</v>
      </c>
      <c r="GKI96" s="586" t="s">
        <v>625</v>
      </c>
      <c r="GKJ96" s="586" t="s">
        <v>625</v>
      </c>
      <c r="GKK96" s="586" t="s">
        <v>625</v>
      </c>
      <c r="GKL96" s="586" t="s">
        <v>625</v>
      </c>
      <c r="GKM96" s="586" t="s">
        <v>625</v>
      </c>
      <c r="GKN96" s="586" t="s">
        <v>625</v>
      </c>
      <c r="GKO96" s="586" t="s">
        <v>625</v>
      </c>
      <c r="GKP96" s="586" t="s">
        <v>625</v>
      </c>
      <c r="GKQ96" s="586" t="s">
        <v>625</v>
      </c>
      <c r="GKR96" s="586" t="s">
        <v>625</v>
      </c>
      <c r="GKS96" s="586" t="s">
        <v>625</v>
      </c>
      <c r="GKT96" s="586" t="s">
        <v>625</v>
      </c>
      <c r="GKU96" s="586" t="s">
        <v>625</v>
      </c>
      <c r="GKV96" s="586" t="s">
        <v>625</v>
      </c>
      <c r="GKW96" s="586" t="s">
        <v>625</v>
      </c>
      <c r="GKX96" s="586" t="s">
        <v>625</v>
      </c>
      <c r="GKY96" s="586" t="s">
        <v>625</v>
      </c>
      <c r="GKZ96" s="586" t="s">
        <v>625</v>
      </c>
      <c r="GLA96" s="586" t="s">
        <v>625</v>
      </c>
      <c r="GLB96" s="586" t="s">
        <v>625</v>
      </c>
      <c r="GLC96" s="586" t="s">
        <v>625</v>
      </c>
      <c r="GLD96" s="586" t="s">
        <v>625</v>
      </c>
      <c r="GLE96" s="586" t="s">
        <v>625</v>
      </c>
      <c r="GLF96" s="586" t="s">
        <v>625</v>
      </c>
      <c r="GLG96" s="586" t="s">
        <v>625</v>
      </c>
      <c r="GLH96" s="586" t="s">
        <v>625</v>
      </c>
      <c r="GLI96" s="586" t="s">
        <v>625</v>
      </c>
      <c r="GLJ96" s="586" t="s">
        <v>625</v>
      </c>
      <c r="GLK96" s="586" t="s">
        <v>625</v>
      </c>
      <c r="GLL96" s="586" t="s">
        <v>625</v>
      </c>
      <c r="GLM96" s="586" t="s">
        <v>625</v>
      </c>
      <c r="GLN96" s="586" t="s">
        <v>625</v>
      </c>
      <c r="GLO96" s="586" t="s">
        <v>625</v>
      </c>
      <c r="GLP96" s="586" t="s">
        <v>625</v>
      </c>
      <c r="GLQ96" s="586" t="s">
        <v>625</v>
      </c>
      <c r="GLR96" s="586" t="s">
        <v>625</v>
      </c>
      <c r="GLS96" s="586" t="s">
        <v>625</v>
      </c>
      <c r="GLT96" s="586" t="s">
        <v>625</v>
      </c>
      <c r="GLU96" s="586" t="s">
        <v>625</v>
      </c>
      <c r="GLV96" s="586" t="s">
        <v>625</v>
      </c>
      <c r="GLW96" s="586" t="s">
        <v>625</v>
      </c>
      <c r="GLX96" s="586" t="s">
        <v>625</v>
      </c>
      <c r="GLY96" s="586" t="s">
        <v>625</v>
      </c>
      <c r="GLZ96" s="586" t="s">
        <v>625</v>
      </c>
      <c r="GMA96" s="586" t="s">
        <v>625</v>
      </c>
      <c r="GMB96" s="586" t="s">
        <v>625</v>
      </c>
      <c r="GMC96" s="586" t="s">
        <v>625</v>
      </c>
      <c r="GMD96" s="586" t="s">
        <v>625</v>
      </c>
      <c r="GME96" s="586" t="s">
        <v>625</v>
      </c>
      <c r="GMF96" s="586" t="s">
        <v>625</v>
      </c>
      <c r="GMG96" s="586" t="s">
        <v>625</v>
      </c>
      <c r="GMH96" s="586" t="s">
        <v>625</v>
      </c>
      <c r="GMI96" s="586" t="s">
        <v>625</v>
      </c>
      <c r="GMJ96" s="586" t="s">
        <v>625</v>
      </c>
      <c r="GMK96" s="586" t="s">
        <v>625</v>
      </c>
      <c r="GML96" s="586" t="s">
        <v>625</v>
      </c>
      <c r="GMM96" s="586" t="s">
        <v>625</v>
      </c>
      <c r="GMN96" s="586" t="s">
        <v>625</v>
      </c>
      <c r="GMO96" s="586" t="s">
        <v>625</v>
      </c>
      <c r="GMP96" s="586" t="s">
        <v>625</v>
      </c>
      <c r="GMQ96" s="586" t="s">
        <v>625</v>
      </c>
      <c r="GMR96" s="586" t="s">
        <v>625</v>
      </c>
      <c r="GMS96" s="586" t="s">
        <v>625</v>
      </c>
      <c r="GMT96" s="586" t="s">
        <v>625</v>
      </c>
      <c r="GMU96" s="586" t="s">
        <v>625</v>
      </c>
      <c r="GMV96" s="586" t="s">
        <v>625</v>
      </c>
      <c r="GMW96" s="586" t="s">
        <v>625</v>
      </c>
      <c r="GMX96" s="586" t="s">
        <v>625</v>
      </c>
      <c r="GMY96" s="586" t="s">
        <v>625</v>
      </c>
      <c r="GMZ96" s="586" t="s">
        <v>625</v>
      </c>
      <c r="GNA96" s="586" t="s">
        <v>625</v>
      </c>
      <c r="GNB96" s="586" t="s">
        <v>625</v>
      </c>
      <c r="GNC96" s="586" t="s">
        <v>625</v>
      </c>
      <c r="GND96" s="586" t="s">
        <v>625</v>
      </c>
      <c r="GNE96" s="586" t="s">
        <v>625</v>
      </c>
      <c r="GNF96" s="586" t="s">
        <v>625</v>
      </c>
      <c r="GNG96" s="586" t="s">
        <v>625</v>
      </c>
      <c r="GNH96" s="586" t="s">
        <v>625</v>
      </c>
      <c r="GNI96" s="586" t="s">
        <v>625</v>
      </c>
      <c r="GNJ96" s="586" t="s">
        <v>625</v>
      </c>
      <c r="GNK96" s="586" t="s">
        <v>625</v>
      </c>
      <c r="GNL96" s="586" t="s">
        <v>625</v>
      </c>
      <c r="GNM96" s="586" t="s">
        <v>625</v>
      </c>
      <c r="GNN96" s="586" t="s">
        <v>625</v>
      </c>
      <c r="GNO96" s="586" t="s">
        <v>625</v>
      </c>
      <c r="GNP96" s="586" t="s">
        <v>625</v>
      </c>
      <c r="GNQ96" s="586" t="s">
        <v>625</v>
      </c>
      <c r="GNR96" s="586" t="s">
        <v>625</v>
      </c>
      <c r="GNS96" s="586" t="s">
        <v>625</v>
      </c>
      <c r="GNT96" s="586" t="s">
        <v>625</v>
      </c>
      <c r="GNU96" s="586" t="s">
        <v>625</v>
      </c>
      <c r="GNV96" s="586" t="s">
        <v>625</v>
      </c>
      <c r="GNW96" s="586" t="s">
        <v>625</v>
      </c>
      <c r="GNX96" s="586" t="s">
        <v>625</v>
      </c>
      <c r="GNY96" s="586" t="s">
        <v>625</v>
      </c>
      <c r="GNZ96" s="586" t="s">
        <v>625</v>
      </c>
      <c r="GOA96" s="586" t="s">
        <v>625</v>
      </c>
      <c r="GOB96" s="586" t="s">
        <v>625</v>
      </c>
      <c r="GOC96" s="586" t="s">
        <v>625</v>
      </c>
      <c r="GOD96" s="586" t="s">
        <v>625</v>
      </c>
      <c r="GOE96" s="586" t="s">
        <v>625</v>
      </c>
      <c r="GOF96" s="586" t="s">
        <v>625</v>
      </c>
      <c r="GOG96" s="586" t="s">
        <v>625</v>
      </c>
      <c r="GOH96" s="586" t="s">
        <v>625</v>
      </c>
      <c r="GOI96" s="586" t="s">
        <v>625</v>
      </c>
      <c r="GOJ96" s="586" t="s">
        <v>625</v>
      </c>
      <c r="GOK96" s="586" t="s">
        <v>625</v>
      </c>
      <c r="GOL96" s="586" t="s">
        <v>625</v>
      </c>
      <c r="GOM96" s="586" t="s">
        <v>625</v>
      </c>
      <c r="GON96" s="586" t="s">
        <v>625</v>
      </c>
      <c r="GOO96" s="586" t="s">
        <v>625</v>
      </c>
      <c r="GOP96" s="586" t="s">
        <v>625</v>
      </c>
      <c r="GOQ96" s="586" t="s">
        <v>625</v>
      </c>
      <c r="GOR96" s="586" t="s">
        <v>625</v>
      </c>
      <c r="GOS96" s="586" t="s">
        <v>625</v>
      </c>
      <c r="GOT96" s="586" t="s">
        <v>625</v>
      </c>
      <c r="GOU96" s="586" t="s">
        <v>625</v>
      </c>
      <c r="GOV96" s="586" t="s">
        <v>625</v>
      </c>
      <c r="GOW96" s="586" t="s">
        <v>625</v>
      </c>
      <c r="GOX96" s="586" t="s">
        <v>625</v>
      </c>
      <c r="GOY96" s="586" t="s">
        <v>625</v>
      </c>
      <c r="GOZ96" s="586" t="s">
        <v>625</v>
      </c>
      <c r="GPA96" s="586" t="s">
        <v>625</v>
      </c>
      <c r="GPB96" s="586" t="s">
        <v>625</v>
      </c>
      <c r="GPC96" s="586" t="s">
        <v>625</v>
      </c>
      <c r="GPD96" s="586" t="s">
        <v>625</v>
      </c>
      <c r="GPE96" s="586" t="s">
        <v>625</v>
      </c>
      <c r="GPF96" s="586" t="s">
        <v>625</v>
      </c>
      <c r="GPG96" s="586" t="s">
        <v>625</v>
      </c>
      <c r="GPH96" s="586" t="s">
        <v>625</v>
      </c>
      <c r="GPI96" s="586" t="s">
        <v>625</v>
      </c>
      <c r="GPJ96" s="586" t="s">
        <v>625</v>
      </c>
      <c r="GPK96" s="586" t="s">
        <v>625</v>
      </c>
      <c r="GPL96" s="586" t="s">
        <v>625</v>
      </c>
      <c r="GPM96" s="586" t="s">
        <v>625</v>
      </c>
      <c r="GPN96" s="586" t="s">
        <v>625</v>
      </c>
      <c r="GPO96" s="586" t="s">
        <v>625</v>
      </c>
      <c r="GPP96" s="586" t="s">
        <v>625</v>
      </c>
      <c r="GPQ96" s="586" t="s">
        <v>625</v>
      </c>
      <c r="GPR96" s="586" t="s">
        <v>625</v>
      </c>
      <c r="GPS96" s="586" t="s">
        <v>625</v>
      </c>
      <c r="GPT96" s="586" t="s">
        <v>625</v>
      </c>
      <c r="GPU96" s="586" t="s">
        <v>625</v>
      </c>
      <c r="GPV96" s="586" t="s">
        <v>625</v>
      </c>
      <c r="GPW96" s="586" t="s">
        <v>625</v>
      </c>
      <c r="GPX96" s="586" t="s">
        <v>625</v>
      </c>
      <c r="GPY96" s="586" t="s">
        <v>625</v>
      </c>
      <c r="GPZ96" s="586" t="s">
        <v>625</v>
      </c>
      <c r="GQA96" s="586" t="s">
        <v>625</v>
      </c>
      <c r="GQB96" s="586" t="s">
        <v>625</v>
      </c>
      <c r="GQC96" s="586" t="s">
        <v>625</v>
      </c>
      <c r="GQD96" s="586" t="s">
        <v>625</v>
      </c>
      <c r="GQE96" s="586" t="s">
        <v>625</v>
      </c>
      <c r="GQF96" s="586" t="s">
        <v>625</v>
      </c>
      <c r="GQG96" s="586" t="s">
        <v>625</v>
      </c>
      <c r="GQH96" s="586" t="s">
        <v>625</v>
      </c>
      <c r="GQI96" s="586" t="s">
        <v>625</v>
      </c>
      <c r="GQJ96" s="586" t="s">
        <v>625</v>
      </c>
      <c r="GQK96" s="586" t="s">
        <v>625</v>
      </c>
      <c r="GQL96" s="586" t="s">
        <v>625</v>
      </c>
      <c r="GQM96" s="586" t="s">
        <v>625</v>
      </c>
      <c r="GQN96" s="586" t="s">
        <v>625</v>
      </c>
      <c r="GQO96" s="586" t="s">
        <v>625</v>
      </c>
      <c r="GQP96" s="586" t="s">
        <v>625</v>
      </c>
      <c r="GQQ96" s="586" t="s">
        <v>625</v>
      </c>
      <c r="GQR96" s="586" t="s">
        <v>625</v>
      </c>
      <c r="GQS96" s="586" t="s">
        <v>625</v>
      </c>
      <c r="GQT96" s="586" t="s">
        <v>625</v>
      </c>
      <c r="GQU96" s="586" t="s">
        <v>625</v>
      </c>
      <c r="GQV96" s="586" t="s">
        <v>625</v>
      </c>
      <c r="GQW96" s="586" t="s">
        <v>625</v>
      </c>
      <c r="GQX96" s="586" t="s">
        <v>625</v>
      </c>
      <c r="GQY96" s="586" t="s">
        <v>625</v>
      </c>
      <c r="GQZ96" s="586" t="s">
        <v>625</v>
      </c>
      <c r="GRA96" s="586" t="s">
        <v>625</v>
      </c>
      <c r="GRB96" s="586" t="s">
        <v>625</v>
      </c>
      <c r="GRC96" s="586" t="s">
        <v>625</v>
      </c>
      <c r="GRD96" s="586" t="s">
        <v>625</v>
      </c>
      <c r="GRE96" s="586" t="s">
        <v>625</v>
      </c>
      <c r="GRF96" s="586" t="s">
        <v>625</v>
      </c>
      <c r="GRG96" s="586" t="s">
        <v>625</v>
      </c>
      <c r="GRH96" s="586" t="s">
        <v>625</v>
      </c>
      <c r="GRI96" s="586" t="s">
        <v>625</v>
      </c>
      <c r="GRJ96" s="586" t="s">
        <v>625</v>
      </c>
      <c r="GRK96" s="586" t="s">
        <v>625</v>
      </c>
      <c r="GRL96" s="586" t="s">
        <v>625</v>
      </c>
      <c r="GRM96" s="586" t="s">
        <v>625</v>
      </c>
      <c r="GRN96" s="586" t="s">
        <v>625</v>
      </c>
      <c r="GRO96" s="586" t="s">
        <v>625</v>
      </c>
      <c r="GRP96" s="586" t="s">
        <v>625</v>
      </c>
      <c r="GRQ96" s="586" t="s">
        <v>625</v>
      </c>
      <c r="GRR96" s="586" t="s">
        <v>625</v>
      </c>
      <c r="GRS96" s="586" t="s">
        <v>625</v>
      </c>
      <c r="GRT96" s="586" t="s">
        <v>625</v>
      </c>
      <c r="GRU96" s="586" t="s">
        <v>625</v>
      </c>
      <c r="GRV96" s="586" t="s">
        <v>625</v>
      </c>
      <c r="GRW96" s="586" t="s">
        <v>625</v>
      </c>
      <c r="GRX96" s="586" t="s">
        <v>625</v>
      </c>
      <c r="GRY96" s="586" t="s">
        <v>625</v>
      </c>
      <c r="GRZ96" s="586" t="s">
        <v>625</v>
      </c>
      <c r="GSA96" s="586" t="s">
        <v>625</v>
      </c>
      <c r="GSB96" s="586" t="s">
        <v>625</v>
      </c>
      <c r="GSC96" s="586" t="s">
        <v>625</v>
      </c>
      <c r="GSD96" s="586" t="s">
        <v>625</v>
      </c>
      <c r="GSE96" s="586" t="s">
        <v>625</v>
      </c>
      <c r="GSF96" s="586" t="s">
        <v>625</v>
      </c>
      <c r="GSG96" s="586" t="s">
        <v>625</v>
      </c>
      <c r="GSH96" s="586" t="s">
        <v>625</v>
      </c>
      <c r="GSI96" s="586" t="s">
        <v>625</v>
      </c>
      <c r="GSJ96" s="586" t="s">
        <v>625</v>
      </c>
      <c r="GSK96" s="586" t="s">
        <v>625</v>
      </c>
      <c r="GSL96" s="586" t="s">
        <v>625</v>
      </c>
      <c r="GSM96" s="586" t="s">
        <v>625</v>
      </c>
      <c r="GSN96" s="586" t="s">
        <v>625</v>
      </c>
      <c r="GSO96" s="586" t="s">
        <v>625</v>
      </c>
      <c r="GSP96" s="586" t="s">
        <v>625</v>
      </c>
      <c r="GSQ96" s="586" t="s">
        <v>625</v>
      </c>
      <c r="GSR96" s="586" t="s">
        <v>625</v>
      </c>
      <c r="GSS96" s="586" t="s">
        <v>625</v>
      </c>
      <c r="GST96" s="586" t="s">
        <v>625</v>
      </c>
      <c r="GSU96" s="586" t="s">
        <v>625</v>
      </c>
      <c r="GSV96" s="586" t="s">
        <v>625</v>
      </c>
      <c r="GSW96" s="586" t="s">
        <v>625</v>
      </c>
      <c r="GSX96" s="586" t="s">
        <v>625</v>
      </c>
      <c r="GSY96" s="586" t="s">
        <v>625</v>
      </c>
      <c r="GSZ96" s="586" t="s">
        <v>625</v>
      </c>
      <c r="GTA96" s="586" t="s">
        <v>625</v>
      </c>
      <c r="GTB96" s="586" t="s">
        <v>625</v>
      </c>
      <c r="GTC96" s="586" t="s">
        <v>625</v>
      </c>
      <c r="GTD96" s="586" t="s">
        <v>625</v>
      </c>
      <c r="GTE96" s="586" t="s">
        <v>625</v>
      </c>
      <c r="GTF96" s="586" t="s">
        <v>625</v>
      </c>
      <c r="GTG96" s="586" t="s">
        <v>625</v>
      </c>
      <c r="GTH96" s="586" t="s">
        <v>625</v>
      </c>
      <c r="GTI96" s="586" t="s">
        <v>625</v>
      </c>
      <c r="GTJ96" s="586" t="s">
        <v>625</v>
      </c>
      <c r="GTK96" s="586" t="s">
        <v>625</v>
      </c>
      <c r="GTL96" s="586" t="s">
        <v>625</v>
      </c>
      <c r="GTM96" s="586" t="s">
        <v>625</v>
      </c>
      <c r="GTN96" s="586" t="s">
        <v>625</v>
      </c>
      <c r="GTO96" s="586" t="s">
        <v>625</v>
      </c>
      <c r="GTP96" s="586" t="s">
        <v>625</v>
      </c>
      <c r="GTQ96" s="586" t="s">
        <v>625</v>
      </c>
      <c r="GTR96" s="586" t="s">
        <v>625</v>
      </c>
      <c r="GTS96" s="586" t="s">
        <v>625</v>
      </c>
      <c r="GTT96" s="586" t="s">
        <v>625</v>
      </c>
      <c r="GTU96" s="586" t="s">
        <v>625</v>
      </c>
      <c r="GTV96" s="586" t="s">
        <v>625</v>
      </c>
      <c r="GTW96" s="586" t="s">
        <v>625</v>
      </c>
      <c r="GTX96" s="586" t="s">
        <v>625</v>
      </c>
      <c r="GTY96" s="586" t="s">
        <v>625</v>
      </c>
      <c r="GTZ96" s="586" t="s">
        <v>625</v>
      </c>
      <c r="GUA96" s="586" t="s">
        <v>625</v>
      </c>
      <c r="GUB96" s="586" t="s">
        <v>625</v>
      </c>
      <c r="GUC96" s="586" t="s">
        <v>625</v>
      </c>
      <c r="GUD96" s="586" t="s">
        <v>625</v>
      </c>
      <c r="GUE96" s="586" t="s">
        <v>625</v>
      </c>
      <c r="GUF96" s="586" t="s">
        <v>625</v>
      </c>
      <c r="GUG96" s="586" t="s">
        <v>625</v>
      </c>
      <c r="GUH96" s="586" t="s">
        <v>625</v>
      </c>
      <c r="GUI96" s="586" t="s">
        <v>625</v>
      </c>
      <c r="GUJ96" s="586" t="s">
        <v>625</v>
      </c>
      <c r="GUK96" s="586" t="s">
        <v>625</v>
      </c>
      <c r="GUL96" s="586" t="s">
        <v>625</v>
      </c>
      <c r="GUM96" s="586" t="s">
        <v>625</v>
      </c>
      <c r="GUN96" s="586" t="s">
        <v>625</v>
      </c>
      <c r="GUO96" s="586" t="s">
        <v>625</v>
      </c>
      <c r="GUP96" s="586" t="s">
        <v>625</v>
      </c>
      <c r="GUQ96" s="586" t="s">
        <v>625</v>
      </c>
      <c r="GUR96" s="586" t="s">
        <v>625</v>
      </c>
      <c r="GUS96" s="586" t="s">
        <v>625</v>
      </c>
      <c r="GUT96" s="586" t="s">
        <v>625</v>
      </c>
      <c r="GUU96" s="586" t="s">
        <v>625</v>
      </c>
      <c r="GUV96" s="586" t="s">
        <v>625</v>
      </c>
      <c r="GUW96" s="586" t="s">
        <v>625</v>
      </c>
      <c r="GUX96" s="586" t="s">
        <v>625</v>
      </c>
      <c r="GUY96" s="586" t="s">
        <v>625</v>
      </c>
      <c r="GUZ96" s="586" t="s">
        <v>625</v>
      </c>
      <c r="GVA96" s="586" t="s">
        <v>625</v>
      </c>
      <c r="GVB96" s="586" t="s">
        <v>625</v>
      </c>
      <c r="GVC96" s="586" t="s">
        <v>625</v>
      </c>
      <c r="GVD96" s="586" t="s">
        <v>625</v>
      </c>
      <c r="GVE96" s="586" t="s">
        <v>625</v>
      </c>
      <c r="GVF96" s="586" t="s">
        <v>625</v>
      </c>
      <c r="GVG96" s="586" t="s">
        <v>625</v>
      </c>
      <c r="GVH96" s="586" t="s">
        <v>625</v>
      </c>
      <c r="GVI96" s="586" t="s">
        <v>625</v>
      </c>
      <c r="GVJ96" s="586" t="s">
        <v>625</v>
      </c>
      <c r="GVK96" s="586" t="s">
        <v>625</v>
      </c>
      <c r="GVL96" s="586" t="s">
        <v>625</v>
      </c>
      <c r="GVM96" s="586" t="s">
        <v>625</v>
      </c>
      <c r="GVN96" s="586" t="s">
        <v>625</v>
      </c>
      <c r="GVO96" s="586" t="s">
        <v>625</v>
      </c>
      <c r="GVP96" s="586" t="s">
        <v>625</v>
      </c>
      <c r="GVQ96" s="586" t="s">
        <v>625</v>
      </c>
      <c r="GVR96" s="586" t="s">
        <v>625</v>
      </c>
      <c r="GVS96" s="586" t="s">
        <v>625</v>
      </c>
      <c r="GVT96" s="586" t="s">
        <v>625</v>
      </c>
      <c r="GVU96" s="586" t="s">
        <v>625</v>
      </c>
      <c r="GVV96" s="586" t="s">
        <v>625</v>
      </c>
      <c r="GVW96" s="586" t="s">
        <v>625</v>
      </c>
      <c r="GVX96" s="586" t="s">
        <v>625</v>
      </c>
      <c r="GVY96" s="586" t="s">
        <v>625</v>
      </c>
      <c r="GVZ96" s="586" t="s">
        <v>625</v>
      </c>
      <c r="GWA96" s="586" t="s">
        <v>625</v>
      </c>
      <c r="GWB96" s="586" t="s">
        <v>625</v>
      </c>
      <c r="GWC96" s="586" t="s">
        <v>625</v>
      </c>
      <c r="GWD96" s="586" t="s">
        <v>625</v>
      </c>
      <c r="GWE96" s="586" t="s">
        <v>625</v>
      </c>
      <c r="GWF96" s="586" t="s">
        <v>625</v>
      </c>
      <c r="GWG96" s="586" t="s">
        <v>625</v>
      </c>
      <c r="GWH96" s="586" t="s">
        <v>625</v>
      </c>
      <c r="GWI96" s="586" t="s">
        <v>625</v>
      </c>
      <c r="GWJ96" s="586" t="s">
        <v>625</v>
      </c>
      <c r="GWK96" s="586" t="s">
        <v>625</v>
      </c>
      <c r="GWL96" s="586" t="s">
        <v>625</v>
      </c>
      <c r="GWM96" s="586" t="s">
        <v>625</v>
      </c>
      <c r="GWN96" s="586" t="s">
        <v>625</v>
      </c>
      <c r="GWO96" s="586" t="s">
        <v>625</v>
      </c>
      <c r="GWP96" s="586" t="s">
        <v>625</v>
      </c>
      <c r="GWQ96" s="586" t="s">
        <v>625</v>
      </c>
      <c r="GWR96" s="586" t="s">
        <v>625</v>
      </c>
      <c r="GWS96" s="586" t="s">
        <v>625</v>
      </c>
      <c r="GWT96" s="586" t="s">
        <v>625</v>
      </c>
      <c r="GWU96" s="586" t="s">
        <v>625</v>
      </c>
      <c r="GWV96" s="586" t="s">
        <v>625</v>
      </c>
      <c r="GWW96" s="586" t="s">
        <v>625</v>
      </c>
      <c r="GWX96" s="586" t="s">
        <v>625</v>
      </c>
      <c r="GWY96" s="586" t="s">
        <v>625</v>
      </c>
      <c r="GWZ96" s="586" t="s">
        <v>625</v>
      </c>
      <c r="GXA96" s="586" t="s">
        <v>625</v>
      </c>
      <c r="GXB96" s="586" t="s">
        <v>625</v>
      </c>
      <c r="GXC96" s="586" t="s">
        <v>625</v>
      </c>
      <c r="GXD96" s="586" t="s">
        <v>625</v>
      </c>
      <c r="GXE96" s="586" t="s">
        <v>625</v>
      </c>
      <c r="GXF96" s="586" t="s">
        <v>625</v>
      </c>
      <c r="GXG96" s="586" t="s">
        <v>625</v>
      </c>
      <c r="GXH96" s="586" t="s">
        <v>625</v>
      </c>
      <c r="GXI96" s="586" t="s">
        <v>625</v>
      </c>
      <c r="GXJ96" s="586" t="s">
        <v>625</v>
      </c>
      <c r="GXK96" s="586" t="s">
        <v>625</v>
      </c>
      <c r="GXL96" s="586" t="s">
        <v>625</v>
      </c>
      <c r="GXM96" s="586" t="s">
        <v>625</v>
      </c>
      <c r="GXN96" s="586" t="s">
        <v>625</v>
      </c>
      <c r="GXO96" s="586" t="s">
        <v>625</v>
      </c>
      <c r="GXP96" s="586" t="s">
        <v>625</v>
      </c>
      <c r="GXQ96" s="586" t="s">
        <v>625</v>
      </c>
      <c r="GXR96" s="586" t="s">
        <v>625</v>
      </c>
      <c r="GXS96" s="586" t="s">
        <v>625</v>
      </c>
      <c r="GXT96" s="586" t="s">
        <v>625</v>
      </c>
      <c r="GXU96" s="586" t="s">
        <v>625</v>
      </c>
      <c r="GXV96" s="586" t="s">
        <v>625</v>
      </c>
      <c r="GXW96" s="586" t="s">
        <v>625</v>
      </c>
      <c r="GXX96" s="586" t="s">
        <v>625</v>
      </c>
      <c r="GXY96" s="586" t="s">
        <v>625</v>
      </c>
      <c r="GXZ96" s="586" t="s">
        <v>625</v>
      </c>
      <c r="GYA96" s="586" t="s">
        <v>625</v>
      </c>
      <c r="GYB96" s="586" t="s">
        <v>625</v>
      </c>
      <c r="GYC96" s="586" t="s">
        <v>625</v>
      </c>
      <c r="GYD96" s="586" t="s">
        <v>625</v>
      </c>
      <c r="GYE96" s="586" t="s">
        <v>625</v>
      </c>
      <c r="GYF96" s="586" t="s">
        <v>625</v>
      </c>
      <c r="GYG96" s="586" t="s">
        <v>625</v>
      </c>
      <c r="GYH96" s="586" t="s">
        <v>625</v>
      </c>
      <c r="GYI96" s="586" t="s">
        <v>625</v>
      </c>
      <c r="GYJ96" s="586" t="s">
        <v>625</v>
      </c>
      <c r="GYK96" s="586" t="s">
        <v>625</v>
      </c>
      <c r="GYL96" s="586" t="s">
        <v>625</v>
      </c>
      <c r="GYM96" s="586" t="s">
        <v>625</v>
      </c>
      <c r="GYN96" s="586" t="s">
        <v>625</v>
      </c>
      <c r="GYO96" s="586" t="s">
        <v>625</v>
      </c>
      <c r="GYP96" s="586" t="s">
        <v>625</v>
      </c>
      <c r="GYQ96" s="586" t="s">
        <v>625</v>
      </c>
      <c r="GYR96" s="586" t="s">
        <v>625</v>
      </c>
      <c r="GYS96" s="586" t="s">
        <v>625</v>
      </c>
      <c r="GYT96" s="586" t="s">
        <v>625</v>
      </c>
      <c r="GYU96" s="586" t="s">
        <v>625</v>
      </c>
      <c r="GYV96" s="586" t="s">
        <v>625</v>
      </c>
      <c r="GYW96" s="586" t="s">
        <v>625</v>
      </c>
      <c r="GYX96" s="586" t="s">
        <v>625</v>
      </c>
      <c r="GYY96" s="586" t="s">
        <v>625</v>
      </c>
      <c r="GYZ96" s="586" t="s">
        <v>625</v>
      </c>
      <c r="GZA96" s="586" t="s">
        <v>625</v>
      </c>
      <c r="GZB96" s="586" t="s">
        <v>625</v>
      </c>
      <c r="GZC96" s="586" t="s">
        <v>625</v>
      </c>
      <c r="GZD96" s="586" t="s">
        <v>625</v>
      </c>
      <c r="GZE96" s="586" t="s">
        <v>625</v>
      </c>
      <c r="GZF96" s="586" t="s">
        <v>625</v>
      </c>
      <c r="GZG96" s="586" t="s">
        <v>625</v>
      </c>
      <c r="GZH96" s="586" t="s">
        <v>625</v>
      </c>
      <c r="GZI96" s="586" t="s">
        <v>625</v>
      </c>
      <c r="GZJ96" s="586" t="s">
        <v>625</v>
      </c>
      <c r="GZK96" s="586" t="s">
        <v>625</v>
      </c>
      <c r="GZL96" s="586" t="s">
        <v>625</v>
      </c>
      <c r="GZM96" s="586" t="s">
        <v>625</v>
      </c>
      <c r="GZN96" s="586" t="s">
        <v>625</v>
      </c>
      <c r="GZO96" s="586" t="s">
        <v>625</v>
      </c>
      <c r="GZP96" s="586" t="s">
        <v>625</v>
      </c>
      <c r="GZQ96" s="586" t="s">
        <v>625</v>
      </c>
      <c r="GZR96" s="586" t="s">
        <v>625</v>
      </c>
      <c r="GZS96" s="586" t="s">
        <v>625</v>
      </c>
      <c r="GZT96" s="586" t="s">
        <v>625</v>
      </c>
      <c r="GZU96" s="586" t="s">
        <v>625</v>
      </c>
      <c r="GZV96" s="586" t="s">
        <v>625</v>
      </c>
      <c r="GZW96" s="586" t="s">
        <v>625</v>
      </c>
      <c r="GZX96" s="586" t="s">
        <v>625</v>
      </c>
      <c r="GZY96" s="586" t="s">
        <v>625</v>
      </c>
      <c r="GZZ96" s="586" t="s">
        <v>625</v>
      </c>
      <c r="HAA96" s="586" t="s">
        <v>625</v>
      </c>
      <c r="HAB96" s="586" t="s">
        <v>625</v>
      </c>
      <c r="HAC96" s="586" t="s">
        <v>625</v>
      </c>
      <c r="HAD96" s="586" t="s">
        <v>625</v>
      </c>
      <c r="HAE96" s="586" t="s">
        <v>625</v>
      </c>
      <c r="HAF96" s="586" t="s">
        <v>625</v>
      </c>
      <c r="HAG96" s="586" t="s">
        <v>625</v>
      </c>
      <c r="HAH96" s="586" t="s">
        <v>625</v>
      </c>
      <c r="HAI96" s="586" t="s">
        <v>625</v>
      </c>
      <c r="HAJ96" s="586" t="s">
        <v>625</v>
      </c>
      <c r="HAK96" s="586" t="s">
        <v>625</v>
      </c>
      <c r="HAL96" s="586" t="s">
        <v>625</v>
      </c>
      <c r="HAM96" s="586" t="s">
        <v>625</v>
      </c>
      <c r="HAN96" s="586" t="s">
        <v>625</v>
      </c>
      <c r="HAO96" s="586" t="s">
        <v>625</v>
      </c>
      <c r="HAP96" s="586" t="s">
        <v>625</v>
      </c>
      <c r="HAQ96" s="586" t="s">
        <v>625</v>
      </c>
      <c r="HAR96" s="586" t="s">
        <v>625</v>
      </c>
      <c r="HAS96" s="586" t="s">
        <v>625</v>
      </c>
      <c r="HAT96" s="586" t="s">
        <v>625</v>
      </c>
      <c r="HAU96" s="586" t="s">
        <v>625</v>
      </c>
      <c r="HAV96" s="586" t="s">
        <v>625</v>
      </c>
      <c r="HAW96" s="586" t="s">
        <v>625</v>
      </c>
      <c r="HAX96" s="586" t="s">
        <v>625</v>
      </c>
      <c r="HAY96" s="586" t="s">
        <v>625</v>
      </c>
      <c r="HAZ96" s="586" t="s">
        <v>625</v>
      </c>
      <c r="HBA96" s="586" t="s">
        <v>625</v>
      </c>
      <c r="HBB96" s="586" t="s">
        <v>625</v>
      </c>
      <c r="HBC96" s="586" t="s">
        <v>625</v>
      </c>
      <c r="HBD96" s="586" t="s">
        <v>625</v>
      </c>
      <c r="HBE96" s="586" t="s">
        <v>625</v>
      </c>
      <c r="HBF96" s="586" t="s">
        <v>625</v>
      </c>
      <c r="HBG96" s="586" t="s">
        <v>625</v>
      </c>
      <c r="HBH96" s="586" t="s">
        <v>625</v>
      </c>
      <c r="HBI96" s="586" t="s">
        <v>625</v>
      </c>
      <c r="HBJ96" s="586" t="s">
        <v>625</v>
      </c>
      <c r="HBK96" s="586" t="s">
        <v>625</v>
      </c>
      <c r="HBL96" s="586" t="s">
        <v>625</v>
      </c>
      <c r="HBM96" s="586" t="s">
        <v>625</v>
      </c>
      <c r="HBN96" s="586" t="s">
        <v>625</v>
      </c>
      <c r="HBO96" s="586" t="s">
        <v>625</v>
      </c>
      <c r="HBP96" s="586" t="s">
        <v>625</v>
      </c>
      <c r="HBQ96" s="586" t="s">
        <v>625</v>
      </c>
      <c r="HBR96" s="586" t="s">
        <v>625</v>
      </c>
      <c r="HBS96" s="586" t="s">
        <v>625</v>
      </c>
      <c r="HBT96" s="586" t="s">
        <v>625</v>
      </c>
      <c r="HBU96" s="586" t="s">
        <v>625</v>
      </c>
      <c r="HBV96" s="586" t="s">
        <v>625</v>
      </c>
      <c r="HBW96" s="586" t="s">
        <v>625</v>
      </c>
      <c r="HBX96" s="586" t="s">
        <v>625</v>
      </c>
      <c r="HBY96" s="586" t="s">
        <v>625</v>
      </c>
      <c r="HBZ96" s="586" t="s">
        <v>625</v>
      </c>
      <c r="HCA96" s="586" t="s">
        <v>625</v>
      </c>
      <c r="HCB96" s="586" t="s">
        <v>625</v>
      </c>
      <c r="HCC96" s="586" t="s">
        <v>625</v>
      </c>
      <c r="HCD96" s="586" t="s">
        <v>625</v>
      </c>
      <c r="HCE96" s="586" t="s">
        <v>625</v>
      </c>
      <c r="HCF96" s="586" t="s">
        <v>625</v>
      </c>
      <c r="HCG96" s="586" t="s">
        <v>625</v>
      </c>
      <c r="HCH96" s="586" t="s">
        <v>625</v>
      </c>
      <c r="HCI96" s="586" t="s">
        <v>625</v>
      </c>
      <c r="HCJ96" s="586" t="s">
        <v>625</v>
      </c>
      <c r="HCK96" s="586" t="s">
        <v>625</v>
      </c>
      <c r="HCL96" s="586" t="s">
        <v>625</v>
      </c>
      <c r="HCM96" s="586" t="s">
        <v>625</v>
      </c>
      <c r="HCN96" s="586" t="s">
        <v>625</v>
      </c>
      <c r="HCO96" s="586" t="s">
        <v>625</v>
      </c>
      <c r="HCP96" s="586" t="s">
        <v>625</v>
      </c>
      <c r="HCQ96" s="586" t="s">
        <v>625</v>
      </c>
      <c r="HCR96" s="586" t="s">
        <v>625</v>
      </c>
      <c r="HCS96" s="586" t="s">
        <v>625</v>
      </c>
      <c r="HCT96" s="586" t="s">
        <v>625</v>
      </c>
      <c r="HCU96" s="586" t="s">
        <v>625</v>
      </c>
      <c r="HCV96" s="586" t="s">
        <v>625</v>
      </c>
      <c r="HCW96" s="586" t="s">
        <v>625</v>
      </c>
      <c r="HCX96" s="586" t="s">
        <v>625</v>
      </c>
      <c r="HCY96" s="586" t="s">
        <v>625</v>
      </c>
      <c r="HCZ96" s="586" t="s">
        <v>625</v>
      </c>
      <c r="HDA96" s="586" t="s">
        <v>625</v>
      </c>
      <c r="HDB96" s="586" t="s">
        <v>625</v>
      </c>
      <c r="HDC96" s="586" t="s">
        <v>625</v>
      </c>
      <c r="HDD96" s="586" t="s">
        <v>625</v>
      </c>
      <c r="HDE96" s="586" t="s">
        <v>625</v>
      </c>
      <c r="HDF96" s="586" t="s">
        <v>625</v>
      </c>
      <c r="HDG96" s="586" t="s">
        <v>625</v>
      </c>
      <c r="HDH96" s="586" t="s">
        <v>625</v>
      </c>
      <c r="HDI96" s="586" t="s">
        <v>625</v>
      </c>
      <c r="HDJ96" s="586" t="s">
        <v>625</v>
      </c>
      <c r="HDK96" s="586" t="s">
        <v>625</v>
      </c>
      <c r="HDL96" s="586" t="s">
        <v>625</v>
      </c>
      <c r="HDM96" s="586" t="s">
        <v>625</v>
      </c>
      <c r="HDN96" s="586" t="s">
        <v>625</v>
      </c>
      <c r="HDO96" s="586" t="s">
        <v>625</v>
      </c>
      <c r="HDP96" s="586" t="s">
        <v>625</v>
      </c>
      <c r="HDQ96" s="586" t="s">
        <v>625</v>
      </c>
      <c r="HDR96" s="586" t="s">
        <v>625</v>
      </c>
      <c r="HDS96" s="586" t="s">
        <v>625</v>
      </c>
      <c r="HDT96" s="586" t="s">
        <v>625</v>
      </c>
      <c r="HDU96" s="586" t="s">
        <v>625</v>
      </c>
      <c r="HDV96" s="586" t="s">
        <v>625</v>
      </c>
      <c r="HDW96" s="586" t="s">
        <v>625</v>
      </c>
      <c r="HDX96" s="586" t="s">
        <v>625</v>
      </c>
      <c r="HDY96" s="586" t="s">
        <v>625</v>
      </c>
      <c r="HDZ96" s="586" t="s">
        <v>625</v>
      </c>
      <c r="HEA96" s="586" t="s">
        <v>625</v>
      </c>
      <c r="HEB96" s="586" t="s">
        <v>625</v>
      </c>
      <c r="HEC96" s="586" t="s">
        <v>625</v>
      </c>
      <c r="HED96" s="586" t="s">
        <v>625</v>
      </c>
      <c r="HEE96" s="586" t="s">
        <v>625</v>
      </c>
      <c r="HEF96" s="586" t="s">
        <v>625</v>
      </c>
      <c r="HEG96" s="586" t="s">
        <v>625</v>
      </c>
      <c r="HEH96" s="586" t="s">
        <v>625</v>
      </c>
      <c r="HEI96" s="586" t="s">
        <v>625</v>
      </c>
      <c r="HEJ96" s="586" t="s">
        <v>625</v>
      </c>
      <c r="HEK96" s="586" t="s">
        <v>625</v>
      </c>
      <c r="HEL96" s="586" t="s">
        <v>625</v>
      </c>
      <c r="HEM96" s="586" t="s">
        <v>625</v>
      </c>
      <c r="HEN96" s="586" t="s">
        <v>625</v>
      </c>
      <c r="HEO96" s="586" t="s">
        <v>625</v>
      </c>
      <c r="HEP96" s="586" t="s">
        <v>625</v>
      </c>
      <c r="HEQ96" s="586" t="s">
        <v>625</v>
      </c>
      <c r="HER96" s="586" t="s">
        <v>625</v>
      </c>
      <c r="HES96" s="586" t="s">
        <v>625</v>
      </c>
      <c r="HET96" s="586" t="s">
        <v>625</v>
      </c>
      <c r="HEU96" s="586" t="s">
        <v>625</v>
      </c>
      <c r="HEV96" s="586" t="s">
        <v>625</v>
      </c>
      <c r="HEW96" s="586" t="s">
        <v>625</v>
      </c>
      <c r="HEX96" s="586" t="s">
        <v>625</v>
      </c>
      <c r="HEY96" s="586" t="s">
        <v>625</v>
      </c>
      <c r="HEZ96" s="586" t="s">
        <v>625</v>
      </c>
      <c r="HFA96" s="586" t="s">
        <v>625</v>
      </c>
      <c r="HFB96" s="586" t="s">
        <v>625</v>
      </c>
      <c r="HFC96" s="586" t="s">
        <v>625</v>
      </c>
      <c r="HFD96" s="586" t="s">
        <v>625</v>
      </c>
      <c r="HFE96" s="586" t="s">
        <v>625</v>
      </c>
      <c r="HFF96" s="586" t="s">
        <v>625</v>
      </c>
      <c r="HFG96" s="586" t="s">
        <v>625</v>
      </c>
      <c r="HFH96" s="586" t="s">
        <v>625</v>
      </c>
      <c r="HFI96" s="586" t="s">
        <v>625</v>
      </c>
      <c r="HFJ96" s="586" t="s">
        <v>625</v>
      </c>
      <c r="HFK96" s="586" t="s">
        <v>625</v>
      </c>
      <c r="HFL96" s="586" t="s">
        <v>625</v>
      </c>
      <c r="HFM96" s="586" t="s">
        <v>625</v>
      </c>
      <c r="HFN96" s="586" t="s">
        <v>625</v>
      </c>
      <c r="HFO96" s="586" t="s">
        <v>625</v>
      </c>
      <c r="HFP96" s="586" t="s">
        <v>625</v>
      </c>
      <c r="HFQ96" s="586" t="s">
        <v>625</v>
      </c>
      <c r="HFR96" s="586" t="s">
        <v>625</v>
      </c>
      <c r="HFS96" s="586" t="s">
        <v>625</v>
      </c>
      <c r="HFT96" s="586" t="s">
        <v>625</v>
      </c>
      <c r="HFU96" s="586" t="s">
        <v>625</v>
      </c>
      <c r="HFV96" s="586" t="s">
        <v>625</v>
      </c>
      <c r="HFW96" s="586" t="s">
        <v>625</v>
      </c>
      <c r="HFX96" s="586" t="s">
        <v>625</v>
      </c>
      <c r="HFY96" s="586" t="s">
        <v>625</v>
      </c>
      <c r="HFZ96" s="586" t="s">
        <v>625</v>
      </c>
      <c r="HGA96" s="586" t="s">
        <v>625</v>
      </c>
      <c r="HGB96" s="586" t="s">
        <v>625</v>
      </c>
      <c r="HGC96" s="586" t="s">
        <v>625</v>
      </c>
      <c r="HGD96" s="586" t="s">
        <v>625</v>
      </c>
      <c r="HGE96" s="586" t="s">
        <v>625</v>
      </c>
      <c r="HGF96" s="586" t="s">
        <v>625</v>
      </c>
      <c r="HGG96" s="586" t="s">
        <v>625</v>
      </c>
      <c r="HGH96" s="586" t="s">
        <v>625</v>
      </c>
      <c r="HGI96" s="586" t="s">
        <v>625</v>
      </c>
      <c r="HGJ96" s="586" t="s">
        <v>625</v>
      </c>
      <c r="HGK96" s="586" t="s">
        <v>625</v>
      </c>
      <c r="HGL96" s="586" t="s">
        <v>625</v>
      </c>
      <c r="HGM96" s="586" t="s">
        <v>625</v>
      </c>
      <c r="HGN96" s="586" t="s">
        <v>625</v>
      </c>
      <c r="HGO96" s="586" t="s">
        <v>625</v>
      </c>
      <c r="HGP96" s="586" t="s">
        <v>625</v>
      </c>
      <c r="HGQ96" s="586" t="s">
        <v>625</v>
      </c>
      <c r="HGR96" s="586" t="s">
        <v>625</v>
      </c>
      <c r="HGS96" s="586" t="s">
        <v>625</v>
      </c>
      <c r="HGT96" s="586" t="s">
        <v>625</v>
      </c>
      <c r="HGU96" s="586" t="s">
        <v>625</v>
      </c>
      <c r="HGV96" s="586" t="s">
        <v>625</v>
      </c>
      <c r="HGW96" s="586" t="s">
        <v>625</v>
      </c>
      <c r="HGX96" s="586" t="s">
        <v>625</v>
      </c>
      <c r="HGY96" s="586" t="s">
        <v>625</v>
      </c>
      <c r="HGZ96" s="586" t="s">
        <v>625</v>
      </c>
      <c r="HHA96" s="586" t="s">
        <v>625</v>
      </c>
      <c r="HHB96" s="586" t="s">
        <v>625</v>
      </c>
      <c r="HHC96" s="586" t="s">
        <v>625</v>
      </c>
      <c r="HHD96" s="586" t="s">
        <v>625</v>
      </c>
      <c r="HHE96" s="586" t="s">
        <v>625</v>
      </c>
      <c r="HHF96" s="586" t="s">
        <v>625</v>
      </c>
      <c r="HHG96" s="586" t="s">
        <v>625</v>
      </c>
      <c r="HHH96" s="586" t="s">
        <v>625</v>
      </c>
      <c r="HHI96" s="586" t="s">
        <v>625</v>
      </c>
      <c r="HHJ96" s="586" t="s">
        <v>625</v>
      </c>
      <c r="HHK96" s="586" t="s">
        <v>625</v>
      </c>
      <c r="HHL96" s="586" t="s">
        <v>625</v>
      </c>
      <c r="HHM96" s="586" t="s">
        <v>625</v>
      </c>
      <c r="HHN96" s="586" t="s">
        <v>625</v>
      </c>
      <c r="HHO96" s="586" t="s">
        <v>625</v>
      </c>
      <c r="HHP96" s="586" t="s">
        <v>625</v>
      </c>
      <c r="HHQ96" s="586" t="s">
        <v>625</v>
      </c>
      <c r="HHR96" s="586" t="s">
        <v>625</v>
      </c>
      <c r="HHS96" s="586" t="s">
        <v>625</v>
      </c>
      <c r="HHT96" s="586" t="s">
        <v>625</v>
      </c>
      <c r="HHU96" s="586" t="s">
        <v>625</v>
      </c>
      <c r="HHV96" s="586" t="s">
        <v>625</v>
      </c>
      <c r="HHW96" s="586" t="s">
        <v>625</v>
      </c>
      <c r="HHX96" s="586" t="s">
        <v>625</v>
      </c>
      <c r="HHY96" s="586" t="s">
        <v>625</v>
      </c>
      <c r="HHZ96" s="586" t="s">
        <v>625</v>
      </c>
      <c r="HIA96" s="586" t="s">
        <v>625</v>
      </c>
      <c r="HIB96" s="586" t="s">
        <v>625</v>
      </c>
      <c r="HIC96" s="586" t="s">
        <v>625</v>
      </c>
      <c r="HID96" s="586" t="s">
        <v>625</v>
      </c>
      <c r="HIE96" s="586" t="s">
        <v>625</v>
      </c>
      <c r="HIF96" s="586" t="s">
        <v>625</v>
      </c>
      <c r="HIG96" s="586" t="s">
        <v>625</v>
      </c>
      <c r="HIH96" s="586" t="s">
        <v>625</v>
      </c>
      <c r="HII96" s="586" t="s">
        <v>625</v>
      </c>
      <c r="HIJ96" s="586" t="s">
        <v>625</v>
      </c>
      <c r="HIK96" s="586" t="s">
        <v>625</v>
      </c>
      <c r="HIL96" s="586" t="s">
        <v>625</v>
      </c>
      <c r="HIM96" s="586" t="s">
        <v>625</v>
      </c>
      <c r="HIN96" s="586" t="s">
        <v>625</v>
      </c>
      <c r="HIO96" s="586" t="s">
        <v>625</v>
      </c>
      <c r="HIP96" s="586" t="s">
        <v>625</v>
      </c>
      <c r="HIQ96" s="586" t="s">
        <v>625</v>
      </c>
      <c r="HIR96" s="586" t="s">
        <v>625</v>
      </c>
      <c r="HIS96" s="586" t="s">
        <v>625</v>
      </c>
      <c r="HIT96" s="586" t="s">
        <v>625</v>
      </c>
      <c r="HIU96" s="586" t="s">
        <v>625</v>
      </c>
      <c r="HIV96" s="586" t="s">
        <v>625</v>
      </c>
      <c r="HIW96" s="586" t="s">
        <v>625</v>
      </c>
      <c r="HIX96" s="586" t="s">
        <v>625</v>
      </c>
      <c r="HIY96" s="586" t="s">
        <v>625</v>
      </c>
      <c r="HIZ96" s="586" t="s">
        <v>625</v>
      </c>
      <c r="HJA96" s="586" t="s">
        <v>625</v>
      </c>
      <c r="HJB96" s="586" t="s">
        <v>625</v>
      </c>
      <c r="HJC96" s="586" t="s">
        <v>625</v>
      </c>
      <c r="HJD96" s="586" t="s">
        <v>625</v>
      </c>
      <c r="HJE96" s="586" t="s">
        <v>625</v>
      </c>
      <c r="HJF96" s="586" t="s">
        <v>625</v>
      </c>
      <c r="HJG96" s="586" t="s">
        <v>625</v>
      </c>
      <c r="HJH96" s="586" t="s">
        <v>625</v>
      </c>
      <c r="HJI96" s="586" t="s">
        <v>625</v>
      </c>
      <c r="HJJ96" s="586" t="s">
        <v>625</v>
      </c>
      <c r="HJK96" s="586" t="s">
        <v>625</v>
      </c>
      <c r="HJL96" s="586" t="s">
        <v>625</v>
      </c>
      <c r="HJM96" s="586" t="s">
        <v>625</v>
      </c>
      <c r="HJN96" s="586" t="s">
        <v>625</v>
      </c>
      <c r="HJO96" s="586" t="s">
        <v>625</v>
      </c>
      <c r="HJP96" s="586" t="s">
        <v>625</v>
      </c>
      <c r="HJQ96" s="586" t="s">
        <v>625</v>
      </c>
      <c r="HJR96" s="586" t="s">
        <v>625</v>
      </c>
      <c r="HJS96" s="586" t="s">
        <v>625</v>
      </c>
      <c r="HJT96" s="586" t="s">
        <v>625</v>
      </c>
      <c r="HJU96" s="586" t="s">
        <v>625</v>
      </c>
      <c r="HJV96" s="586" t="s">
        <v>625</v>
      </c>
      <c r="HJW96" s="586" t="s">
        <v>625</v>
      </c>
      <c r="HJX96" s="586" t="s">
        <v>625</v>
      </c>
      <c r="HJY96" s="586" t="s">
        <v>625</v>
      </c>
      <c r="HJZ96" s="586" t="s">
        <v>625</v>
      </c>
      <c r="HKA96" s="586" t="s">
        <v>625</v>
      </c>
      <c r="HKB96" s="586" t="s">
        <v>625</v>
      </c>
      <c r="HKC96" s="586" t="s">
        <v>625</v>
      </c>
      <c r="HKD96" s="586" t="s">
        <v>625</v>
      </c>
      <c r="HKE96" s="586" t="s">
        <v>625</v>
      </c>
      <c r="HKF96" s="586" t="s">
        <v>625</v>
      </c>
      <c r="HKG96" s="586" t="s">
        <v>625</v>
      </c>
      <c r="HKH96" s="586" t="s">
        <v>625</v>
      </c>
      <c r="HKI96" s="586" t="s">
        <v>625</v>
      </c>
      <c r="HKJ96" s="586" t="s">
        <v>625</v>
      </c>
      <c r="HKK96" s="586" t="s">
        <v>625</v>
      </c>
      <c r="HKL96" s="586" t="s">
        <v>625</v>
      </c>
      <c r="HKM96" s="586" t="s">
        <v>625</v>
      </c>
      <c r="HKN96" s="586" t="s">
        <v>625</v>
      </c>
      <c r="HKO96" s="586" t="s">
        <v>625</v>
      </c>
      <c r="HKP96" s="586" t="s">
        <v>625</v>
      </c>
      <c r="HKQ96" s="586" t="s">
        <v>625</v>
      </c>
      <c r="HKR96" s="586" t="s">
        <v>625</v>
      </c>
      <c r="HKS96" s="586" t="s">
        <v>625</v>
      </c>
      <c r="HKT96" s="586" t="s">
        <v>625</v>
      </c>
      <c r="HKU96" s="586" t="s">
        <v>625</v>
      </c>
      <c r="HKV96" s="586" t="s">
        <v>625</v>
      </c>
      <c r="HKW96" s="586" t="s">
        <v>625</v>
      </c>
      <c r="HKX96" s="586" t="s">
        <v>625</v>
      </c>
      <c r="HKY96" s="586" t="s">
        <v>625</v>
      </c>
      <c r="HKZ96" s="586" t="s">
        <v>625</v>
      </c>
      <c r="HLA96" s="586" t="s">
        <v>625</v>
      </c>
      <c r="HLB96" s="586" t="s">
        <v>625</v>
      </c>
      <c r="HLC96" s="586" t="s">
        <v>625</v>
      </c>
      <c r="HLD96" s="586" t="s">
        <v>625</v>
      </c>
      <c r="HLE96" s="586" t="s">
        <v>625</v>
      </c>
      <c r="HLF96" s="586" t="s">
        <v>625</v>
      </c>
      <c r="HLG96" s="586" t="s">
        <v>625</v>
      </c>
      <c r="HLH96" s="586" t="s">
        <v>625</v>
      </c>
      <c r="HLI96" s="586" t="s">
        <v>625</v>
      </c>
      <c r="HLJ96" s="586" t="s">
        <v>625</v>
      </c>
      <c r="HLK96" s="586" t="s">
        <v>625</v>
      </c>
      <c r="HLL96" s="586" t="s">
        <v>625</v>
      </c>
      <c r="HLM96" s="586" t="s">
        <v>625</v>
      </c>
      <c r="HLN96" s="586" t="s">
        <v>625</v>
      </c>
      <c r="HLO96" s="586" t="s">
        <v>625</v>
      </c>
      <c r="HLP96" s="586" t="s">
        <v>625</v>
      </c>
      <c r="HLQ96" s="586" t="s">
        <v>625</v>
      </c>
      <c r="HLR96" s="586" t="s">
        <v>625</v>
      </c>
      <c r="HLS96" s="586" t="s">
        <v>625</v>
      </c>
      <c r="HLT96" s="586" t="s">
        <v>625</v>
      </c>
      <c r="HLU96" s="586" t="s">
        <v>625</v>
      </c>
      <c r="HLV96" s="586" t="s">
        <v>625</v>
      </c>
      <c r="HLW96" s="586" t="s">
        <v>625</v>
      </c>
      <c r="HLX96" s="586" t="s">
        <v>625</v>
      </c>
      <c r="HLY96" s="586" t="s">
        <v>625</v>
      </c>
      <c r="HLZ96" s="586" t="s">
        <v>625</v>
      </c>
      <c r="HMA96" s="586" t="s">
        <v>625</v>
      </c>
      <c r="HMB96" s="586" t="s">
        <v>625</v>
      </c>
      <c r="HMC96" s="586" t="s">
        <v>625</v>
      </c>
      <c r="HMD96" s="586" t="s">
        <v>625</v>
      </c>
      <c r="HME96" s="586" t="s">
        <v>625</v>
      </c>
      <c r="HMF96" s="586" t="s">
        <v>625</v>
      </c>
      <c r="HMG96" s="586" t="s">
        <v>625</v>
      </c>
      <c r="HMH96" s="586" t="s">
        <v>625</v>
      </c>
      <c r="HMI96" s="586" t="s">
        <v>625</v>
      </c>
      <c r="HMJ96" s="586" t="s">
        <v>625</v>
      </c>
      <c r="HMK96" s="586" t="s">
        <v>625</v>
      </c>
      <c r="HML96" s="586" t="s">
        <v>625</v>
      </c>
      <c r="HMM96" s="586" t="s">
        <v>625</v>
      </c>
      <c r="HMN96" s="586" t="s">
        <v>625</v>
      </c>
      <c r="HMO96" s="586" t="s">
        <v>625</v>
      </c>
      <c r="HMP96" s="586" t="s">
        <v>625</v>
      </c>
      <c r="HMQ96" s="586" t="s">
        <v>625</v>
      </c>
      <c r="HMR96" s="586" t="s">
        <v>625</v>
      </c>
      <c r="HMS96" s="586" t="s">
        <v>625</v>
      </c>
      <c r="HMT96" s="586" t="s">
        <v>625</v>
      </c>
      <c r="HMU96" s="586" t="s">
        <v>625</v>
      </c>
      <c r="HMV96" s="586" t="s">
        <v>625</v>
      </c>
      <c r="HMW96" s="586" t="s">
        <v>625</v>
      </c>
      <c r="HMX96" s="586" t="s">
        <v>625</v>
      </c>
      <c r="HMY96" s="586" t="s">
        <v>625</v>
      </c>
      <c r="HMZ96" s="586" t="s">
        <v>625</v>
      </c>
      <c r="HNA96" s="586" t="s">
        <v>625</v>
      </c>
      <c r="HNB96" s="586" t="s">
        <v>625</v>
      </c>
      <c r="HNC96" s="586" t="s">
        <v>625</v>
      </c>
      <c r="HND96" s="586" t="s">
        <v>625</v>
      </c>
      <c r="HNE96" s="586" t="s">
        <v>625</v>
      </c>
      <c r="HNF96" s="586" t="s">
        <v>625</v>
      </c>
      <c r="HNG96" s="586" t="s">
        <v>625</v>
      </c>
      <c r="HNH96" s="586" t="s">
        <v>625</v>
      </c>
      <c r="HNI96" s="586" t="s">
        <v>625</v>
      </c>
      <c r="HNJ96" s="586" t="s">
        <v>625</v>
      </c>
      <c r="HNK96" s="586" t="s">
        <v>625</v>
      </c>
      <c r="HNL96" s="586" t="s">
        <v>625</v>
      </c>
      <c r="HNM96" s="586" t="s">
        <v>625</v>
      </c>
      <c r="HNN96" s="586" t="s">
        <v>625</v>
      </c>
      <c r="HNO96" s="586" t="s">
        <v>625</v>
      </c>
      <c r="HNP96" s="586" t="s">
        <v>625</v>
      </c>
      <c r="HNQ96" s="586" t="s">
        <v>625</v>
      </c>
      <c r="HNR96" s="586" t="s">
        <v>625</v>
      </c>
      <c r="HNS96" s="586" t="s">
        <v>625</v>
      </c>
      <c r="HNT96" s="586" t="s">
        <v>625</v>
      </c>
      <c r="HNU96" s="586" t="s">
        <v>625</v>
      </c>
      <c r="HNV96" s="586" t="s">
        <v>625</v>
      </c>
      <c r="HNW96" s="586" t="s">
        <v>625</v>
      </c>
      <c r="HNX96" s="586" t="s">
        <v>625</v>
      </c>
      <c r="HNY96" s="586" t="s">
        <v>625</v>
      </c>
      <c r="HNZ96" s="586" t="s">
        <v>625</v>
      </c>
      <c r="HOA96" s="586" t="s">
        <v>625</v>
      </c>
      <c r="HOB96" s="586" t="s">
        <v>625</v>
      </c>
      <c r="HOC96" s="586" t="s">
        <v>625</v>
      </c>
      <c r="HOD96" s="586" t="s">
        <v>625</v>
      </c>
      <c r="HOE96" s="586" t="s">
        <v>625</v>
      </c>
      <c r="HOF96" s="586" t="s">
        <v>625</v>
      </c>
      <c r="HOG96" s="586" t="s">
        <v>625</v>
      </c>
      <c r="HOH96" s="586" t="s">
        <v>625</v>
      </c>
      <c r="HOI96" s="586" t="s">
        <v>625</v>
      </c>
      <c r="HOJ96" s="586" t="s">
        <v>625</v>
      </c>
      <c r="HOK96" s="586" t="s">
        <v>625</v>
      </c>
      <c r="HOL96" s="586" t="s">
        <v>625</v>
      </c>
      <c r="HOM96" s="586" t="s">
        <v>625</v>
      </c>
      <c r="HON96" s="586" t="s">
        <v>625</v>
      </c>
      <c r="HOO96" s="586" t="s">
        <v>625</v>
      </c>
      <c r="HOP96" s="586" t="s">
        <v>625</v>
      </c>
      <c r="HOQ96" s="586" t="s">
        <v>625</v>
      </c>
      <c r="HOR96" s="586" t="s">
        <v>625</v>
      </c>
      <c r="HOS96" s="586" t="s">
        <v>625</v>
      </c>
      <c r="HOT96" s="586" t="s">
        <v>625</v>
      </c>
      <c r="HOU96" s="586" t="s">
        <v>625</v>
      </c>
      <c r="HOV96" s="586" t="s">
        <v>625</v>
      </c>
      <c r="HOW96" s="586" t="s">
        <v>625</v>
      </c>
      <c r="HOX96" s="586" t="s">
        <v>625</v>
      </c>
      <c r="HOY96" s="586" t="s">
        <v>625</v>
      </c>
      <c r="HOZ96" s="586" t="s">
        <v>625</v>
      </c>
      <c r="HPA96" s="586" t="s">
        <v>625</v>
      </c>
      <c r="HPB96" s="586" t="s">
        <v>625</v>
      </c>
      <c r="HPC96" s="586" t="s">
        <v>625</v>
      </c>
      <c r="HPD96" s="586" t="s">
        <v>625</v>
      </c>
      <c r="HPE96" s="586" t="s">
        <v>625</v>
      </c>
      <c r="HPF96" s="586" t="s">
        <v>625</v>
      </c>
      <c r="HPG96" s="586" t="s">
        <v>625</v>
      </c>
      <c r="HPH96" s="586" t="s">
        <v>625</v>
      </c>
      <c r="HPI96" s="586" t="s">
        <v>625</v>
      </c>
      <c r="HPJ96" s="586" t="s">
        <v>625</v>
      </c>
      <c r="HPK96" s="586" t="s">
        <v>625</v>
      </c>
      <c r="HPL96" s="586" t="s">
        <v>625</v>
      </c>
      <c r="HPM96" s="586" t="s">
        <v>625</v>
      </c>
      <c r="HPN96" s="586" t="s">
        <v>625</v>
      </c>
      <c r="HPO96" s="586" t="s">
        <v>625</v>
      </c>
      <c r="HPP96" s="586" t="s">
        <v>625</v>
      </c>
      <c r="HPQ96" s="586" t="s">
        <v>625</v>
      </c>
      <c r="HPR96" s="586" t="s">
        <v>625</v>
      </c>
      <c r="HPS96" s="586" t="s">
        <v>625</v>
      </c>
      <c r="HPT96" s="586" t="s">
        <v>625</v>
      </c>
      <c r="HPU96" s="586" t="s">
        <v>625</v>
      </c>
      <c r="HPV96" s="586" t="s">
        <v>625</v>
      </c>
      <c r="HPW96" s="586" t="s">
        <v>625</v>
      </c>
      <c r="HPX96" s="586" t="s">
        <v>625</v>
      </c>
      <c r="HPY96" s="586" t="s">
        <v>625</v>
      </c>
      <c r="HPZ96" s="586" t="s">
        <v>625</v>
      </c>
      <c r="HQA96" s="586" t="s">
        <v>625</v>
      </c>
      <c r="HQB96" s="586" t="s">
        <v>625</v>
      </c>
      <c r="HQC96" s="586" t="s">
        <v>625</v>
      </c>
      <c r="HQD96" s="586" t="s">
        <v>625</v>
      </c>
      <c r="HQE96" s="586" t="s">
        <v>625</v>
      </c>
      <c r="HQF96" s="586" t="s">
        <v>625</v>
      </c>
      <c r="HQG96" s="586" t="s">
        <v>625</v>
      </c>
      <c r="HQH96" s="586" t="s">
        <v>625</v>
      </c>
      <c r="HQI96" s="586" t="s">
        <v>625</v>
      </c>
      <c r="HQJ96" s="586" t="s">
        <v>625</v>
      </c>
      <c r="HQK96" s="586" t="s">
        <v>625</v>
      </c>
      <c r="HQL96" s="586" t="s">
        <v>625</v>
      </c>
      <c r="HQM96" s="586" t="s">
        <v>625</v>
      </c>
      <c r="HQN96" s="586" t="s">
        <v>625</v>
      </c>
      <c r="HQO96" s="586" t="s">
        <v>625</v>
      </c>
      <c r="HQP96" s="586" t="s">
        <v>625</v>
      </c>
      <c r="HQQ96" s="586" t="s">
        <v>625</v>
      </c>
      <c r="HQR96" s="586" t="s">
        <v>625</v>
      </c>
      <c r="HQS96" s="586" t="s">
        <v>625</v>
      </c>
      <c r="HQT96" s="586" t="s">
        <v>625</v>
      </c>
      <c r="HQU96" s="586" t="s">
        <v>625</v>
      </c>
      <c r="HQV96" s="586" t="s">
        <v>625</v>
      </c>
      <c r="HQW96" s="586" t="s">
        <v>625</v>
      </c>
      <c r="HQX96" s="586" t="s">
        <v>625</v>
      </c>
      <c r="HQY96" s="586" t="s">
        <v>625</v>
      </c>
      <c r="HQZ96" s="586" t="s">
        <v>625</v>
      </c>
      <c r="HRA96" s="586" t="s">
        <v>625</v>
      </c>
      <c r="HRB96" s="586" t="s">
        <v>625</v>
      </c>
      <c r="HRC96" s="586" t="s">
        <v>625</v>
      </c>
      <c r="HRD96" s="586" t="s">
        <v>625</v>
      </c>
      <c r="HRE96" s="586" t="s">
        <v>625</v>
      </c>
      <c r="HRF96" s="586" t="s">
        <v>625</v>
      </c>
      <c r="HRG96" s="586" t="s">
        <v>625</v>
      </c>
      <c r="HRH96" s="586" t="s">
        <v>625</v>
      </c>
      <c r="HRI96" s="586" t="s">
        <v>625</v>
      </c>
      <c r="HRJ96" s="586" t="s">
        <v>625</v>
      </c>
      <c r="HRK96" s="586" t="s">
        <v>625</v>
      </c>
      <c r="HRL96" s="586" t="s">
        <v>625</v>
      </c>
      <c r="HRM96" s="586" t="s">
        <v>625</v>
      </c>
      <c r="HRN96" s="586" t="s">
        <v>625</v>
      </c>
      <c r="HRO96" s="586" t="s">
        <v>625</v>
      </c>
      <c r="HRP96" s="586" t="s">
        <v>625</v>
      </c>
      <c r="HRQ96" s="586" t="s">
        <v>625</v>
      </c>
      <c r="HRR96" s="586" t="s">
        <v>625</v>
      </c>
      <c r="HRS96" s="586" t="s">
        <v>625</v>
      </c>
      <c r="HRT96" s="586" t="s">
        <v>625</v>
      </c>
      <c r="HRU96" s="586" t="s">
        <v>625</v>
      </c>
      <c r="HRV96" s="586" t="s">
        <v>625</v>
      </c>
      <c r="HRW96" s="586" t="s">
        <v>625</v>
      </c>
      <c r="HRX96" s="586" t="s">
        <v>625</v>
      </c>
      <c r="HRY96" s="586" t="s">
        <v>625</v>
      </c>
      <c r="HRZ96" s="586" t="s">
        <v>625</v>
      </c>
      <c r="HSA96" s="586" t="s">
        <v>625</v>
      </c>
      <c r="HSB96" s="586" t="s">
        <v>625</v>
      </c>
      <c r="HSC96" s="586" t="s">
        <v>625</v>
      </c>
      <c r="HSD96" s="586" t="s">
        <v>625</v>
      </c>
      <c r="HSE96" s="586" t="s">
        <v>625</v>
      </c>
      <c r="HSF96" s="586" t="s">
        <v>625</v>
      </c>
      <c r="HSG96" s="586" t="s">
        <v>625</v>
      </c>
      <c r="HSH96" s="586" t="s">
        <v>625</v>
      </c>
      <c r="HSI96" s="586" t="s">
        <v>625</v>
      </c>
      <c r="HSJ96" s="586" t="s">
        <v>625</v>
      </c>
      <c r="HSK96" s="586" t="s">
        <v>625</v>
      </c>
      <c r="HSL96" s="586" t="s">
        <v>625</v>
      </c>
      <c r="HSM96" s="586" t="s">
        <v>625</v>
      </c>
      <c r="HSN96" s="586" t="s">
        <v>625</v>
      </c>
      <c r="HSO96" s="586" t="s">
        <v>625</v>
      </c>
      <c r="HSP96" s="586" t="s">
        <v>625</v>
      </c>
      <c r="HSQ96" s="586" t="s">
        <v>625</v>
      </c>
      <c r="HSR96" s="586" t="s">
        <v>625</v>
      </c>
      <c r="HSS96" s="586" t="s">
        <v>625</v>
      </c>
      <c r="HST96" s="586" t="s">
        <v>625</v>
      </c>
      <c r="HSU96" s="586" t="s">
        <v>625</v>
      </c>
      <c r="HSV96" s="586" t="s">
        <v>625</v>
      </c>
      <c r="HSW96" s="586" t="s">
        <v>625</v>
      </c>
      <c r="HSX96" s="586" t="s">
        <v>625</v>
      </c>
      <c r="HSY96" s="586" t="s">
        <v>625</v>
      </c>
      <c r="HSZ96" s="586" t="s">
        <v>625</v>
      </c>
      <c r="HTA96" s="586" t="s">
        <v>625</v>
      </c>
      <c r="HTB96" s="586" t="s">
        <v>625</v>
      </c>
      <c r="HTC96" s="586" t="s">
        <v>625</v>
      </c>
      <c r="HTD96" s="586" t="s">
        <v>625</v>
      </c>
      <c r="HTE96" s="586" t="s">
        <v>625</v>
      </c>
      <c r="HTF96" s="586" t="s">
        <v>625</v>
      </c>
      <c r="HTG96" s="586" t="s">
        <v>625</v>
      </c>
      <c r="HTH96" s="586" t="s">
        <v>625</v>
      </c>
      <c r="HTI96" s="586" t="s">
        <v>625</v>
      </c>
      <c r="HTJ96" s="586" t="s">
        <v>625</v>
      </c>
      <c r="HTK96" s="586" t="s">
        <v>625</v>
      </c>
      <c r="HTL96" s="586" t="s">
        <v>625</v>
      </c>
      <c r="HTM96" s="586" t="s">
        <v>625</v>
      </c>
      <c r="HTN96" s="586" t="s">
        <v>625</v>
      </c>
      <c r="HTO96" s="586" t="s">
        <v>625</v>
      </c>
      <c r="HTP96" s="586" t="s">
        <v>625</v>
      </c>
      <c r="HTQ96" s="586" t="s">
        <v>625</v>
      </c>
      <c r="HTR96" s="586" t="s">
        <v>625</v>
      </c>
      <c r="HTS96" s="586" t="s">
        <v>625</v>
      </c>
      <c r="HTT96" s="586" t="s">
        <v>625</v>
      </c>
      <c r="HTU96" s="586" t="s">
        <v>625</v>
      </c>
      <c r="HTV96" s="586" t="s">
        <v>625</v>
      </c>
      <c r="HTW96" s="586" t="s">
        <v>625</v>
      </c>
      <c r="HTX96" s="586" t="s">
        <v>625</v>
      </c>
      <c r="HTY96" s="586" t="s">
        <v>625</v>
      </c>
      <c r="HTZ96" s="586" t="s">
        <v>625</v>
      </c>
      <c r="HUA96" s="586" t="s">
        <v>625</v>
      </c>
      <c r="HUB96" s="586" t="s">
        <v>625</v>
      </c>
      <c r="HUC96" s="586" t="s">
        <v>625</v>
      </c>
      <c r="HUD96" s="586" t="s">
        <v>625</v>
      </c>
      <c r="HUE96" s="586" t="s">
        <v>625</v>
      </c>
      <c r="HUF96" s="586" t="s">
        <v>625</v>
      </c>
      <c r="HUG96" s="586" t="s">
        <v>625</v>
      </c>
      <c r="HUH96" s="586" t="s">
        <v>625</v>
      </c>
      <c r="HUI96" s="586" t="s">
        <v>625</v>
      </c>
      <c r="HUJ96" s="586" t="s">
        <v>625</v>
      </c>
      <c r="HUK96" s="586" t="s">
        <v>625</v>
      </c>
      <c r="HUL96" s="586" t="s">
        <v>625</v>
      </c>
      <c r="HUM96" s="586" t="s">
        <v>625</v>
      </c>
      <c r="HUN96" s="586" t="s">
        <v>625</v>
      </c>
      <c r="HUO96" s="586" t="s">
        <v>625</v>
      </c>
      <c r="HUP96" s="586" t="s">
        <v>625</v>
      </c>
      <c r="HUQ96" s="586" t="s">
        <v>625</v>
      </c>
      <c r="HUR96" s="586" t="s">
        <v>625</v>
      </c>
      <c r="HUS96" s="586" t="s">
        <v>625</v>
      </c>
      <c r="HUT96" s="586" t="s">
        <v>625</v>
      </c>
      <c r="HUU96" s="586" t="s">
        <v>625</v>
      </c>
      <c r="HUV96" s="586" t="s">
        <v>625</v>
      </c>
      <c r="HUW96" s="586" t="s">
        <v>625</v>
      </c>
      <c r="HUX96" s="586" t="s">
        <v>625</v>
      </c>
      <c r="HUY96" s="586" t="s">
        <v>625</v>
      </c>
      <c r="HUZ96" s="586" t="s">
        <v>625</v>
      </c>
      <c r="HVA96" s="586" t="s">
        <v>625</v>
      </c>
      <c r="HVB96" s="586" t="s">
        <v>625</v>
      </c>
      <c r="HVC96" s="586" t="s">
        <v>625</v>
      </c>
      <c r="HVD96" s="586" t="s">
        <v>625</v>
      </c>
      <c r="HVE96" s="586" t="s">
        <v>625</v>
      </c>
      <c r="HVF96" s="586" t="s">
        <v>625</v>
      </c>
      <c r="HVG96" s="586" t="s">
        <v>625</v>
      </c>
      <c r="HVH96" s="586" t="s">
        <v>625</v>
      </c>
      <c r="HVI96" s="586" t="s">
        <v>625</v>
      </c>
      <c r="HVJ96" s="586" t="s">
        <v>625</v>
      </c>
      <c r="HVK96" s="586" t="s">
        <v>625</v>
      </c>
      <c r="HVL96" s="586" t="s">
        <v>625</v>
      </c>
      <c r="HVM96" s="586" t="s">
        <v>625</v>
      </c>
      <c r="HVN96" s="586" t="s">
        <v>625</v>
      </c>
      <c r="HVO96" s="586" t="s">
        <v>625</v>
      </c>
      <c r="HVP96" s="586" t="s">
        <v>625</v>
      </c>
      <c r="HVQ96" s="586" t="s">
        <v>625</v>
      </c>
      <c r="HVR96" s="586" t="s">
        <v>625</v>
      </c>
      <c r="HVS96" s="586" t="s">
        <v>625</v>
      </c>
      <c r="HVT96" s="586" t="s">
        <v>625</v>
      </c>
      <c r="HVU96" s="586" t="s">
        <v>625</v>
      </c>
      <c r="HVV96" s="586" t="s">
        <v>625</v>
      </c>
      <c r="HVW96" s="586" t="s">
        <v>625</v>
      </c>
      <c r="HVX96" s="586" t="s">
        <v>625</v>
      </c>
      <c r="HVY96" s="586" t="s">
        <v>625</v>
      </c>
      <c r="HVZ96" s="586" t="s">
        <v>625</v>
      </c>
      <c r="HWA96" s="586" t="s">
        <v>625</v>
      </c>
      <c r="HWB96" s="586" t="s">
        <v>625</v>
      </c>
      <c r="HWC96" s="586" t="s">
        <v>625</v>
      </c>
      <c r="HWD96" s="586" t="s">
        <v>625</v>
      </c>
      <c r="HWE96" s="586" t="s">
        <v>625</v>
      </c>
      <c r="HWF96" s="586" t="s">
        <v>625</v>
      </c>
      <c r="HWG96" s="586" t="s">
        <v>625</v>
      </c>
      <c r="HWH96" s="586" t="s">
        <v>625</v>
      </c>
      <c r="HWI96" s="586" t="s">
        <v>625</v>
      </c>
      <c r="HWJ96" s="586" t="s">
        <v>625</v>
      </c>
      <c r="HWK96" s="586" t="s">
        <v>625</v>
      </c>
      <c r="HWL96" s="586" t="s">
        <v>625</v>
      </c>
      <c r="HWM96" s="586" t="s">
        <v>625</v>
      </c>
      <c r="HWN96" s="586" t="s">
        <v>625</v>
      </c>
      <c r="HWO96" s="586" t="s">
        <v>625</v>
      </c>
      <c r="HWP96" s="586" t="s">
        <v>625</v>
      </c>
      <c r="HWQ96" s="586" t="s">
        <v>625</v>
      </c>
      <c r="HWR96" s="586" t="s">
        <v>625</v>
      </c>
      <c r="HWS96" s="586" t="s">
        <v>625</v>
      </c>
      <c r="HWT96" s="586" t="s">
        <v>625</v>
      </c>
      <c r="HWU96" s="586" t="s">
        <v>625</v>
      </c>
      <c r="HWV96" s="586" t="s">
        <v>625</v>
      </c>
      <c r="HWW96" s="586" t="s">
        <v>625</v>
      </c>
      <c r="HWX96" s="586" t="s">
        <v>625</v>
      </c>
      <c r="HWY96" s="586" t="s">
        <v>625</v>
      </c>
      <c r="HWZ96" s="586" t="s">
        <v>625</v>
      </c>
      <c r="HXA96" s="586" t="s">
        <v>625</v>
      </c>
      <c r="HXB96" s="586" t="s">
        <v>625</v>
      </c>
      <c r="HXC96" s="586" t="s">
        <v>625</v>
      </c>
      <c r="HXD96" s="586" t="s">
        <v>625</v>
      </c>
      <c r="HXE96" s="586" t="s">
        <v>625</v>
      </c>
      <c r="HXF96" s="586" t="s">
        <v>625</v>
      </c>
      <c r="HXG96" s="586" t="s">
        <v>625</v>
      </c>
      <c r="HXH96" s="586" t="s">
        <v>625</v>
      </c>
      <c r="HXI96" s="586" t="s">
        <v>625</v>
      </c>
      <c r="HXJ96" s="586" t="s">
        <v>625</v>
      </c>
      <c r="HXK96" s="586" t="s">
        <v>625</v>
      </c>
      <c r="HXL96" s="586" t="s">
        <v>625</v>
      </c>
      <c r="HXM96" s="586" t="s">
        <v>625</v>
      </c>
      <c r="HXN96" s="586" t="s">
        <v>625</v>
      </c>
      <c r="HXO96" s="586" t="s">
        <v>625</v>
      </c>
      <c r="HXP96" s="586" t="s">
        <v>625</v>
      </c>
      <c r="HXQ96" s="586" t="s">
        <v>625</v>
      </c>
      <c r="HXR96" s="586" t="s">
        <v>625</v>
      </c>
      <c r="HXS96" s="586" t="s">
        <v>625</v>
      </c>
      <c r="HXT96" s="586" t="s">
        <v>625</v>
      </c>
      <c r="HXU96" s="586" t="s">
        <v>625</v>
      </c>
      <c r="HXV96" s="586" t="s">
        <v>625</v>
      </c>
      <c r="HXW96" s="586" t="s">
        <v>625</v>
      </c>
      <c r="HXX96" s="586" t="s">
        <v>625</v>
      </c>
      <c r="HXY96" s="586" t="s">
        <v>625</v>
      </c>
      <c r="HXZ96" s="586" t="s">
        <v>625</v>
      </c>
      <c r="HYA96" s="586" t="s">
        <v>625</v>
      </c>
      <c r="HYB96" s="586" t="s">
        <v>625</v>
      </c>
      <c r="HYC96" s="586" t="s">
        <v>625</v>
      </c>
      <c r="HYD96" s="586" t="s">
        <v>625</v>
      </c>
      <c r="HYE96" s="586" t="s">
        <v>625</v>
      </c>
      <c r="HYF96" s="586" t="s">
        <v>625</v>
      </c>
      <c r="HYG96" s="586" t="s">
        <v>625</v>
      </c>
      <c r="HYH96" s="586" t="s">
        <v>625</v>
      </c>
      <c r="HYI96" s="586" t="s">
        <v>625</v>
      </c>
      <c r="HYJ96" s="586" t="s">
        <v>625</v>
      </c>
      <c r="HYK96" s="586" t="s">
        <v>625</v>
      </c>
      <c r="HYL96" s="586" t="s">
        <v>625</v>
      </c>
      <c r="HYM96" s="586" t="s">
        <v>625</v>
      </c>
      <c r="HYN96" s="586" t="s">
        <v>625</v>
      </c>
      <c r="HYO96" s="586" t="s">
        <v>625</v>
      </c>
      <c r="HYP96" s="586" t="s">
        <v>625</v>
      </c>
      <c r="HYQ96" s="586" t="s">
        <v>625</v>
      </c>
      <c r="HYR96" s="586" t="s">
        <v>625</v>
      </c>
      <c r="HYS96" s="586" t="s">
        <v>625</v>
      </c>
      <c r="HYT96" s="586" t="s">
        <v>625</v>
      </c>
      <c r="HYU96" s="586" t="s">
        <v>625</v>
      </c>
      <c r="HYV96" s="586" t="s">
        <v>625</v>
      </c>
      <c r="HYW96" s="586" t="s">
        <v>625</v>
      </c>
      <c r="HYX96" s="586" t="s">
        <v>625</v>
      </c>
      <c r="HYY96" s="586" t="s">
        <v>625</v>
      </c>
      <c r="HYZ96" s="586" t="s">
        <v>625</v>
      </c>
      <c r="HZA96" s="586" t="s">
        <v>625</v>
      </c>
      <c r="HZB96" s="586" t="s">
        <v>625</v>
      </c>
      <c r="HZC96" s="586" t="s">
        <v>625</v>
      </c>
      <c r="HZD96" s="586" t="s">
        <v>625</v>
      </c>
      <c r="HZE96" s="586" t="s">
        <v>625</v>
      </c>
      <c r="HZF96" s="586" t="s">
        <v>625</v>
      </c>
      <c r="HZG96" s="586" t="s">
        <v>625</v>
      </c>
      <c r="HZH96" s="586" t="s">
        <v>625</v>
      </c>
      <c r="HZI96" s="586" t="s">
        <v>625</v>
      </c>
      <c r="HZJ96" s="586" t="s">
        <v>625</v>
      </c>
      <c r="HZK96" s="586" t="s">
        <v>625</v>
      </c>
      <c r="HZL96" s="586" t="s">
        <v>625</v>
      </c>
      <c r="HZM96" s="586" t="s">
        <v>625</v>
      </c>
      <c r="HZN96" s="586" t="s">
        <v>625</v>
      </c>
      <c r="HZO96" s="586" t="s">
        <v>625</v>
      </c>
      <c r="HZP96" s="586" t="s">
        <v>625</v>
      </c>
      <c r="HZQ96" s="586" t="s">
        <v>625</v>
      </c>
      <c r="HZR96" s="586" t="s">
        <v>625</v>
      </c>
      <c r="HZS96" s="586" t="s">
        <v>625</v>
      </c>
      <c r="HZT96" s="586" t="s">
        <v>625</v>
      </c>
      <c r="HZU96" s="586" t="s">
        <v>625</v>
      </c>
      <c r="HZV96" s="586" t="s">
        <v>625</v>
      </c>
      <c r="HZW96" s="586" t="s">
        <v>625</v>
      </c>
      <c r="HZX96" s="586" t="s">
        <v>625</v>
      </c>
      <c r="HZY96" s="586" t="s">
        <v>625</v>
      </c>
      <c r="HZZ96" s="586" t="s">
        <v>625</v>
      </c>
      <c r="IAA96" s="586" t="s">
        <v>625</v>
      </c>
      <c r="IAB96" s="586" t="s">
        <v>625</v>
      </c>
      <c r="IAC96" s="586" t="s">
        <v>625</v>
      </c>
      <c r="IAD96" s="586" t="s">
        <v>625</v>
      </c>
      <c r="IAE96" s="586" t="s">
        <v>625</v>
      </c>
      <c r="IAF96" s="586" t="s">
        <v>625</v>
      </c>
      <c r="IAG96" s="586" t="s">
        <v>625</v>
      </c>
      <c r="IAH96" s="586" t="s">
        <v>625</v>
      </c>
      <c r="IAI96" s="586" t="s">
        <v>625</v>
      </c>
      <c r="IAJ96" s="586" t="s">
        <v>625</v>
      </c>
      <c r="IAK96" s="586" t="s">
        <v>625</v>
      </c>
      <c r="IAL96" s="586" t="s">
        <v>625</v>
      </c>
      <c r="IAM96" s="586" t="s">
        <v>625</v>
      </c>
      <c r="IAN96" s="586" t="s">
        <v>625</v>
      </c>
      <c r="IAO96" s="586" t="s">
        <v>625</v>
      </c>
      <c r="IAP96" s="586" t="s">
        <v>625</v>
      </c>
      <c r="IAQ96" s="586" t="s">
        <v>625</v>
      </c>
      <c r="IAR96" s="586" t="s">
        <v>625</v>
      </c>
      <c r="IAS96" s="586" t="s">
        <v>625</v>
      </c>
      <c r="IAT96" s="586" t="s">
        <v>625</v>
      </c>
      <c r="IAU96" s="586" t="s">
        <v>625</v>
      </c>
      <c r="IAV96" s="586" t="s">
        <v>625</v>
      </c>
      <c r="IAW96" s="586" t="s">
        <v>625</v>
      </c>
      <c r="IAX96" s="586" t="s">
        <v>625</v>
      </c>
      <c r="IAY96" s="586" t="s">
        <v>625</v>
      </c>
      <c r="IAZ96" s="586" t="s">
        <v>625</v>
      </c>
      <c r="IBA96" s="586" t="s">
        <v>625</v>
      </c>
      <c r="IBB96" s="586" t="s">
        <v>625</v>
      </c>
      <c r="IBC96" s="586" t="s">
        <v>625</v>
      </c>
      <c r="IBD96" s="586" t="s">
        <v>625</v>
      </c>
      <c r="IBE96" s="586" t="s">
        <v>625</v>
      </c>
      <c r="IBF96" s="586" t="s">
        <v>625</v>
      </c>
      <c r="IBG96" s="586" t="s">
        <v>625</v>
      </c>
      <c r="IBH96" s="586" t="s">
        <v>625</v>
      </c>
      <c r="IBI96" s="586" t="s">
        <v>625</v>
      </c>
      <c r="IBJ96" s="586" t="s">
        <v>625</v>
      </c>
      <c r="IBK96" s="586" t="s">
        <v>625</v>
      </c>
      <c r="IBL96" s="586" t="s">
        <v>625</v>
      </c>
      <c r="IBM96" s="586" t="s">
        <v>625</v>
      </c>
      <c r="IBN96" s="586" t="s">
        <v>625</v>
      </c>
      <c r="IBO96" s="586" t="s">
        <v>625</v>
      </c>
      <c r="IBP96" s="586" t="s">
        <v>625</v>
      </c>
      <c r="IBQ96" s="586" t="s">
        <v>625</v>
      </c>
      <c r="IBR96" s="586" t="s">
        <v>625</v>
      </c>
      <c r="IBS96" s="586" t="s">
        <v>625</v>
      </c>
      <c r="IBT96" s="586" t="s">
        <v>625</v>
      </c>
      <c r="IBU96" s="586" t="s">
        <v>625</v>
      </c>
      <c r="IBV96" s="586" t="s">
        <v>625</v>
      </c>
      <c r="IBW96" s="586" t="s">
        <v>625</v>
      </c>
      <c r="IBX96" s="586" t="s">
        <v>625</v>
      </c>
      <c r="IBY96" s="586" t="s">
        <v>625</v>
      </c>
      <c r="IBZ96" s="586" t="s">
        <v>625</v>
      </c>
      <c r="ICA96" s="586" t="s">
        <v>625</v>
      </c>
      <c r="ICB96" s="586" t="s">
        <v>625</v>
      </c>
      <c r="ICC96" s="586" t="s">
        <v>625</v>
      </c>
      <c r="ICD96" s="586" t="s">
        <v>625</v>
      </c>
      <c r="ICE96" s="586" t="s">
        <v>625</v>
      </c>
      <c r="ICF96" s="586" t="s">
        <v>625</v>
      </c>
      <c r="ICG96" s="586" t="s">
        <v>625</v>
      </c>
      <c r="ICH96" s="586" t="s">
        <v>625</v>
      </c>
      <c r="ICI96" s="586" t="s">
        <v>625</v>
      </c>
      <c r="ICJ96" s="586" t="s">
        <v>625</v>
      </c>
      <c r="ICK96" s="586" t="s">
        <v>625</v>
      </c>
      <c r="ICL96" s="586" t="s">
        <v>625</v>
      </c>
      <c r="ICM96" s="586" t="s">
        <v>625</v>
      </c>
      <c r="ICN96" s="586" t="s">
        <v>625</v>
      </c>
      <c r="ICO96" s="586" t="s">
        <v>625</v>
      </c>
      <c r="ICP96" s="586" t="s">
        <v>625</v>
      </c>
      <c r="ICQ96" s="586" t="s">
        <v>625</v>
      </c>
      <c r="ICR96" s="586" t="s">
        <v>625</v>
      </c>
      <c r="ICS96" s="586" t="s">
        <v>625</v>
      </c>
      <c r="ICT96" s="586" t="s">
        <v>625</v>
      </c>
      <c r="ICU96" s="586" t="s">
        <v>625</v>
      </c>
      <c r="ICV96" s="586" t="s">
        <v>625</v>
      </c>
      <c r="ICW96" s="586" t="s">
        <v>625</v>
      </c>
      <c r="ICX96" s="586" t="s">
        <v>625</v>
      </c>
      <c r="ICY96" s="586" t="s">
        <v>625</v>
      </c>
      <c r="ICZ96" s="586" t="s">
        <v>625</v>
      </c>
      <c r="IDA96" s="586" t="s">
        <v>625</v>
      </c>
      <c r="IDB96" s="586" t="s">
        <v>625</v>
      </c>
      <c r="IDC96" s="586" t="s">
        <v>625</v>
      </c>
      <c r="IDD96" s="586" t="s">
        <v>625</v>
      </c>
      <c r="IDE96" s="586" t="s">
        <v>625</v>
      </c>
      <c r="IDF96" s="586" t="s">
        <v>625</v>
      </c>
      <c r="IDG96" s="586" t="s">
        <v>625</v>
      </c>
      <c r="IDH96" s="586" t="s">
        <v>625</v>
      </c>
      <c r="IDI96" s="586" t="s">
        <v>625</v>
      </c>
      <c r="IDJ96" s="586" t="s">
        <v>625</v>
      </c>
      <c r="IDK96" s="586" t="s">
        <v>625</v>
      </c>
      <c r="IDL96" s="586" t="s">
        <v>625</v>
      </c>
      <c r="IDM96" s="586" t="s">
        <v>625</v>
      </c>
      <c r="IDN96" s="586" t="s">
        <v>625</v>
      </c>
      <c r="IDO96" s="586" t="s">
        <v>625</v>
      </c>
      <c r="IDP96" s="586" t="s">
        <v>625</v>
      </c>
      <c r="IDQ96" s="586" t="s">
        <v>625</v>
      </c>
      <c r="IDR96" s="586" t="s">
        <v>625</v>
      </c>
      <c r="IDS96" s="586" t="s">
        <v>625</v>
      </c>
      <c r="IDT96" s="586" t="s">
        <v>625</v>
      </c>
      <c r="IDU96" s="586" t="s">
        <v>625</v>
      </c>
      <c r="IDV96" s="586" t="s">
        <v>625</v>
      </c>
      <c r="IDW96" s="586" t="s">
        <v>625</v>
      </c>
      <c r="IDX96" s="586" t="s">
        <v>625</v>
      </c>
      <c r="IDY96" s="586" t="s">
        <v>625</v>
      </c>
      <c r="IDZ96" s="586" t="s">
        <v>625</v>
      </c>
      <c r="IEA96" s="586" t="s">
        <v>625</v>
      </c>
      <c r="IEB96" s="586" t="s">
        <v>625</v>
      </c>
      <c r="IEC96" s="586" t="s">
        <v>625</v>
      </c>
      <c r="IED96" s="586" t="s">
        <v>625</v>
      </c>
      <c r="IEE96" s="586" t="s">
        <v>625</v>
      </c>
      <c r="IEF96" s="586" t="s">
        <v>625</v>
      </c>
      <c r="IEG96" s="586" t="s">
        <v>625</v>
      </c>
      <c r="IEH96" s="586" t="s">
        <v>625</v>
      </c>
      <c r="IEI96" s="586" t="s">
        <v>625</v>
      </c>
      <c r="IEJ96" s="586" t="s">
        <v>625</v>
      </c>
      <c r="IEK96" s="586" t="s">
        <v>625</v>
      </c>
      <c r="IEL96" s="586" t="s">
        <v>625</v>
      </c>
      <c r="IEM96" s="586" t="s">
        <v>625</v>
      </c>
      <c r="IEN96" s="586" t="s">
        <v>625</v>
      </c>
      <c r="IEO96" s="586" t="s">
        <v>625</v>
      </c>
      <c r="IEP96" s="586" t="s">
        <v>625</v>
      </c>
      <c r="IEQ96" s="586" t="s">
        <v>625</v>
      </c>
      <c r="IER96" s="586" t="s">
        <v>625</v>
      </c>
      <c r="IES96" s="586" t="s">
        <v>625</v>
      </c>
      <c r="IET96" s="586" t="s">
        <v>625</v>
      </c>
      <c r="IEU96" s="586" t="s">
        <v>625</v>
      </c>
      <c r="IEV96" s="586" t="s">
        <v>625</v>
      </c>
      <c r="IEW96" s="586" t="s">
        <v>625</v>
      </c>
      <c r="IEX96" s="586" t="s">
        <v>625</v>
      </c>
      <c r="IEY96" s="586" t="s">
        <v>625</v>
      </c>
      <c r="IEZ96" s="586" t="s">
        <v>625</v>
      </c>
      <c r="IFA96" s="586" t="s">
        <v>625</v>
      </c>
      <c r="IFB96" s="586" t="s">
        <v>625</v>
      </c>
      <c r="IFC96" s="586" t="s">
        <v>625</v>
      </c>
      <c r="IFD96" s="586" t="s">
        <v>625</v>
      </c>
      <c r="IFE96" s="586" t="s">
        <v>625</v>
      </c>
      <c r="IFF96" s="586" t="s">
        <v>625</v>
      </c>
      <c r="IFG96" s="586" t="s">
        <v>625</v>
      </c>
      <c r="IFH96" s="586" t="s">
        <v>625</v>
      </c>
      <c r="IFI96" s="586" t="s">
        <v>625</v>
      </c>
      <c r="IFJ96" s="586" t="s">
        <v>625</v>
      </c>
      <c r="IFK96" s="586" t="s">
        <v>625</v>
      </c>
      <c r="IFL96" s="586" t="s">
        <v>625</v>
      </c>
      <c r="IFM96" s="586" t="s">
        <v>625</v>
      </c>
      <c r="IFN96" s="586" t="s">
        <v>625</v>
      </c>
      <c r="IFO96" s="586" t="s">
        <v>625</v>
      </c>
      <c r="IFP96" s="586" t="s">
        <v>625</v>
      </c>
      <c r="IFQ96" s="586" t="s">
        <v>625</v>
      </c>
      <c r="IFR96" s="586" t="s">
        <v>625</v>
      </c>
      <c r="IFS96" s="586" t="s">
        <v>625</v>
      </c>
      <c r="IFT96" s="586" t="s">
        <v>625</v>
      </c>
      <c r="IFU96" s="586" t="s">
        <v>625</v>
      </c>
      <c r="IFV96" s="586" t="s">
        <v>625</v>
      </c>
      <c r="IFW96" s="586" t="s">
        <v>625</v>
      </c>
      <c r="IFX96" s="586" t="s">
        <v>625</v>
      </c>
      <c r="IFY96" s="586" t="s">
        <v>625</v>
      </c>
      <c r="IFZ96" s="586" t="s">
        <v>625</v>
      </c>
      <c r="IGA96" s="586" t="s">
        <v>625</v>
      </c>
      <c r="IGB96" s="586" t="s">
        <v>625</v>
      </c>
      <c r="IGC96" s="586" t="s">
        <v>625</v>
      </c>
      <c r="IGD96" s="586" t="s">
        <v>625</v>
      </c>
      <c r="IGE96" s="586" t="s">
        <v>625</v>
      </c>
      <c r="IGF96" s="586" t="s">
        <v>625</v>
      </c>
      <c r="IGG96" s="586" t="s">
        <v>625</v>
      </c>
      <c r="IGH96" s="586" t="s">
        <v>625</v>
      </c>
      <c r="IGI96" s="586" t="s">
        <v>625</v>
      </c>
      <c r="IGJ96" s="586" t="s">
        <v>625</v>
      </c>
      <c r="IGK96" s="586" t="s">
        <v>625</v>
      </c>
      <c r="IGL96" s="586" t="s">
        <v>625</v>
      </c>
      <c r="IGM96" s="586" t="s">
        <v>625</v>
      </c>
      <c r="IGN96" s="586" t="s">
        <v>625</v>
      </c>
      <c r="IGO96" s="586" t="s">
        <v>625</v>
      </c>
      <c r="IGP96" s="586" t="s">
        <v>625</v>
      </c>
      <c r="IGQ96" s="586" t="s">
        <v>625</v>
      </c>
      <c r="IGR96" s="586" t="s">
        <v>625</v>
      </c>
      <c r="IGS96" s="586" t="s">
        <v>625</v>
      </c>
      <c r="IGT96" s="586" t="s">
        <v>625</v>
      </c>
      <c r="IGU96" s="586" t="s">
        <v>625</v>
      </c>
      <c r="IGV96" s="586" t="s">
        <v>625</v>
      </c>
      <c r="IGW96" s="586" t="s">
        <v>625</v>
      </c>
      <c r="IGX96" s="586" t="s">
        <v>625</v>
      </c>
      <c r="IGY96" s="586" t="s">
        <v>625</v>
      </c>
      <c r="IGZ96" s="586" t="s">
        <v>625</v>
      </c>
      <c r="IHA96" s="586" t="s">
        <v>625</v>
      </c>
      <c r="IHB96" s="586" t="s">
        <v>625</v>
      </c>
      <c r="IHC96" s="586" t="s">
        <v>625</v>
      </c>
      <c r="IHD96" s="586" t="s">
        <v>625</v>
      </c>
      <c r="IHE96" s="586" t="s">
        <v>625</v>
      </c>
      <c r="IHF96" s="586" t="s">
        <v>625</v>
      </c>
      <c r="IHG96" s="586" t="s">
        <v>625</v>
      </c>
      <c r="IHH96" s="586" t="s">
        <v>625</v>
      </c>
      <c r="IHI96" s="586" t="s">
        <v>625</v>
      </c>
      <c r="IHJ96" s="586" t="s">
        <v>625</v>
      </c>
      <c r="IHK96" s="586" t="s">
        <v>625</v>
      </c>
      <c r="IHL96" s="586" t="s">
        <v>625</v>
      </c>
      <c r="IHM96" s="586" t="s">
        <v>625</v>
      </c>
      <c r="IHN96" s="586" t="s">
        <v>625</v>
      </c>
      <c r="IHO96" s="586" t="s">
        <v>625</v>
      </c>
      <c r="IHP96" s="586" t="s">
        <v>625</v>
      </c>
      <c r="IHQ96" s="586" t="s">
        <v>625</v>
      </c>
      <c r="IHR96" s="586" t="s">
        <v>625</v>
      </c>
      <c r="IHS96" s="586" t="s">
        <v>625</v>
      </c>
      <c r="IHT96" s="586" t="s">
        <v>625</v>
      </c>
      <c r="IHU96" s="586" t="s">
        <v>625</v>
      </c>
      <c r="IHV96" s="586" t="s">
        <v>625</v>
      </c>
      <c r="IHW96" s="586" t="s">
        <v>625</v>
      </c>
      <c r="IHX96" s="586" t="s">
        <v>625</v>
      </c>
      <c r="IHY96" s="586" t="s">
        <v>625</v>
      </c>
      <c r="IHZ96" s="586" t="s">
        <v>625</v>
      </c>
      <c r="IIA96" s="586" t="s">
        <v>625</v>
      </c>
      <c r="IIB96" s="586" t="s">
        <v>625</v>
      </c>
      <c r="IIC96" s="586" t="s">
        <v>625</v>
      </c>
      <c r="IID96" s="586" t="s">
        <v>625</v>
      </c>
      <c r="IIE96" s="586" t="s">
        <v>625</v>
      </c>
      <c r="IIF96" s="586" t="s">
        <v>625</v>
      </c>
      <c r="IIG96" s="586" t="s">
        <v>625</v>
      </c>
      <c r="IIH96" s="586" t="s">
        <v>625</v>
      </c>
      <c r="III96" s="586" t="s">
        <v>625</v>
      </c>
      <c r="IIJ96" s="586" t="s">
        <v>625</v>
      </c>
      <c r="IIK96" s="586" t="s">
        <v>625</v>
      </c>
      <c r="IIL96" s="586" t="s">
        <v>625</v>
      </c>
      <c r="IIM96" s="586" t="s">
        <v>625</v>
      </c>
      <c r="IIN96" s="586" t="s">
        <v>625</v>
      </c>
      <c r="IIO96" s="586" t="s">
        <v>625</v>
      </c>
      <c r="IIP96" s="586" t="s">
        <v>625</v>
      </c>
      <c r="IIQ96" s="586" t="s">
        <v>625</v>
      </c>
      <c r="IIR96" s="586" t="s">
        <v>625</v>
      </c>
      <c r="IIS96" s="586" t="s">
        <v>625</v>
      </c>
      <c r="IIT96" s="586" t="s">
        <v>625</v>
      </c>
      <c r="IIU96" s="586" t="s">
        <v>625</v>
      </c>
      <c r="IIV96" s="586" t="s">
        <v>625</v>
      </c>
      <c r="IIW96" s="586" t="s">
        <v>625</v>
      </c>
      <c r="IIX96" s="586" t="s">
        <v>625</v>
      </c>
      <c r="IIY96" s="586" t="s">
        <v>625</v>
      </c>
      <c r="IIZ96" s="586" t="s">
        <v>625</v>
      </c>
      <c r="IJA96" s="586" t="s">
        <v>625</v>
      </c>
      <c r="IJB96" s="586" t="s">
        <v>625</v>
      </c>
      <c r="IJC96" s="586" t="s">
        <v>625</v>
      </c>
      <c r="IJD96" s="586" t="s">
        <v>625</v>
      </c>
      <c r="IJE96" s="586" t="s">
        <v>625</v>
      </c>
      <c r="IJF96" s="586" t="s">
        <v>625</v>
      </c>
      <c r="IJG96" s="586" t="s">
        <v>625</v>
      </c>
      <c r="IJH96" s="586" t="s">
        <v>625</v>
      </c>
      <c r="IJI96" s="586" t="s">
        <v>625</v>
      </c>
      <c r="IJJ96" s="586" t="s">
        <v>625</v>
      </c>
      <c r="IJK96" s="586" t="s">
        <v>625</v>
      </c>
      <c r="IJL96" s="586" t="s">
        <v>625</v>
      </c>
      <c r="IJM96" s="586" t="s">
        <v>625</v>
      </c>
      <c r="IJN96" s="586" t="s">
        <v>625</v>
      </c>
      <c r="IJO96" s="586" t="s">
        <v>625</v>
      </c>
      <c r="IJP96" s="586" t="s">
        <v>625</v>
      </c>
      <c r="IJQ96" s="586" t="s">
        <v>625</v>
      </c>
      <c r="IJR96" s="586" t="s">
        <v>625</v>
      </c>
      <c r="IJS96" s="586" t="s">
        <v>625</v>
      </c>
      <c r="IJT96" s="586" t="s">
        <v>625</v>
      </c>
      <c r="IJU96" s="586" t="s">
        <v>625</v>
      </c>
      <c r="IJV96" s="586" t="s">
        <v>625</v>
      </c>
      <c r="IJW96" s="586" t="s">
        <v>625</v>
      </c>
      <c r="IJX96" s="586" t="s">
        <v>625</v>
      </c>
      <c r="IJY96" s="586" t="s">
        <v>625</v>
      </c>
      <c r="IJZ96" s="586" t="s">
        <v>625</v>
      </c>
      <c r="IKA96" s="586" t="s">
        <v>625</v>
      </c>
      <c r="IKB96" s="586" t="s">
        <v>625</v>
      </c>
      <c r="IKC96" s="586" t="s">
        <v>625</v>
      </c>
      <c r="IKD96" s="586" t="s">
        <v>625</v>
      </c>
      <c r="IKE96" s="586" t="s">
        <v>625</v>
      </c>
      <c r="IKF96" s="586" t="s">
        <v>625</v>
      </c>
      <c r="IKG96" s="586" t="s">
        <v>625</v>
      </c>
      <c r="IKH96" s="586" t="s">
        <v>625</v>
      </c>
      <c r="IKI96" s="586" t="s">
        <v>625</v>
      </c>
      <c r="IKJ96" s="586" t="s">
        <v>625</v>
      </c>
      <c r="IKK96" s="586" t="s">
        <v>625</v>
      </c>
      <c r="IKL96" s="586" t="s">
        <v>625</v>
      </c>
      <c r="IKM96" s="586" t="s">
        <v>625</v>
      </c>
      <c r="IKN96" s="586" t="s">
        <v>625</v>
      </c>
      <c r="IKO96" s="586" t="s">
        <v>625</v>
      </c>
      <c r="IKP96" s="586" t="s">
        <v>625</v>
      </c>
      <c r="IKQ96" s="586" t="s">
        <v>625</v>
      </c>
      <c r="IKR96" s="586" t="s">
        <v>625</v>
      </c>
      <c r="IKS96" s="586" t="s">
        <v>625</v>
      </c>
      <c r="IKT96" s="586" t="s">
        <v>625</v>
      </c>
      <c r="IKU96" s="586" t="s">
        <v>625</v>
      </c>
      <c r="IKV96" s="586" t="s">
        <v>625</v>
      </c>
      <c r="IKW96" s="586" t="s">
        <v>625</v>
      </c>
      <c r="IKX96" s="586" t="s">
        <v>625</v>
      </c>
      <c r="IKY96" s="586" t="s">
        <v>625</v>
      </c>
      <c r="IKZ96" s="586" t="s">
        <v>625</v>
      </c>
      <c r="ILA96" s="586" t="s">
        <v>625</v>
      </c>
      <c r="ILB96" s="586" t="s">
        <v>625</v>
      </c>
      <c r="ILC96" s="586" t="s">
        <v>625</v>
      </c>
      <c r="ILD96" s="586" t="s">
        <v>625</v>
      </c>
      <c r="ILE96" s="586" t="s">
        <v>625</v>
      </c>
      <c r="ILF96" s="586" t="s">
        <v>625</v>
      </c>
      <c r="ILG96" s="586" t="s">
        <v>625</v>
      </c>
      <c r="ILH96" s="586" t="s">
        <v>625</v>
      </c>
      <c r="ILI96" s="586" t="s">
        <v>625</v>
      </c>
      <c r="ILJ96" s="586" t="s">
        <v>625</v>
      </c>
      <c r="ILK96" s="586" t="s">
        <v>625</v>
      </c>
      <c r="ILL96" s="586" t="s">
        <v>625</v>
      </c>
      <c r="ILM96" s="586" t="s">
        <v>625</v>
      </c>
      <c r="ILN96" s="586" t="s">
        <v>625</v>
      </c>
      <c r="ILO96" s="586" t="s">
        <v>625</v>
      </c>
      <c r="ILP96" s="586" t="s">
        <v>625</v>
      </c>
      <c r="ILQ96" s="586" t="s">
        <v>625</v>
      </c>
      <c r="ILR96" s="586" t="s">
        <v>625</v>
      </c>
      <c r="ILS96" s="586" t="s">
        <v>625</v>
      </c>
      <c r="ILT96" s="586" t="s">
        <v>625</v>
      </c>
      <c r="ILU96" s="586" t="s">
        <v>625</v>
      </c>
      <c r="ILV96" s="586" t="s">
        <v>625</v>
      </c>
      <c r="ILW96" s="586" t="s">
        <v>625</v>
      </c>
      <c r="ILX96" s="586" t="s">
        <v>625</v>
      </c>
      <c r="ILY96" s="586" t="s">
        <v>625</v>
      </c>
      <c r="ILZ96" s="586" t="s">
        <v>625</v>
      </c>
      <c r="IMA96" s="586" t="s">
        <v>625</v>
      </c>
      <c r="IMB96" s="586" t="s">
        <v>625</v>
      </c>
      <c r="IMC96" s="586" t="s">
        <v>625</v>
      </c>
      <c r="IMD96" s="586" t="s">
        <v>625</v>
      </c>
      <c r="IME96" s="586" t="s">
        <v>625</v>
      </c>
      <c r="IMF96" s="586" t="s">
        <v>625</v>
      </c>
      <c r="IMG96" s="586" t="s">
        <v>625</v>
      </c>
      <c r="IMH96" s="586" t="s">
        <v>625</v>
      </c>
      <c r="IMI96" s="586" t="s">
        <v>625</v>
      </c>
      <c r="IMJ96" s="586" t="s">
        <v>625</v>
      </c>
      <c r="IMK96" s="586" t="s">
        <v>625</v>
      </c>
      <c r="IML96" s="586" t="s">
        <v>625</v>
      </c>
      <c r="IMM96" s="586" t="s">
        <v>625</v>
      </c>
      <c r="IMN96" s="586" t="s">
        <v>625</v>
      </c>
      <c r="IMO96" s="586" t="s">
        <v>625</v>
      </c>
      <c r="IMP96" s="586" t="s">
        <v>625</v>
      </c>
      <c r="IMQ96" s="586" t="s">
        <v>625</v>
      </c>
      <c r="IMR96" s="586" t="s">
        <v>625</v>
      </c>
      <c r="IMS96" s="586" t="s">
        <v>625</v>
      </c>
      <c r="IMT96" s="586" t="s">
        <v>625</v>
      </c>
      <c r="IMU96" s="586" t="s">
        <v>625</v>
      </c>
      <c r="IMV96" s="586" t="s">
        <v>625</v>
      </c>
      <c r="IMW96" s="586" t="s">
        <v>625</v>
      </c>
      <c r="IMX96" s="586" t="s">
        <v>625</v>
      </c>
      <c r="IMY96" s="586" t="s">
        <v>625</v>
      </c>
      <c r="IMZ96" s="586" t="s">
        <v>625</v>
      </c>
      <c r="INA96" s="586" t="s">
        <v>625</v>
      </c>
      <c r="INB96" s="586" t="s">
        <v>625</v>
      </c>
      <c r="INC96" s="586" t="s">
        <v>625</v>
      </c>
      <c r="IND96" s="586" t="s">
        <v>625</v>
      </c>
      <c r="INE96" s="586" t="s">
        <v>625</v>
      </c>
      <c r="INF96" s="586" t="s">
        <v>625</v>
      </c>
      <c r="ING96" s="586" t="s">
        <v>625</v>
      </c>
      <c r="INH96" s="586" t="s">
        <v>625</v>
      </c>
      <c r="INI96" s="586" t="s">
        <v>625</v>
      </c>
      <c r="INJ96" s="586" t="s">
        <v>625</v>
      </c>
      <c r="INK96" s="586" t="s">
        <v>625</v>
      </c>
      <c r="INL96" s="586" t="s">
        <v>625</v>
      </c>
      <c r="INM96" s="586" t="s">
        <v>625</v>
      </c>
      <c r="INN96" s="586" t="s">
        <v>625</v>
      </c>
      <c r="INO96" s="586" t="s">
        <v>625</v>
      </c>
      <c r="INP96" s="586" t="s">
        <v>625</v>
      </c>
      <c r="INQ96" s="586" t="s">
        <v>625</v>
      </c>
      <c r="INR96" s="586" t="s">
        <v>625</v>
      </c>
      <c r="INS96" s="586" t="s">
        <v>625</v>
      </c>
      <c r="INT96" s="586" t="s">
        <v>625</v>
      </c>
      <c r="INU96" s="586" t="s">
        <v>625</v>
      </c>
      <c r="INV96" s="586" t="s">
        <v>625</v>
      </c>
      <c r="INW96" s="586" t="s">
        <v>625</v>
      </c>
      <c r="INX96" s="586" t="s">
        <v>625</v>
      </c>
      <c r="INY96" s="586" t="s">
        <v>625</v>
      </c>
      <c r="INZ96" s="586" t="s">
        <v>625</v>
      </c>
      <c r="IOA96" s="586" t="s">
        <v>625</v>
      </c>
      <c r="IOB96" s="586" t="s">
        <v>625</v>
      </c>
      <c r="IOC96" s="586" t="s">
        <v>625</v>
      </c>
      <c r="IOD96" s="586" t="s">
        <v>625</v>
      </c>
      <c r="IOE96" s="586" t="s">
        <v>625</v>
      </c>
      <c r="IOF96" s="586" t="s">
        <v>625</v>
      </c>
      <c r="IOG96" s="586" t="s">
        <v>625</v>
      </c>
      <c r="IOH96" s="586" t="s">
        <v>625</v>
      </c>
      <c r="IOI96" s="586" t="s">
        <v>625</v>
      </c>
      <c r="IOJ96" s="586" t="s">
        <v>625</v>
      </c>
      <c r="IOK96" s="586" t="s">
        <v>625</v>
      </c>
      <c r="IOL96" s="586" t="s">
        <v>625</v>
      </c>
      <c r="IOM96" s="586" t="s">
        <v>625</v>
      </c>
      <c r="ION96" s="586" t="s">
        <v>625</v>
      </c>
      <c r="IOO96" s="586" t="s">
        <v>625</v>
      </c>
      <c r="IOP96" s="586" t="s">
        <v>625</v>
      </c>
      <c r="IOQ96" s="586" t="s">
        <v>625</v>
      </c>
      <c r="IOR96" s="586" t="s">
        <v>625</v>
      </c>
      <c r="IOS96" s="586" t="s">
        <v>625</v>
      </c>
      <c r="IOT96" s="586" t="s">
        <v>625</v>
      </c>
      <c r="IOU96" s="586" t="s">
        <v>625</v>
      </c>
      <c r="IOV96" s="586" t="s">
        <v>625</v>
      </c>
      <c r="IOW96" s="586" t="s">
        <v>625</v>
      </c>
      <c r="IOX96" s="586" t="s">
        <v>625</v>
      </c>
      <c r="IOY96" s="586" t="s">
        <v>625</v>
      </c>
      <c r="IOZ96" s="586" t="s">
        <v>625</v>
      </c>
      <c r="IPA96" s="586" t="s">
        <v>625</v>
      </c>
      <c r="IPB96" s="586" t="s">
        <v>625</v>
      </c>
      <c r="IPC96" s="586" t="s">
        <v>625</v>
      </c>
      <c r="IPD96" s="586" t="s">
        <v>625</v>
      </c>
      <c r="IPE96" s="586" t="s">
        <v>625</v>
      </c>
      <c r="IPF96" s="586" t="s">
        <v>625</v>
      </c>
      <c r="IPG96" s="586" t="s">
        <v>625</v>
      </c>
      <c r="IPH96" s="586" t="s">
        <v>625</v>
      </c>
      <c r="IPI96" s="586" t="s">
        <v>625</v>
      </c>
      <c r="IPJ96" s="586" t="s">
        <v>625</v>
      </c>
      <c r="IPK96" s="586" t="s">
        <v>625</v>
      </c>
      <c r="IPL96" s="586" t="s">
        <v>625</v>
      </c>
      <c r="IPM96" s="586" t="s">
        <v>625</v>
      </c>
      <c r="IPN96" s="586" t="s">
        <v>625</v>
      </c>
      <c r="IPO96" s="586" t="s">
        <v>625</v>
      </c>
      <c r="IPP96" s="586" t="s">
        <v>625</v>
      </c>
      <c r="IPQ96" s="586" t="s">
        <v>625</v>
      </c>
      <c r="IPR96" s="586" t="s">
        <v>625</v>
      </c>
      <c r="IPS96" s="586" t="s">
        <v>625</v>
      </c>
      <c r="IPT96" s="586" t="s">
        <v>625</v>
      </c>
      <c r="IPU96" s="586" t="s">
        <v>625</v>
      </c>
      <c r="IPV96" s="586" t="s">
        <v>625</v>
      </c>
      <c r="IPW96" s="586" t="s">
        <v>625</v>
      </c>
      <c r="IPX96" s="586" t="s">
        <v>625</v>
      </c>
      <c r="IPY96" s="586" t="s">
        <v>625</v>
      </c>
      <c r="IPZ96" s="586" t="s">
        <v>625</v>
      </c>
      <c r="IQA96" s="586" t="s">
        <v>625</v>
      </c>
      <c r="IQB96" s="586" t="s">
        <v>625</v>
      </c>
      <c r="IQC96" s="586" t="s">
        <v>625</v>
      </c>
      <c r="IQD96" s="586" t="s">
        <v>625</v>
      </c>
      <c r="IQE96" s="586" t="s">
        <v>625</v>
      </c>
      <c r="IQF96" s="586" t="s">
        <v>625</v>
      </c>
      <c r="IQG96" s="586" t="s">
        <v>625</v>
      </c>
      <c r="IQH96" s="586" t="s">
        <v>625</v>
      </c>
      <c r="IQI96" s="586" t="s">
        <v>625</v>
      </c>
      <c r="IQJ96" s="586" t="s">
        <v>625</v>
      </c>
      <c r="IQK96" s="586" t="s">
        <v>625</v>
      </c>
      <c r="IQL96" s="586" t="s">
        <v>625</v>
      </c>
      <c r="IQM96" s="586" t="s">
        <v>625</v>
      </c>
      <c r="IQN96" s="586" t="s">
        <v>625</v>
      </c>
      <c r="IQO96" s="586" t="s">
        <v>625</v>
      </c>
      <c r="IQP96" s="586" t="s">
        <v>625</v>
      </c>
      <c r="IQQ96" s="586" t="s">
        <v>625</v>
      </c>
      <c r="IQR96" s="586" t="s">
        <v>625</v>
      </c>
      <c r="IQS96" s="586" t="s">
        <v>625</v>
      </c>
      <c r="IQT96" s="586" t="s">
        <v>625</v>
      </c>
      <c r="IQU96" s="586" t="s">
        <v>625</v>
      </c>
      <c r="IQV96" s="586" t="s">
        <v>625</v>
      </c>
      <c r="IQW96" s="586" t="s">
        <v>625</v>
      </c>
      <c r="IQX96" s="586" t="s">
        <v>625</v>
      </c>
      <c r="IQY96" s="586" t="s">
        <v>625</v>
      </c>
      <c r="IQZ96" s="586" t="s">
        <v>625</v>
      </c>
      <c r="IRA96" s="586" t="s">
        <v>625</v>
      </c>
      <c r="IRB96" s="586" t="s">
        <v>625</v>
      </c>
      <c r="IRC96" s="586" t="s">
        <v>625</v>
      </c>
      <c r="IRD96" s="586" t="s">
        <v>625</v>
      </c>
      <c r="IRE96" s="586" t="s">
        <v>625</v>
      </c>
      <c r="IRF96" s="586" t="s">
        <v>625</v>
      </c>
      <c r="IRG96" s="586" t="s">
        <v>625</v>
      </c>
      <c r="IRH96" s="586" t="s">
        <v>625</v>
      </c>
      <c r="IRI96" s="586" t="s">
        <v>625</v>
      </c>
      <c r="IRJ96" s="586" t="s">
        <v>625</v>
      </c>
      <c r="IRK96" s="586" t="s">
        <v>625</v>
      </c>
      <c r="IRL96" s="586" t="s">
        <v>625</v>
      </c>
      <c r="IRM96" s="586" t="s">
        <v>625</v>
      </c>
      <c r="IRN96" s="586" t="s">
        <v>625</v>
      </c>
      <c r="IRO96" s="586" t="s">
        <v>625</v>
      </c>
      <c r="IRP96" s="586" t="s">
        <v>625</v>
      </c>
      <c r="IRQ96" s="586" t="s">
        <v>625</v>
      </c>
      <c r="IRR96" s="586" t="s">
        <v>625</v>
      </c>
      <c r="IRS96" s="586" t="s">
        <v>625</v>
      </c>
      <c r="IRT96" s="586" t="s">
        <v>625</v>
      </c>
      <c r="IRU96" s="586" t="s">
        <v>625</v>
      </c>
      <c r="IRV96" s="586" t="s">
        <v>625</v>
      </c>
      <c r="IRW96" s="586" t="s">
        <v>625</v>
      </c>
      <c r="IRX96" s="586" t="s">
        <v>625</v>
      </c>
      <c r="IRY96" s="586" t="s">
        <v>625</v>
      </c>
      <c r="IRZ96" s="586" t="s">
        <v>625</v>
      </c>
      <c r="ISA96" s="586" t="s">
        <v>625</v>
      </c>
      <c r="ISB96" s="586" t="s">
        <v>625</v>
      </c>
      <c r="ISC96" s="586" t="s">
        <v>625</v>
      </c>
      <c r="ISD96" s="586" t="s">
        <v>625</v>
      </c>
      <c r="ISE96" s="586" t="s">
        <v>625</v>
      </c>
      <c r="ISF96" s="586" t="s">
        <v>625</v>
      </c>
      <c r="ISG96" s="586" t="s">
        <v>625</v>
      </c>
      <c r="ISH96" s="586" t="s">
        <v>625</v>
      </c>
      <c r="ISI96" s="586" t="s">
        <v>625</v>
      </c>
      <c r="ISJ96" s="586" t="s">
        <v>625</v>
      </c>
      <c r="ISK96" s="586" t="s">
        <v>625</v>
      </c>
      <c r="ISL96" s="586" t="s">
        <v>625</v>
      </c>
      <c r="ISM96" s="586" t="s">
        <v>625</v>
      </c>
      <c r="ISN96" s="586" t="s">
        <v>625</v>
      </c>
      <c r="ISO96" s="586" t="s">
        <v>625</v>
      </c>
      <c r="ISP96" s="586" t="s">
        <v>625</v>
      </c>
      <c r="ISQ96" s="586" t="s">
        <v>625</v>
      </c>
      <c r="ISR96" s="586" t="s">
        <v>625</v>
      </c>
      <c r="ISS96" s="586" t="s">
        <v>625</v>
      </c>
      <c r="IST96" s="586" t="s">
        <v>625</v>
      </c>
      <c r="ISU96" s="586" t="s">
        <v>625</v>
      </c>
      <c r="ISV96" s="586" t="s">
        <v>625</v>
      </c>
      <c r="ISW96" s="586" t="s">
        <v>625</v>
      </c>
      <c r="ISX96" s="586" t="s">
        <v>625</v>
      </c>
      <c r="ISY96" s="586" t="s">
        <v>625</v>
      </c>
      <c r="ISZ96" s="586" t="s">
        <v>625</v>
      </c>
      <c r="ITA96" s="586" t="s">
        <v>625</v>
      </c>
      <c r="ITB96" s="586" t="s">
        <v>625</v>
      </c>
      <c r="ITC96" s="586" t="s">
        <v>625</v>
      </c>
      <c r="ITD96" s="586" t="s">
        <v>625</v>
      </c>
      <c r="ITE96" s="586" t="s">
        <v>625</v>
      </c>
      <c r="ITF96" s="586" t="s">
        <v>625</v>
      </c>
      <c r="ITG96" s="586" t="s">
        <v>625</v>
      </c>
      <c r="ITH96" s="586" t="s">
        <v>625</v>
      </c>
      <c r="ITI96" s="586" t="s">
        <v>625</v>
      </c>
      <c r="ITJ96" s="586" t="s">
        <v>625</v>
      </c>
      <c r="ITK96" s="586" t="s">
        <v>625</v>
      </c>
      <c r="ITL96" s="586" t="s">
        <v>625</v>
      </c>
      <c r="ITM96" s="586" t="s">
        <v>625</v>
      </c>
      <c r="ITN96" s="586" t="s">
        <v>625</v>
      </c>
      <c r="ITO96" s="586" t="s">
        <v>625</v>
      </c>
      <c r="ITP96" s="586" t="s">
        <v>625</v>
      </c>
      <c r="ITQ96" s="586" t="s">
        <v>625</v>
      </c>
      <c r="ITR96" s="586" t="s">
        <v>625</v>
      </c>
      <c r="ITS96" s="586" t="s">
        <v>625</v>
      </c>
      <c r="ITT96" s="586" t="s">
        <v>625</v>
      </c>
      <c r="ITU96" s="586" t="s">
        <v>625</v>
      </c>
      <c r="ITV96" s="586" t="s">
        <v>625</v>
      </c>
      <c r="ITW96" s="586" t="s">
        <v>625</v>
      </c>
      <c r="ITX96" s="586" t="s">
        <v>625</v>
      </c>
      <c r="ITY96" s="586" t="s">
        <v>625</v>
      </c>
      <c r="ITZ96" s="586" t="s">
        <v>625</v>
      </c>
      <c r="IUA96" s="586" t="s">
        <v>625</v>
      </c>
      <c r="IUB96" s="586" t="s">
        <v>625</v>
      </c>
      <c r="IUC96" s="586" t="s">
        <v>625</v>
      </c>
      <c r="IUD96" s="586" t="s">
        <v>625</v>
      </c>
      <c r="IUE96" s="586" t="s">
        <v>625</v>
      </c>
      <c r="IUF96" s="586" t="s">
        <v>625</v>
      </c>
      <c r="IUG96" s="586" t="s">
        <v>625</v>
      </c>
      <c r="IUH96" s="586" t="s">
        <v>625</v>
      </c>
      <c r="IUI96" s="586" t="s">
        <v>625</v>
      </c>
      <c r="IUJ96" s="586" t="s">
        <v>625</v>
      </c>
      <c r="IUK96" s="586" t="s">
        <v>625</v>
      </c>
      <c r="IUL96" s="586" t="s">
        <v>625</v>
      </c>
      <c r="IUM96" s="586" t="s">
        <v>625</v>
      </c>
      <c r="IUN96" s="586" t="s">
        <v>625</v>
      </c>
      <c r="IUO96" s="586" t="s">
        <v>625</v>
      </c>
      <c r="IUP96" s="586" t="s">
        <v>625</v>
      </c>
      <c r="IUQ96" s="586" t="s">
        <v>625</v>
      </c>
      <c r="IUR96" s="586" t="s">
        <v>625</v>
      </c>
      <c r="IUS96" s="586" t="s">
        <v>625</v>
      </c>
      <c r="IUT96" s="586" t="s">
        <v>625</v>
      </c>
      <c r="IUU96" s="586" t="s">
        <v>625</v>
      </c>
      <c r="IUV96" s="586" t="s">
        <v>625</v>
      </c>
      <c r="IUW96" s="586" t="s">
        <v>625</v>
      </c>
      <c r="IUX96" s="586" t="s">
        <v>625</v>
      </c>
      <c r="IUY96" s="586" t="s">
        <v>625</v>
      </c>
      <c r="IUZ96" s="586" t="s">
        <v>625</v>
      </c>
      <c r="IVA96" s="586" t="s">
        <v>625</v>
      </c>
      <c r="IVB96" s="586" t="s">
        <v>625</v>
      </c>
      <c r="IVC96" s="586" t="s">
        <v>625</v>
      </c>
      <c r="IVD96" s="586" t="s">
        <v>625</v>
      </c>
      <c r="IVE96" s="586" t="s">
        <v>625</v>
      </c>
      <c r="IVF96" s="586" t="s">
        <v>625</v>
      </c>
      <c r="IVG96" s="586" t="s">
        <v>625</v>
      </c>
      <c r="IVH96" s="586" t="s">
        <v>625</v>
      </c>
      <c r="IVI96" s="586" t="s">
        <v>625</v>
      </c>
      <c r="IVJ96" s="586" t="s">
        <v>625</v>
      </c>
      <c r="IVK96" s="586" t="s">
        <v>625</v>
      </c>
      <c r="IVL96" s="586" t="s">
        <v>625</v>
      </c>
      <c r="IVM96" s="586" t="s">
        <v>625</v>
      </c>
      <c r="IVN96" s="586" t="s">
        <v>625</v>
      </c>
      <c r="IVO96" s="586" t="s">
        <v>625</v>
      </c>
      <c r="IVP96" s="586" t="s">
        <v>625</v>
      </c>
      <c r="IVQ96" s="586" t="s">
        <v>625</v>
      </c>
      <c r="IVR96" s="586" t="s">
        <v>625</v>
      </c>
      <c r="IVS96" s="586" t="s">
        <v>625</v>
      </c>
      <c r="IVT96" s="586" t="s">
        <v>625</v>
      </c>
      <c r="IVU96" s="586" t="s">
        <v>625</v>
      </c>
      <c r="IVV96" s="586" t="s">
        <v>625</v>
      </c>
      <c r="IVW96" s="586" t="s">
        <v>625</v>
      </c>
      <c r="IVX96" s="586" t="s">
        <v>625</v>
      </c>
      <c r="IVY96" s="586" t="s">
        <v>625</v>
      </c>
      <c r="IVZ96" s="586" t="s">
        <v>625</v>
      </c>
      <c r="IWA96" s="586" t="s">
        <v>625</v>
      </c>
      <c r="IWB96" s="586" t="s">
        <v>625</v>
      </c>
      <c r="IWC96" s="586" t="s">
        <v>625</v>
      </c>
      <c r="IWD96" s="586" t="s">
        <v>625</v>
      </c>
      <c r="IWE96" s="586" t="s">
        <v>625</v>
      </c>
      <c r="IWF96" s="586" t="s">
        <v>625</v>
      </c>
      <c r="IWG96" s="586" t="s">
        <v>625</v>
      </c>
      <c r="IWH96" s="586" t="s">
        <v>625</v>
      </c>
      <c r="IWI96" s="586" t="s">
        <v>625</v>
      </c>
      <c r="IWJ96" s="586" t="s">
        <v>625</v>
      </c>
      <c r="IWK96" s="586" t="s">
        <v>625</v>
      </c>
      <c r="IWL96" s="586" t="s">
        <v>625</v>
      </c>
      <c r="IWM96" s="586" t="s">
        <v>625</v>
      </c>
      <c r="IWN96" s="586" t="s">
        <v>625</v>
      </c>
      <c r="IWO96" s="586" t="s">
        <v>625</v>
      </c>
      <c r="IWP96" s="586" t="s">
        <v>625</v>
      </c>
      <c r="IWQ96" s="586" t="s">
        <v>625</v>
      </c>
      <c r="IWR96" s="586" t="s">
        <v>625</v>
      </c>
      <c r="IWS96" s="586" t="s">
        <v>625</v>
      </c>
      <c r="IWT96" s="586" t="s">
        <v>625</v>
      </c>
      <c r="IWU96" s="586" t="s">
        <v>625</v>
      </c>
      <c r="IWV96" s="586" t="s">
        <v>625</v>
      </c>
      <c r="IWW96" s="586" t="s">
        <v>625</v>
      </c>
      <c r="IWX96" s="586" t="s">
        <v>625</v>
      </c>
      <c r="IWY96" s="586" t="s">
        <v>625</v>
      </c>
      <c r="IWZ96" s="586" t="s">
        <v>625</v>
      </c>
      <c r="IXA96" s="586" t="s">
        <v>625</v>
      </c>
      <c r="IXB96" s="586" t="s">
        <v>625</v>
      </c>
      <c r="IXC96" s="586" t="s">
        <v>625</v>
      </c>
      <c r="IXD96" s="586" t="s">
        <v>625</v>
      </c>
      <c r="IXE96" s="586" t="s">
        <v>625</v>
      </c>
      <c r="IXF96" s="586" t="s">
        <v>625</v>
      </c>
      <c r="IXG96" s="586" t="s">
        <v>625</v>
      </c>
      <c r="IXH96" s="586" t="s">
        <v>625</v>
      </c>
      <c r="IXI96" s="586" t="s">
        <v>625</v>
      </c>
      <c r="IXJ96" s="586" t="s">
        <v>625</v>
      </c>
      <c r="IXK96" s="586" t="s">
        <v>625</v>
      </c>
      <c r="IXL96" s="586" t="s">
        <v>625</v>
      </c>
      <c r="IXM96" s="586" t="s">
        <v>625</v>
      </c>
      <c r="IXN96" s="586" t="s">
        <v>625</v>
      </c>
      <c r="IXO96" s="586" t="s">
        <v>625</v>
      </c>
      <c r="IXP96" s="586" t="s">
        <v>625</v>
      </c>
      <c r="IXQ96" s="586" t="s">
        <v>625</v>
      </c>
      <c r="IXR96" s="586" t="s">
        <v>625</v>
      </c>
      <c r="IXS96" s="586" t="s">
        <v>625</v>
      </c>
      <c r="IXT96" s="586" t="s">
        <v>625</v>
      </c>
      <c r="IXU96" s="586" t="s">
        <v>625</v>
      </c>
      <c r="IXV96" s="586" t="s">
        <v>625</v>
      </c>
      <c r="IXW96" s="586" t="s">
        <v>625</v>
      </c>
      <c r="IXX96" s="586" t="s">
        <v>625</v>
      </c>
      <c r="IXY96" s="586" t="s">
        <v>625</v>
      </c>
      <c r="IXZ96" s="586" t="s">
        <v>625</v>
      </c>
      <c r="IYA96" s="586" t="s">
        <v>625</v>
      </c>
      <c r="IYB96" s="586" t="s">
        <v>625</v>
      </c>
      <c r="IYC96" s="586" t="s">
        <v>625</v>
      </c>
      <c r="IYD96" s="586" t="s">
        <v>625</v>
      </c>
      <c r="IYE96" s="586" t="s">
        <v>625</v>
      </c>
      <c r="IYF96" s="586" t="s">
        <v>625</v>
      </c>
      <c r="IYG96" s="586" t="s">
        <v>625</v>
      </c>
      <c r="IYH96" s="586" t="s">
        <v>625</v>
      </c>
      <c r="IYI96" s="586" t="s">
        <v>625</v>
      </c>
      <c r="IYJ96" s="586" t="s">
        <v>625</v>
      </c>
      <c r="IYK96" s="586" t="s">
        <v>625</v>
      </c>
      <c r="IYL96" s="586" t="s">
        <v>625</v>
      </c>
      <c r="IYM96" s="586" t="s">
        <v>625</v>
      </c>
      <c r="IYN96" s="586" t="s">
        <v>625</v>
      </c>
      <c r="IYO96" s="586" t="s">
        <v>625</v>
      </c>
      <c r="IYP96" s="586" t="s">
        <v>625</v>
      </c>
      <c r="IYQ96" s="586" t="s">
        <v>625</v>
      </c>
      <c r="IYR96" s="586" t="s">
        <v>625</v>
      </c>
      <c r="IYS96" s="586" t="s">
        <v>625</v>
      </c>
      <c r="IYT96" s="586" t="s">
        <v>625</v>
      </c>
      <c r="IYU96" s="586" t="s">
        <v>625</v>
      </c>
      <c r="IYV96" s="586" t="s">
        <v>625</v>
      </c>
      <c r="IYW96" s="586" t="s">
        <v>625</v>
      </c>
      <c r="IYX96" s="586" t="s">
        <v>625</v>
      </c>
      <c r="IYY96" s="586" t="s">
        <v>625</v>
      </c>
      <c r="IYZ96" s="586" t="s">
        <v>625</v>
      </c>
      <c r="IZA96" s="586" t="s">
        <v>625</v>
      </c>
      <c r="IZB96" s="586" t="s">
        <v>625</v>
      </c>
      <c r="IZC96" s="586" t="s">
        <v>625</v>
      </c>
      <c r="IZD96" s="586" t="s">
        <v>625</v>
      </c>
      <c r="IZE96" s="586" t="s">
        <v>625</v>
      </c>
      <c r="IZF96" s="586" t="s">
        <v>625</v>
      </c>
      <c r="IZG96" s="586" t="s">
        <v>625</v>
      </c>
      <c r="IZH96" s="586" t="s">
        <v>625</v>
      </c>
      <c r="IZI96" s="586" t="s">
        <v>625</v>
      </c>
      <c r="IZJ96" s="586" t="s">
        <v>625</v>
      </c>
      <c r="IZK96" s="586" t="s">
        <v>625</v>
      </c>
      <c r="IZL96" s="586" t="s">
        <v>625</v>
      </c>
      <c r="IZM96" s="586" t="s">
        <v>625</v>
      </c>
      <c r="IZN96" s="586" t="s">
        <v>625</v>
      </c>
      <c r="IZO96" s="586" t="s">
        <v>625</v>
      </c>
      <c r="IZP96" s="586" t="s">
        <v>625</v>
      </c>
      <c r="IZQ96" s="586" t="s">
        <v>625</v>
      </c>
      <c r="IZR96" s="586" t="s">
        <v>625</v>
      </c>
      <c r="IZS96" s="586" t="s">
        <v>625</v>
      </c>
      <c r="IZT96" s="586" t="s">
        <v>625</v>
      </c>
      <c r="IZU96" s="586" t="s">
        <v>625</v>
      </c>
      <c r="IZV96" s="586" t="s">
        <v>625</v>
      </c>
      <c r="IZW96" s="586" t="s">
        <v>625</v>
      </c>
      <c r="IZX96" s="586" t="s">
        <v>625</v>
      </c>
      <c r="IZY96" s="586" t="s">
        <v>625</v>
      </c>
      <c r="IZZ96" s="586" t="s">
        <v>625</v>
      </c>
      <c r="JAA96" s="586" t="s">
        <v>625</v>
      </c>
      <c r="JAB96" s="586" t="s">
        <v>625</v>
      </c>
      <c r="JAC96" s="586" t="s">
        <v>625</v>
      </c>
      <c r="JAD96" s="586" t="s">
        <v>625</v>
      </c>
      <c r="JAE96" s="586" t="s">
        <v>625</v>
      </c>
      <c r="JAF96" s="586" t="s">
        <v>625</v>
      </c>
      <c r="JAG96" s="586" t="s">
        <v>625</v>
      </c>
      <c r="JAH96" s="586" t="s">
        <v>625</v>
      </c>
      <c r="JAI96" s="586" t="s">
        <v>625</v>
      </c>
      <c r="JAJ96" s="586" t="s">
        <v>625</v>
      </c>
      <c r="JAK96" s="586" t="s">
        <v>625</v>
      </c>
      <c r="JAL96" s="586" t="s">
        <v>625</v>
      </c>
      <c r="JAM96" s="586" t="s">
        <v>625</v>
      </c>
      <c r="JAN96" s="586" t="s">
        <v>625</v>
      </c>
      <c r="JAO96" s="586" t="s">
        <v>625</v>
      </c>
      <c r="JAP96" s="586" t="s">
        <v>625</v>
      </c>
      <c r="JAQ96" s="586" t="s">
        <v>625</v>
      </c>
      <c r="JAR96" s="586" t="s">
        <v>625</v>
      </c>
      <c r="JAS96" s="586" t="s">
        <v>625</v>
      </c>
      <c r="JAT96" s="586" t="s">
        <v>625</v>
      </c>
      <c r="JAU96" s="586" t="s">
        <v>625</v>
      </c>
      <c r="JAV96" s="586" t="s">
        <v>625</v>
      </c>
      <c r="JAW96" s="586" t="s">
        <v>625</v>
      </c>
      <c r="JAX96" s="586" t="s">
        <v>625</v>
      </c>
      <c r="JAY96" s="586" t="s">
        <v>625</v>
      </c>
      <c r="JAZ96" s="586" t="s">
        <v>625</v>
      </c>
      <c r="JBA96" s="586" t="s">
        <v>625</v>
      </c>
      <c r="JBB96" s="586" t="s">
        <v>625</v>
      </c>
      <c r="JBC96" s="586" t="s">
        <v>625</v>
      </c>
      <c r="JBD96" s="586" t="s">
        <v>625</v>
      </c>
      <c r="JBE96" s="586" t="s">
        <v>625</v>
      </c>
      <c r="JBF96" s="586" t="s">
        <v>625</v>
      </c>
      <c r="JBG96" s="586" t="s">
        <v>625</v>
      </c>
      <c r="JBH96" s="586" t="s">
        <v>625</v>
      </c>
      <c r="JBI96" s="586" t="s">
        <v>625</v>
      </c>
      <c r="JBJ96" s="586" t="s">
        <v>625</v>
      </c>
      <c r="JBK96" s="586" t="s">
        <v>625</v>
      </c>
      <c r="JBL96" s="586" t="s">
        <v>625</v>
      </c>
      <c r="JBM96" s="586" t="s">
        <v>625</v>
      </c>
      <c r="JBN96" s="586" t="s">
        <v>625</v>
      </c>
      <c r="JBO96" s="586" t="s">
        <v>625</v>
      </c>
      <c r="JBP96" s="586" t="s">
        <v>625</v>
      </c>
      <c r="JBQ96" s="586" t="s">
        <v>625</v>
      </c>
      <c r="JBR96" s="586" t="s">
        <v>625</v>
      </c>
      <c r="JBS96" s="586" t="s">
        <v>625</v>
      </c>
      <c r="JBT96" s="586" t="s">
        <v>625</v>
      </c>
      <c r="JBU96" s="586" t="s">
        <v>625</v>
      </c>
      <c r="JBV96" s="586" t="s">
        <v>625</v>
      </c>
      <c r="JBW96" s="586" t="s">
        <v>625</v>
      </c>
      <c r="JBX96" s="586" t="s">
        <v>625</v>
      </c>
      <c r="JBY96" s="586" t="s">
        <v>625</v>
      </c>
      <c r="JBZ96" s="586" t="s">
        <v>625</v>
      </c>
      <c r="JCA96" s="586" t="s">
        <v>625</v>
      </c>
      <c r="JCB96" s="586" t="s">
        <v>625</v>
      </c>
      <c r="JCC96" s="586" t="s">
        <v>625</v>
      </c>
      <c r="JCD96" s="586" t="s">
        <v>625</v>
      </c>
      <c r="JCE96" s="586" t="s">
        <v>625</v>
      </c>
      <c r="JCF96" s="586" t="s">
        <v>625</v>
      </c>
      <c r="JCG96" s="586" t="s">
        <v>625</v>
      </c>
      <c r="JCH96" s="586" t="s">
        <v>625</v>
      </c>
      <c r="JCI96" s="586" t="s">
        <v>625</v>
      </c>
      <c r="JCJ96" s="586" t="s">
        <v>625</v>
      </c>
      <c r="JCK96" s="586" t="s">
        <v>625</v>
      </c>
      <c r="JCL96" s="586" t="s">
        <v>625</v>
      </c>
      <c r="JCM96" s="586" t="s">
        <v>625</v>
      </c>
      <c r="JCN96" s="586" t="s">
        <v>625</v>
      </c>
      <c r="JCO96" s="586" t="s">
        <v>625</v>
      </c>
      <c r="JCP96" s="586" t="s">
        <v>625</v>
      </c>
      <c r="JCQ96" s="586" t="s">
        <v>625</v>
      </c>
      <c r="JCR96" s="586" t="s">
        <v>625</v>
      </c>
      <c r="JCS96" s="586" t="s">
        <v>625</v>
      </c>
      <c r="JCT96" s="586" t="s">
        <v>625</v>
      </c>
      <c r="JCU96" s="586" t="s">
        <v>625</v>
      </c>
      <c r="JCV96" s="586" t="s">
        <v>625</v>
      </c>
      <c r="JCW96" s="586" t="s">
        <v>625</v>
      </c>
      <c r="JCX96" s="586" t="s">
        <v>625</v>
      </c>
      <c r="JCY96" s="586" t="s">
        <v>625</v>
      </c>
      <c r="JCZ96" s="586" t="s">
        <v>625</v>
      </c>
      <c r="JDA96" s="586" t="s">
        <v>625</v>
      </c>
      <c r="JDB96" s="586" t="s">
        <v>625</v>
      </c>
      <c r="JDC96" s="586" t="s">
        <v>625</v>
      </c>
      <c r="JDD96" s="586" t="s">
        <v>625</v>
      </c>
      <c r="JDE96" s="586" t="s">
        <v>625</v>
      </c>
      <c r="JDF96" s="586" t="s">
        <v>625</v>
      </c>
      <c r="JDG96" s="586" t="s">
        <v>625</v>
      </c>
      <c r="JDH96" s="586" t="s">
        <v>625</v>
      </c>
      <c r="JDI96" s="586" t="s">
        <v>625</v>
      </c>
      <c r="JDJ96" s="586" t="s">
        <v>625</v>
      </c>
      <c r="JDK96" s="586" t="s">
        <v>625</v>
      </c>
      <c r="JDL96" s="586" t="s">
        <v>625</v>
      </c>
      <c r="JDM96" s="586" t="s">
        <v>625</v>
      </c>
      <c r="JDN96" s="586" t="s">
        <v>625</v>
      </c>
      <c r="JDO96" s="586" t="s">
        <v>625</v>
      </c>
      <c r="JDP96" s="586" t="s">
        <v>625</v>
      </c>
      <c r="JDQ96" s="586" t="s">
        <v>625</v>
      </c>
      <c r="JDR96" s="586" t="s">
        <v>625</v>
      </c>
      <c r="JDS96" s="586" t="s">
        <v>625</v>
      </c>
      <c r="JDT96" s="586" t="s">
        <v>625</v>
      </c>
      <c r="JDU96" s="586" t="s">
        <v>625</v>
      </c>
      <c r="JDV96" s="586" t="s">
        <v>625</v>
      </c>
      <c r="JDW96" s="586" t="s">
        <v>625</v>
      </c>
      <c r="JDX96" s="586" t="s">
        <v>625</v>
      </c>
      <c r="JDY96" s="586" t="s">
        <v>625</v>
      </c>
      <c r="JDZ96" s="586" t="s">
        <v>625</v>
      </c>
      <c r="JEA96" s="586" t="s">
        <v>625</v>
      </c>
      <c r="JEB96" s="586" t="s">
        <v>625</v>
      </c>
      <c r="JEC96" s="586" t="s">
        <v>625</v>
      </c>
      <c r="JED96" s="586" t="s">
        <v>625</v>
      </c>
      <c r="JEE96" s="586" t="s">
        <v>625</v>
      </c>
      <c r="JEF96" s="586" t="s">
        <v>625</v>
      </c>
      <c r="JEG96" s="586" t="s">
        <v>625</v>
      </c>
      <c r="JEH96" s="586" t="s">
        <v>625</v>
      </c>
      <c r="JEI96" s="586" t="s">
        <v>625</v>
      </c>
      <c r="JEJ96" s="586" t="s">
        <v>625</v>
      </c>
      <c r="JEK96" s="586" t="s">
        <v>625</v>
      </c>
      <c r="JEL96" s="586" t="s">
        <v>625</v>
      </c>
      <c r="JEM96" s="586" t="s">
        <v>625</v>
      </c>
      <c r="JEN96" s="586" t="s">
        <v>625</v>
      </c>
      <c r="JEO96" s="586" t="s">
        <v>625</v>
      </c>
      <c r="JEP96" s="586" t="s">
        <v>625</v>
      </c>
      <c r="JEQ96" s="586" t="s">
        <v>625</v>
      </c>
      <c r="JER96" s="586" t="s">
        <v>625</v>
      </c>
      <c r="JES96" s="586" t="s">
        <v>625</v>
      </c>
      <c r="JET96" s="586" t="s">
        <v>625</v>
      </c>
      <c r="JEU96" s="586" t="s">
        <v>625</v>
      </c>
      <c r="JEV96" s="586" t="s">
        <v>625</v>
      </c>
      <c r="JEW96" s="586" t="s">
        <v>625</v>
      </c>
      <c r="JEX96" s="586" t="s">
        <v>625</v>
      </c>
      <c r="JEY96" s="586" t="s">
        <v>625</v>
      </c>
      <c r="JEZ96" s="586" t="s">
        <v>625</v>
      </c>
      <c r="JFA96" s="586" t="s">
        <v>625</v>
      </c>
      <c r="JFB96" s="586" t="s">
        <v>625</v>
      </c>
      <c r="JFC96" s="586" t="s">
        <v>625</v>
      </c>
      <c r="JFD96" s="586" t="s">
        <v>625</v>
      </c>
      <c r="JFE96" s="586" t="s">
        <v>625</v>
      </c>
      <c r="JFF96" s="586" t="s">
        <v>625</v>
      </c>
      <c r="JFG96" s="586" t="s">
        <v>625</v>
      </c>
      <c r="JFH96" s="586" t="s">
        <v>625</v>
      </c>
      <c r="JFI96" s="586" t="s">
        <v>625</v>
      </c>
      <c r="JFJ96" s="586" t="s">
        <v>625</v>
      </c>
      <c r="JFK96" s="586" t="s">
        <v>625</v>
      </c>
      <c r="JFL96" s="586" t="s">
        <v>625</v>
      </c>
      <c r="JFM96" s="586" t="s">
        <v>625</v>
      </c>
      <c r="JFN96" s="586" t="s">
        <v>625</v>
      </c>
      <c r="JFO96" s="586" t="s">
        <v>625</v>
      </c>
      <c r="JFP96" s="586" t="s">
        <v>625</v>
      </c>
      <c r="JFQ96" s="586" t="s">
        <v>625</v>
      </c>
      <c r="JFR96" s="586" t="s">
        <v>625</v>
      </c>
      <c r="JFS96" s="586" t="s">
        <v>625</v>
      </c>
      <c r="JFT96" s="586" t="s">
        <v>625</v>
      </c>
      <c r="JFU96" s="586" t="s">
        <v>625</v>
      </c>
      <c r="JFV96" s="586" t="s">
        <v>625</v>
      </c>
      <c r="JFW96" s="586" t="s">
        <v>625</v>
      </c>
      <c r="JFX96" s="586" t="s">
        <v>625</v>
      </c>
      <c r="JFY96" s="586" t="s">
        <v>625</v>
      </c>
      <c r="JFZ96" s="586" t="s">
        <v>625</v>
      </c>
      <c r="JGA96" s="586" t="s">
        <v>625</v>
      </c>
      <c r="JGB96" s="586" t="s">
        <v>625</v>
      </c>
      <c r="JGC96" s="586" t="s">
        <v>625</v>
      </c>
      <c r="JGD96" s="586" t="s">
        <v>625</v>
      </c>
      <c r="JGE96" s="586" t="s">
        <v>625</v>
      </c>
      <c r="JGF96" s="586" t="s">
        <v>625</v>
      </c>
      <c r="JGG96" s="586" t="s">
        <v>625</v>
      </c>
      <c r="JGH96" s="586" t="s">
        <v>625</v>
      </c>
      <c r="JGI96" s="586" t="s">
        <v>625</v>
      </c>
      <c r="JGJ96" s="586" t="s">
        <v>625</v>
      </c>
      <c r="JGK96" s="586" t="s">
        <v>625</v>
      </c>
      <c r="JGL96" s="586" t="s">
        <v>625</v>
      </c>
      <c r="JGM96" s="586" t="s">
        <v>625</v>
      </c>
      <c r="JGN96" s="586" t="s">
        <v>625</v>
      </c>
      <c r="JGO96" s="586" t="s">
        <v>625</v>
      </c>
      <c r="JGP96" s="586" t="s">
        <v>625</v>
      </c>
      <c r="JGQ96" s="586" t="s">
        <v>625</v>
      </c>
      <c r="JGR96" s="586" t="s">
        <v>625</v>
      </c>
      <c r="JGS96" s="586" t="s">
        <v>625</v>
      </c>
      <c r="JGT96" s="586" t="s">
        <v>625</v>
      </c>
      <c r="JGU96" s="586" t="s">
        <v>625</v>
      </c>
      <c r="JGV96" s="586" t="s">
        <v>625</v>
      </c>
      <c r="JGW96" s="586" t="s">
        <v>625</v>
      </c>
      <c r="JGX96" s="586" t="s">
        <v>625</v>
      </c>
      <c r="JGY96" s="586" t="s">
        <v>625</v>
      </c>
      <c r="JGZ96" s="586" t="s">
        <v>625</v>
      </c>
      <c r="JHA96" s="586" t="s">
        <v>625</v>
      </c>
      <c r="JHB96" s="586" t="s">
        <v>625</v>
      </c>
      <c r="JHC96" s="586" t="s">
        <v>625</v>
      </c>
      <c r="JHD96" s="586" t="s">
        <v>625</v>
      </c>
      <c r="JHE96" s="586" t="s">
        <v>625</v>
      </c>
      <c r="JHF96" s="586" t="s">
        <v>625</v>
      </c>
      <c r="JHG96" s="586" t="s">
        <v>625</v>
      </c>
      <c r="JHH96" s="586" t="s">
        <v>625</v>
      </c>
      <c r="JHI96" s="586" t="s">
        <v>625</v>
      </c>
      <c r="JHJ96" s="586" t="s">
        <v>625</v>
      </c>
      <c r="JHK96" s="586" t="s">
        <v>625</v>
      </c>
      <c r="JHL96" s="586" t="s">
        <v>625</v>
      </c>
      <c r="JHM96" s="586" t="s">
        <v>625</v>
      </c>
      <c r="JHN96" s="586" t="s">
        <v>625</v>
      </c>
      <c r="JHO96" s="586" t="s">
        <v>625</v>
      </c>
      <c r="JHP96" s="586" t="s">
        <v>625</v>
      </c>
      <c r="JHQ96" s="586" t="s">
        <v>625</v>
      </c>
      <c r="JHR96" s="586" t="s">
        <v>625</v>
      </c>
      <c r="JHS96" s="586" t="s">
        <v>625</v>
      </c>
      <c r="JHT96" s="586" t="s">
        <v>625</v>
      </c>
      <c r="JHU96" s="586" t="s">
        <v>625</v>
      </c>
      <c r="JHV96" s="586" t="s">
        <v>625</v>
      </c>
      <c r="JHW96" s="586" t="s">
        <v>625</v>
      </c>
      <c r="JHX96" s="586" t="s">
        <v>625</v>
      </c>
      <c r="JHY96" s="586" t="s">
        <v>625</v>
      </c>
      <c r="JHZ96" s="586" t="s">
        <v>625</v>
      </c>
      <c r="JIA96" s="586" t="s">
        <v>625</v>
      </c>
      <c r="JIB96" s="586" t="s">
        <v>625</v>
      </c>
      <c r="JIC96" s="586" t="s">
        <v>625</v>
      </c>
      <c r="JID96" s="586" t="s">
        <v>625</v>
      </c>
      <c r="JIE96" s="586" t="s">
        <v>625</v>
      </c>
      <c r="JIF96" s="586" t="s">
        <v>625</v>
      </c>
      <c r="JIG96" s="586" t="s">
        <v>625</v>
      </c>
      <c r="JIH96" s="586" t="s">
        <v>625</v>
      </c>
      <c r="JII96" s="586" t="s">
        <v>625</v>
      </c>
      <c r="JIJ96" s="586" t="s">
        <v>625</v>
      </c>
      <c r="JIK96" s="586" t="s">
        <v>625</v>
      </c>
      <c r="JIL96" s="586" t="s">
        <v>625</v>
      </c>
      <c r="JIM96" s="586" t="s">
        <v>625</v>
      </c>
      <c r="JIN96" s="586" t="s">
        <v>625</v>
      </c>
      <c r="JIO96" s="586" t="s">
        <v>625</v>
      </c>
      <c r="JIP96" s="586" t="s">
        <v>625</v>
      </c>
      <c r="JIQ96" s="586" t="s">
        <v>625</v>
      </c>
      <c r="JIR96" s="586" t="s">
        <v>625</v>
      </c>
      <c r="JIS96" s="586" t="s">
        <v>625</v>
      </c>
      <c r="JIT96" s="586" t="s">
        <v>625</v>
      </c>
      <c r="JIU96" s="586" t="s">
        <v>625</v>
      </c>
      <c r="JIV96" s="586" t="s">
        <v>625</v>
      </c>
      <c r="JIW96" s="586" t="s">
        <v>625</v>
      </c>
      <c r="JIX96" s="586" t="s">
        <v>625</v>
      </c>
      <c r="JIY96" s="586" t="s">
        <v>625</v>
      </c>
      <c r="JIZ96" s="586" t="s">
        <v>625</v>
      </c>
      <c r="JJA96" s="586" t="s">
        <v>625</v>
      </c>
      <c r="JJB96" s="586" t="s">
        <v>625</v>
      </c>
      <c r="JJC96" s="586" t="s">
        <v>625</v>
      </c>
      <c r="JJD96" s="586" t="s">
        <v>625</v>
      </c>
      <c r="JJE96" s="586" t="s">
        <v>625</v>
      </c>
      <c r="JJF96" s="586" t="s">
        <v>625</v>
      </c>
      <c r="JJG96" s="586" t="s">
        <v>625</v>
      </c>
      <c r="JJH96" s="586" t="s">
        <v>625</v>
      </c>
      <c r="JJI96" s="586" t="s">
        <v>625</v>
      </c>
      <c r="JJJ96" s="586" t="s">
        <v>625</v>
      </c>
      <c r="JJK96" s="586" t="s">
        <v>625</v>
      </c>
      <c r="JJL96" s="586" t="s">
        <v>625</v>
      </c>
      <c r="JJM96" s="586" t="s">
        <v>625</v>
      </c>
      <c r="JJN96" s="586" t="s">
        <v>625</v>
      </c>
      <c r="JJO96" s="586" t="s">
        <v>625</v>
      </c>
      <c r="JJP96" s="586" t="s">
        <v>625</v>
      </c>
      <c r="JJQ96" s="586" t="s">
        <v>625</v>
      </c>
      <c r="JJR96" s="586" t="s">
        <v>625</v>
      </c>
      <c r="JJS96" s="586" t="s">
        <v>625</v>
      </c>
      <c r="JJT96" s="586" t="s">
        <v>625</v>
      </c>
      <c r="JJU96" s="586" t="s">
        <v>625</v>
      </c>
      <c r="JJV96" s="586" t="s">
        <v>625</v>
      </c>
      <c r="JJW96" s="586" t="s">
        <v>625</v>
      </c>
      <c r="JJX96" s="586" t="s">
        <v>625</v>
      </c>
      <c r="JJY96" s="586" t="s">
        <v>625</v>
      </c>
      <c r="JJZ96" s="586" t="s">
        <v>625</v>
      </c>
      <c r="JKA96" s="586" t="s">
        <v>625</v>
      </c>
      <c r="JKB96" s="586" t="s">
        <v>625</v>
      </c>
      <c r="JKC96" s="586" t="s">
        <v>625</v>
      </c>
      <c r="JKD96" s="586" t="s">
        <v>625</v>
      </c>
      <c r="JKE96" s="586" t="s">
        <v>625</v>
      </c>
      <c r="JKF96" s="586" t="s">
        <v>625</v>
      </c>
      <c r="JKG96" s="586" t="s">
        <v>625</v>
      </c>
      <c r="JKH96" s="586" t="s">
        <v>625</v>
      </c>
      <c r="JKI96" s="586" t="s">
        <v>625</v>
      </c>
      <c r="JKJ96" s="586" t="s">
        <v>625</v>
      </c>
      <c r="JKK96" s="586" t="s">
        <v>625</v>
      </c>
      <c r="JKL96" s="586" t="s">
        <v>625</v>
      </c>
      <c r="JKM96" s="586" t="s">
        <v>625</v>
      </c>
      <c r="JKN96" s="586" t="s">
        <v>625</v>
      </c>
      <c r="JKO96" s="586" t="s">
        <v>625</v>
      </c>
      <c r="JKP96" s="586" t="s">
        <v>625</v>
      </c>
      <c r="JKQ96" s="586" t="s">
        <v>625</v>
      </c>
      <c r="JKR96" s="586" t="s">
        <v>625</v>
      </c>
      <c r="JKS96" s="586" t="s">
        <v>625</v>
      </c>
      <c r="JKT96" s="586" t="s">
        <v>625</v>
      </c>
      <c r="JKU96" s="586" t="s">
        <v>625</v>
      </c>
      <c r="JKV96" s="586" t="s">
        <v>625</v>
      </c>
      <c r="JKW96" s="586" t="s">
        <v>625</v>
      </c>
      <c r="JKX96" s="586" t="s">
        <v>625</v>
      </c>
      <c r="JKY96" s="586" t="s">
        <v>625</v>
      </c>
      <c r="JKZ96" s="586" t="s">
        <v>625</v>
      </c>
      <c r="JLA96" s="586" t="s">
        <v>625</v>
      </c>
      <c r="JLB96" s="586" t="s">
        <v>625</v>
      </c>
      <c r="JLC96" s="586" t="s">
        <v>625</v>
      </c>
      <c r="JLD96" s="586" t="s">
        <v>625</v>
      </c>
      <c r="JLE96" s="586" t="s">
        <v>625</v>
      </c>
      <c r="JLF96" s="586" t="s">
        <v>625</v>
      </c>
      <c r="JLG96" s="586" t="s">
        <v>625</v>
      </c>
      <c r="JLH96" s="586" t="s">
        <v>625</v>
      </c>
      <c r="JLI96" s="586" t="s">
        <v>625</v>
      </c>
      <c r="JLJ96" s="586" t="s">
        <v>625</v>
      </c>
      <c r="JLK96" s="586" t="s">
        <v>625</v>
      </c>
      <c r="JLL96" s="586" t="s">
        <v>625</v>
      </c>
      <c r="JLM96" s="586" t="s">
        <v>625</v>
      </c>
      <c r="JLN96" s="586" t="s">
        <v>625</v>
      </c>
      <c r="JLO96" s="586" t="s">
        <v>625</v>
      </c>
      <c r="JLP96" s="586" t="s">
        <v>625</v>
      </c>
      <c r="JLQ96" s="586" t="s">
        <v>625</v>
      </c>
      <c r="JLR96" s="586" t="s">
        <v>625</v>
      </c>
      <c r="JLS96" s="586" t="s">
        <v>625</v>
      </c>
      <c r="JLT96" s="586" t="s">
        <v>625</v>
      </c>
      <c r="JLU96" s="586" t="s">
        <v>625</v>
      </c>
      <c r="JLV96" s="586" t="s">
        <v>625</v>
      </c>
      <c r="JLW96" s="586" t="s">
        <v>625</v>
      </c>
      <c r="JLX96" s="586" t="s">
        <v>625</v>
      </c>
      <c r="JLY96" s="586" t="s">
        <v>625</v>
      </c>
      <c r="JLZ96" s="586" t="s">
        <v>625</v>
      </c>
      <c r="JMA96" s="586" t="s">
        <v>625</v>
      </c>
      <c r="JMB96" s="586" t="s">
        <v>625</v>
      </c>
      <c r="JMC96" s="586" t="s">
        <v>625</v>
      </c>
      <c r="JMD96" s="586" t="s">
        <v>625</v>
      </c>
      <c r="JME96" s="586" t="s">
        <v>625</v>
      </c>
      <c r="JMF96" s="586" t="s">
        <v>625</v>
      </c>
      <c r="JMG96" s="586" t="s">
        <v>625</v>
      </c>
      <c r="JMH96" s="586" t="s">
        <v>625</v>
      </c>
      <c r="JMI96" s="586" t="s">
        <v>625</v>
      </c>
      <c r="JMJ96" s="586" t="s">
        <v>625</v>
      </c>
      <c r="JMK96" s="586" t="s">
        <v>625</v>
      </c>
      <c r="JML96" s="586" t="s">
        <v>625</v>
      </c>
      <c r="JMM96" s="586" t="s">
        <v>625</v>
      </c>
      <c r="JMN96" s="586" t="s">
        <v>625</v>
      </c>
      <c r="JMO96" s="586" t="s">
        <v>625</v>
      </c>
      <c r="JMP96" s="586" t="s">
        <v>625</v>
      </c>
      <c r="JMQ96" s="586" t="s">
        <v>625</v>
      </c>
      <c r="JMR96" s="586" t="s">
        <v>625</v>
      </c>
      <c r="JMS96" s="586" t="s">
        <v>625</v>
      </c>
      <c r="JMT96" s="586" t="s">
        <v>625</v>
      </c>
      <c r="JMU96" s="586" t="s">
        <v>625</v>
      </c>
      <c r="JMV96" s="586" t="s">
        <v>625</v>
      </c>
      <c r="JMW96" s="586" t="s">
        <v>625</v>
      </c>
      <c r="JMX96" s="586" t="s">
        <v>625</v>
      </c>
      <c r="JMY96" s="586" t="s">
        <v>625</v>
      </c>
      <c r="JMZ96" s="586" t="s">
        <v>625</v>
      </c>
      <c r="JNA96" s="586" t="s">
        <v>625</v>
      </c>
      <c r="JNB96" s="586" t="s">
        <v>625</v>
      </c>
      <c r="JNC96" s="586" t="s">
        <v>625</v>
      </c>
      <c r="JND96" s="586" t="s">
        <v>625</v>
      </c>
      <c r="JNE96" s="586" t="s">
        <v>625</v>
      </c>
      <c r="JNF96" s="586" t="s">
        <v>625</v>
      </c>
      <c r="JNG96" s="586" t="s">
        <v>625</v>
      </c>
      <c r="JNH96" s="586" t="s">
        <v>625</v>
      </c>
      <c r="JNI96" s="586" t="s">
        <v>625</v>
      </c>
      <c r="JNJ96" s="586" t="s">
        <v>625</v>
      </c>
      <c r="JNK96" s="586" t="s">
        <v>625</v>
      </c>
      <c r="JNL96" s="586" t="s">
        <v>625</v>
      </c>
      <c r="JNM96" s="586" t="s">
        <v>625</v>
      </c>
      <c r="JNN96" s="586" t="s">
        <v>625</v>
      </c>
      <c r="JNO96" s="586" t="s">
        <v>625</v>
      </c>
      <c r="JNP96" s="586" t="s">
        <v>625</v>
      </c>
      <c r="JNQ96" s="586" t="s">
        <v>625</v>
      </c>
      <c r="JNR96" s="586" t="s">
        <v>625</v>
      </c>
      <c r="JNS96" s="586" t="s">
        <v>625</v>
      </c>
      <c r="JNT96" s="586" t="s">
        <v>625</v>
      </c>
      <c r="JNU96" s="586" t="s">
        <v>625</v>
      </c>
      <c r="JNV96" s="586" t="s">
        <v>625</v>
      </c>
      <c r="JNW96" s="586" t="s">
        <v>625</v>
      </c>
      <c r="JNX96" s="586" t="s">
        <v>625</v>
      </c>
      <c r="JNY96" s="586" t="s">
        <v>625</v>
      </c>
      <c r="JNZ96" s="586" t="s">
        <v>625</v>
      </c>
      <c r="JOA96" s="586" t="s">
        <v>625</v>
      </c>
      <c r="JOB96" s="586" t="s">
        <v>625</v>
      </c>
      <c r="JOC96" s="586" t="s">
        <v>625</v>
      </c>
      <c r="JOD96" s="586" t="s">
        <v>625</v>
      </c>
      <c r="JOE96" s="586" t="s">
        <v>625</v>
      </c>
      <c r="JOF96" s="586" t="s">
        <v>625</v>
      </c>
      <c r="JOG96" s="586" t="s">
        <v>625</v>
      </c>
      <c r="JOH96" s="586" t="s">
        <v>625</v>
      </c>
      <c r="JOI96" s="586" t="s">
        <v>625</v>
      </c>
      <c r="JOJ96" s="586" t="s">
        <v>625</v>
      </c>
      <c r="JOK96" s="586" t="s">
        <v>625</v>
      </c>
      <c r="JOL96" s="586" t="s">
        <v>625</v>
      </c>
      <c r="JOM96" s="586" t="s">
        <v>625</v>
      </c>
      <c r="JON96" s="586" t="s">
        <v>625</v>
      </c>
      <c r="JOO96" s="586" t="s">
        <v>625</v>
      </c>
      <c r="JOP96" s="586" t="s">
        <v>625</v>
      </c>
      <c r="JOQ96" s="586" t="s">
        <v>625</v>
      </c>
      <c r="JOR96" s="586" t="s">
        <v>625</v>
      </c>
      <c r="JOS96" s="586" t="s">
        <v>625</v>
      </c>
      <c r="JOT96" s="586" t="s">
        <v>625</v>
      </c>
      <c r="JOU96" s="586" t="s">
        <v>625</v>
      </c>
      <c r="JOV96" s="586" t="s">
        <v>625</v>
      </c>
      <c r="JOW96" s="586" t="s">
        <v>625</v>
      </c>
      <c r="JOX96" s="586" t="s">
        <v>625</v>
      </c>
      <c r="JOY96" s="586" t="s">
        <v>625</v>
      </c>
      <c r="JOZ96" s="586" t="s">
        <v>625</v>
      </c>
      <c r="JPA96" s="586" t="s">
        <v>625</v>
      </c>
      <c r="JPB96" s="586" t="s">
        <v>625</v>
      </c>
      <c r="JPC96" s="586" t="s">
        <v>625</v>
      </c>
      <c r="JPD96" s="586" t="s">
        <v>625</v>
      </c>
      <c r="JPE96" s="586" t="s">
        <v>625</v>
      </c>
      <c r="JPF96" s="586" t="s">
        <v>625</v>
      </c>
      <c r="JPG96" s="586" t="s">
        <v>625</v>
      </c>
      <c r="JPH96" s="586" t="s">
        <v>625</v>
      </c>
      <c r="JPI96" s="586" t="s">
        <v>625</v>
      </c>
      <c r="JPJ96" s="586" t="s">
        <v>625</v>
      </c>
      <c r="JPK96" s="586" t="s">
        <v>625</v>
      </c>
      <c r="JPL96" s="586" t="s">
        <v>625</v>
      </c>
      <c r="JPM96" s="586" t="s">
        <v>625</v>
      </c>
      <c r="JPN96" s="586" t="s">
        <v>625</v>
      </c>
      <c r="JPO96" s="586" t="s">
        <v>625</v>
      </c>
      <c r="JPP96" s="586" t="s">
        <v>625</v>
      </c>
      <c r="JPQ96" s="586" t="s">
        <v>625</v>
      </c>
      <c r="JPR96" s="586" t="s">
        <v>625</v>
      </c>
      <c r="JPS96" s="586" t="s">
        <v>625</v>
      </c>
      <c r="JPT96" s="586" t="s">
        <v>625</v>
      </c>
      <c r="JPU96" s="586" t="s">
        <v>625</v>
      </c>
      <c r="JPV96" s="586" t="s">
        <v>625</v>
      </c>
      <c r="JPW96" s="586" t="s">
        <v>625</v>
      </c>
      <c r="JPX96" s="586" t="s">
        <v>625</v>
      </c>
      <c r="JPY96" s="586" t="s">
        <v>625</v>
      </c>
      <c r="JPZ96" s="586" t="s">
        <v>625</v>
      </c>
      <c r="JQA96" s="586" t="s">
        <v>625</v>
      </c>
      <c r="JQB96" s="586" t="s">
        <v>625</v>
      </c>
      <c r="JQC96" s="586" t="s">
        <v>625</v>
      </c>
      <c r="JQD96" s="586" t="s">
        <v>625</v>
      </c>
      <c r="JQE96" s="586" t="s">
        <v>625</v>
      </c>
      <c r="JQF96" s="586" t="s">
        <v>625</v>
      </c>
      <c r="JQG96" s="586" t="s">
        <v>625</v>
      </c>
      <c r="JQH96" s="586" t="s">
        <v>625</v>
      </c>
      <c r="JQI96" s="586" t="s">
        <v>625</v>
      </c>
      <c r="JQJ96" s="586" t="s">
        <v>625</v>
      </c>
      <c r="JQK96" s="586" t="s">
        <v>625</v>
      </c>
      <c r="JQL96" s="586" t="s">
        <v>625</v>
      </c>
      <c r="JQM96" s="586" t="s">
        <v>625</v>
      </c>
      <c r="JQN96" s="586" t="s">
        <v>625</v>
      </c>
      <c r="JQO96" s="586" t="s">
        <v>625</v>
      </c>
      <c r="JQP96" s="586" t="s">
        <v>625</v>
      </c>
      <c r="JQQ96" s="586" t="s">
        <v>625</v>
      </c>
      <c r="JQR96" s="586" t="s">
        <v>625</v>
      </c>
      <c r="JQS96" s="586" t="s">
        <v>625</v>
      </c>
      <c r="JQT96" s="586" t="s">
        <v>625</v>
      </c>
      <c r="JQU96" s="586" t="s">
        <v>625</v>
      </c>
      <c r="JQV96" s="586" t="s">
        <v>625</v>
      </c>
      <c r="JQW96" s="586" t="s">
        <v>625</v>
      </c>
      <c r="JQX96" s="586" t="s">
        <v>625</v>
      </c>
      <c r="JQY96" s="586" t="s">
        <v>625</v>
      </c>
      <c r="JQZ96" s="586" t="s">
        <v>625</v>
      </c>
      <c r="JRA96" s="586" t="s">
        <v>625</v>
      </c>
      <c r="JRB96" s="586" t="s">
        <v>625</v>
      </c>
      <c r="JRC96" s="586" t="s">
        <v>625</v>
      </c>
      <c r="JRD96" s="586" t="s">
        <v>625</v>
      </c>
      <c r="JRE96" s="586" t="s">
        <v>625</v>
      </c>
      <c r="JRF96" s="586" t="s">
        <v>625</v>
      </c>
      <c r="JRG96" s="586" t="s">
        <v>625</v>
      </c>
      <c r="JRH96" s="586" t="s">
        <v>625</v>
      </c>
      <c r="JRI96" s="586" t="s">
        <v>625</v>
      </c>
      <c r="JRJ96" s="586" t="s">
        <v>625</v>
      </c>
      <c r="JRK96" s="586" t="s">
        <v>625</v>
      </c>
      <c r="JRL96" s="586" t="s">
        <v>625</v>
      </c>
      <c r="JRM96" s="586" t="s">
        <v>625</v>
      </c>
      <c r="JRN96" s="586" t="s">
        <v>625</v>
      </c>
      <c r="JRO96" s="586" t="s">
        <v>625</v>
      </c>
      <c r="JRP96" s="586" t="s">
        <v>625</v>
      </c>
      <c r="JRQ96" s="586" t="s">
        <v>625</v>
      </c>
      <c r="JRR96" s="586" t="s">
        <v>625</v>
      </c>
      <c r="JRS96" s="586" t="s">
        <v>625</v>
      </c>
      <c r="JRT96" s="586" t="s">
        <v>625</v>
      </c>
      <c r="JRU96" s="586" t="s">
        <v>625</v>
      </c>
      <c r="JRV96" s="586" t="s">
        <v>625</v>
      </c>
      <c r="JRW96" s="586" t="s">
        <v>625</v>
      </c>
      <c r="JRX96" s="586" t="s">
        <v>625</v>
      </c>
      <c r="JRY96" s="586" t="s">
        <v>625</v>
      </c>
      <c r="JRZ96" s="586" t="s">
        <v>625</v>
      </c>
      <c r="JSA96" s="586" t="s">
        <v>625</v>
      </c>
      <c r="JSB96" s="586" t="s">
        <v>625</v>
      </c>
      <c r="JSC96" s="586" t="s">
        <v>625</v>
      </c>
      <c r="JSD96" s="586" t="s">
        <v>625</v>
      </c>
      <c r="JSE96" s="586" t="s">
        <v>625</v>
      </c>
      <c r="JSF96" s="586" t="s">
        <v>625</v>
      </c>
      <c r="JSG96" s="586" t="s">
        <v>625</v>
      </c>
      <c r="JSH96" s="586" t="s">
        <v>625</v>
      </c>
      <c r="JSI96" s="586" t="s">
        <v>625</v>
      </c>
      <c r="JSJ96" s="586" t="s">
        <v>625</v>
      </c>
      <c r="JSK96" s="586" t="s">
        <v>625</v>
      </c>
      <c r="JSL96" s="586" t="s">
        <v>625</v>
      </c>
      <c r="JSM96" s="586" t="s">
        <v>625</v>
      </c>
      <c r="JSN96" s="586" t="s">
        <v>625</v>
      </c>
      <c r="JSO96" s="586" t="s">
        <v>625</v>
      </c>
      <c r="JSP96" s="586" t="s">
        <v>625</v>
      </c>
      <c r="JSQ96" s="586" t="s">
        <v>625</v>
      </c>
      <c r="JSR96" s="586" t="s">
        <v>625</v>
      </c>
      <c r="JSS96" s="586" t="s">
        <v>625</v>
      </c>
      <c r="JST96" s="586" t="s">
        <v>625</v>
      </c>
      <c r="JSU96" s="586" t="s">
        <v>625</v>
      </c>
      <c r="JSV96" s="586" t="s">
        <v>625</v>
      </c>
      <c r="JSW96" s="586" t="s">
        <v>625</v>
      </c>
      <c r="JSX96" s="586" t="s">
        <v>625</v>
      </c>
      <c r="JSY96" s="586" t="s">
        <v>625</v>
      </c>
      <c r="JSZ96" s="586" t="s">
        <v>625</v>
      </c>
      <c r="JTA96" s="586" t="s">
        <v>625</v>
      </c>
      <c r="JTB96" s="586" t="s">
        <v>625</v>
      </c>
      <c r="JTC96" s="586" t="s">
        <v>625</v>
      </c>
      <c r="JTD96" s="586" t="s">
        <v>625</v>
      </c>
      <c r="JTE96" s="586" t="s">
        <v>625</v>
      </c>
      <c r="JTF96" s="586" t="s">
        <v>625</v>
      </c>
      <c r="JTG96" s="586" t="s">
        <v>625</v>
      </c>
      <c r="JTH96" s="586" t="s">
        <v>625</v>
      </c>
      <c r="JTI96" s="586" t="s">
        <v>625</v>
      </c>
      <c r="JTJ96" s="586" t="s">
        <v>625</v>
      </c>
      <c r="JTK96" s="586" t="s">
        <v>625</v>
      </c>
      <c r="JTL96" s="586" t="s">
        <v>625</v>
      </c>
      <c r="JTM96" s="586" t="s">
        <v>625</v>
      </c>
      <c r="JTN96" s="586" t="s">
        <v>625</v>
      </c>
      <c r="JTO96" s="586" t="s">
        <v>625</v>
      </c>
      <c r="JTP96" s="586" t="s">
        <v>625</v>
      </c>
      <c r="JTQ96" s="586" t="s">
        <v>625</v>
      </c>
      <c r="JTR96" s="586" t="s">
        <v>625</v>
      </c>
      <c r="JTS96" s="586" t="s">
        <v>625</v>
      </c>
      <c r="JTT96" s="586" t="s">
        <v>625</v>
      </c>
      <c r="JTU96" s="586" t="s">
        <v>625</v>
      </c>
      <c r="JTV96" s="586" t="s">
        <v>625</v>
      </c>
      <c r="JTW96" s="586" t="s">
        <v>625</v>
      </c>
      <c r="JTX96" s="586" t="s">
        <v>625</v>
      </c>
      <c r="JTY96" s="586" t="s">
        <v>625</v>
      </c>
      <c r="JTZ96" s="586" t="s">
        <v>625</v>
      </c>
      <c r="JUA96" s="586" t="s">
        <v>625</v>
      </c>
      <c r="JUB96" s="586" t="s">
        <v>625</v>
      </c>
      <c r="JUC96" s="586" t="s">
        <v>625</v>
      </c>
      <c r="JUD96" s="586" t="s">
        <v>625</v>
      </c>
      <c r="JUE96" s="586" t="s">
        <v>625</v>
      </c>
      <c r="JUF96" s="586" t="s">
        <v>625</v>
      </c>
      <c r="JUG96" s="586" t="s">
        <v>625</v>
      </c>
      <c r="JUH96" s="586" t="s">
        <v>625</v>
      </c>
      <c r="JUI96" s="586" t="s">
        <v>625</v>
      </c>
      <c r="JUJ96" s="586" t="s">
        <v>625</v>
      </c>
      <c r="JUK96" s="586" t="s">
        <v>625</v>
      </c>
      <c r="JUL96" s="586" t="s">
        <v>625</v>
      </c>
      <c r="JUM96" s="586" t="s">
        <v>625</v>
      </c>
      <c r="JUN96" s="586" t="s">
        <v>625</v>
      </c>
      <c r="JUO96" s="586" t="s">
        <v>625</v>
      </c>
      <c r="JUP96" s="586" t="s">
        <v>625</v>
      </c>
      <c r="JUQ96" s="586" t="s">
        <v>625</v>
      </c>
      <c r="JUR96" s="586" t="s">
        <v>625</v>
      </c>
      <c r="JUS96" s="586" t="s">
        <v>625</v>
      </c>
      <c r="JUT96" s="586" t="s">
        <v>625</v>
      </c>
      <c r="JUU96" s="586" t="s">
        <v>625</v>
      </c>
      <c r="JUV96" s="586" t="s">
        <v>625</v>
      </c>
      <c r="JUW96" s="586" t="s">
        <v>625</v>
      </c>
      <c r="JUX96" s="586" t="s">
        <v>625</v>
      </c>
      <c r="JUY96" s="586" t="s">
        <v>625</v>
      </c>
      <c r="JUZ96" s="586" t="s">
        <v>625</v>
      </c>
      <c r="JVA96" s="586" t="s">
        <v>625</v>
      </c>
      <c r="JVB96" s="586" t="s">
        <v>625</v>
      </c>
      <c r="JVC96" s="586" t="s">
        <v>625</v>
      </c>
      <c r="JVD96" s="586" t="s">
        <v>625</v>
      </c>
      <c r="JVE96" s="586" t="s">
        <v>625</v>
      </c>
      <c r="JVF96" s="586" t="s">
        <v>625</v>
      </c>
      <c r="JVG96" s="586" t="s">
        <v>625</v>
      </c>
      <c r="JVH96" s="586" t="s">
        <v>625</v>
      </c>
      <c r="JVI96" s="586" t="s">
        <v>625</v>
      </c>
      <c r="JVJ96" s="586" t="s">
        <v>625</v>
      </c>
      <c r="JVK96" s="586" t="s">
        <v>625</v>
      </c>
      <c r="JVL96" s="586" t="s">
        <v>625</v>
      </c>
      <c r="JVM96" s="586" t="s">
        <v>625</v>
      </c>
      <c r="JVN96" s="586" t="s">
        <v>625</v>
      </c>
      <c r="JVO96" s="586" t="s">
        <v>625</v>
      </c>
      <c r="JVP96" s="586" t="s">
        <v>625</v>
      </c>
      <c r="JVQ96" s="586" t="s">
        <v>625</v>
      </c>
      <c r="JVR96" s="586" t="s">
        <v>625</v>
      </c>
      <c r="JVS96" s="586" t="s">
        <v>625</v>
      </c>
      <c r="JVT96" s="586" t="s">
        <v>625</v>
      </c>
      <c r="JVU96" s="586" t="s">
        <v>625</v>
      </c>
      <c r="JVV96" s="586" t="s">
        <v>625</v>
      </c>
      <c r="JVW96" s="586" t="s">
        <v>625</v>
      </c>
      <c r="JVX96" s="586" t="s">
        <v>625</v>
      </c>
      <c r="JVY96" s="586" t="s">
        <v>625</v>
      </c>
      <c r="JVZ96" s="586" t="s">
        <v>625</v>
      </c>
      <c r="JWA96" s="586" t="s">
        <v>625</v>
      </c>
      <c r="JWB96" s="586" t="s">
        <v>625</v>
      </c>
      <c r="JWC96" s="586" t="s">
        <v>625</v>
      </c>
      <c r="JWD96" s="586" t="s">
        <v>625</v>
      </c>
      <c r="JWE96" s="586" t="s">
        <v>625</v>
      </c>
      <c r="JWF96" s="586" t="s">
        <v>625</v>
      </c>
      <c r="JWG96" s="586" t="s">
        <v>625</v>
      </c>
      <c r="JWH96" s="586" t="s">
        <v>625</v>
      </c>
      <c r="JWI96" s="586" t="s">
        <v>625</v>
      </c>
      <c r="JWJ96" s="586" t="s">
        <v>625</v>
      </c>
      <c r="JWK96" s="586" t="s">
        <v>625</v>
      </c>
      <c r="JWL96" s="586" t="s">
        <v>625</v>
      </c>
      <c r="JWM96" s="586" t="s">
        <v>625</v>
      </c>
      <c r="JWN96" s="586" t="s">
        <v>625</v>
      </c>
      <c r="JWO96" s="586" t="s">
        <v>625</v>
      </c>
      <c r="JWP96" s="586" t="s">
        <v>625</v>
      </c>
      <c r="JWQ96" s="586" t="s">
        <v>625</v>
      </c>
      <c r="JWR96" s="586" t="s">
        <v>625</v>
      </c>
      <c r="JWS96" s="586" t="s">
        <v>625</v>
      </c>
      <c r="JWT96" s="586" t="s">
        <v>625</v>
      </c>
      <c r="JWU96" s="586" t="s">
        <v>625</v>
      </c>
      <c r="JWV96" s="586" t="s">
        <v>625</v>
      </c>
      <c r="JWW96" s="586" t="s">
        <v>625</v>
      </c>
      <c r="JWX96" s="586" t="s">
        <v>625</v>
      </c>
      <c r="JWY96" s="586" t="s">
        <v>625</v>
      </c>
      <c r="JWZ96" s="586" t="s">
        <v>625</v>
      </c>
      <c r="JXA96" s="586" t="s">
        <v>625</v>
      </c>
      <c r="JXB96" s="586" t="s">
        <v>625</v>
      </c>
      <c r="JXC96" s="586" t="s">
        <v>625</v>
      </c>
      <c r="JXD96" s="586" t="s">
        <v>625</v>
      </c>
      <c r="JXE96" s="586" t="s">
        <v>625</v>
      </c>
      <c r="JXF96" s="586" t="s">
        <v>625</v>
      </c>
      <c r="JXG96" s="586" t="s">
        <v>625</v>
      </c>
      <c r="JXH96" s="586" t="s">
        <v>625</v>
      </c>
      <c r="JXI96" s="586" t="s">
        <v>625</v>
      </c>
      <c r="JXJ96" s="586" t="s">
        <v>625</v>
      </c>
      <c r="JXK96" s="586" t="s">
        <v>625</v>
      </c>
      <c r="JXL96" s="586" t="s">
        <v>625</v>
      </c>
      <c r="JXM96" s="586" t="s">
        <v>625</v>
      </c>
      <c r="JXN96" s="586" t="s">
        <v>625</v>
      </c>
      <c r="JXO96" s="586" t="s">
        <v>625</v>
      </c>
      <c r="JXP96" s="586" t="s">
        <v>625</v>
      </c>
      <c r="JXQ96" s="586" t="s">
        <v>625</v>
      </c>
      <c r="JXR96" s="586" t="s">
        <v>625</v>
      </c>
      <c r="JXS96" s="586" t="s">
        <v>625</v>
      </c>
      <c r="JXT96" s="586" t="s">
        <v>625</v>
      </c>
      <c r="JXU96" s="586" t="s">
        <v>625</v>
      </c>
      <c r="JXV96" s="586" t="s">
        <v>625</v>
      </c>
      <c r="JXW96" s="586" t="s">
        <v>625</v>
      </c>
      <c r="JXX96" s="586" t="s">
        <v>625</v>
      </c>
      <c r="JXY96" s="586" t="s">
        <v>625</v>
      </c>
      <c r="JXZ96" s="586" t="s">
        <v>625</v>
      </c>
      <c r="JYA96" s="586" t="s">
        <v>625</v>
      </c>
      <c r="JYB96" s="586" t="s">
        <v>625</v>
      </c>
      <c r="JYC96" s="586" t="s">
        <v>625</v>
      </c>
      <c r="JYD96" s="586" t="s">
        <v>625</v>
      </c>
      <c r="JYE96" s="586" t="s">
        <v>625</v>
      </c>
      <c r="JYF96" s="586" t="s">
        <v>625</v>
      </c>
      <c r="JYG96" s="586" t="s">
        <v>625</v>
      </c>
      <c r="JYH96" s="586" t="s">
        <v>625</v>
      </c>
      <c r="JYI96" s="586" t="s">
        <v>625</v>
      </c>
      <c r="JYJ96" s="586" t="s">
        <v>625</v>
      </c>
      <c r="JYK96" s="586" t="s">
        <v>625</v>
      </c>
      <c r="JYL96" s="586" t="s">
        <v>625</v>
      </c>
      <c r="JYM96" s="586" t="s">
        <v>625</v>
      </c>
      <c r="JYN96" s="586" t="s">
        <v>625</v>
      </c>
      <c r="JYO96" s="586" t="s">
        <v>625</v>
      </c>
      <c r="JYP96" s="586" t="s">
        <v>625</v>
      </c>
      <c r="JYQ96" s="586" t="s">
        <v>625</v>
      </c>
      <c r="JYR96" s="586" t="s">
        <v>625</v>
      </c>
      <c r="JYS96" s="586" t="s">
        <v>625</v>
      </c>
      <c r="JYT96" s="586" t="s">
        <v>625</v>
      </c>
      <c r="JYU96" s="586" t="s">
        <v>625</v>
      </c>
      <c r="JYV96" s="586" t="s">
        <v>625</v>
      </c>
      <c r="JYW96" s="586" t="s">
        <v>625</v>
      </c>
      <c r="JYX96" s="586" t="s">
        <v>625</v>
      </c>
      <c r="JYY96" s="586" t="s">
        <v>625</v>
      </c>
      <c r="JYZ96" s="586" t="s">
        <v>625</v>
      </c>
      <c r="JZA96" s="586" t="s">
        <v>625</v>
      </c>
      <c r="JZB96" s="586" t="s">
        <v>625</v>
      </c>
      <c r="JZC96" s="586" t="s">
        <v>625</v>
      </c>
      <c r="JZD96" s="586" t="s">
        <v>625</v>
      </c>
      <c r="JZE96" s="586" t="s">
        <v>625</v>
      </c>
      <c r="JZF96" s="586" t="s">
        <v>625</v>
      </c>
      <c r="JZG96" s="586" t="s">
        <v>625</v>
      </c>
      <c r="JZH96" s="586" t="s">
        <v>625</v>
      </c>
      <c r="JZI96" s="586" t="s">
        <v>625</v>
      </c>
      <c r="JZJ96" s="586" t="s">
        <v>625</v>
      </c>
      <c r="JZK96" s="586" t="s">
        <v>625</v>
      </c>
      <c r="JZL96" s="586" t="s">
        <v>625</v>
      </c>
      <c r="JZM96" s="586" t="s">
        <v>625</v>
      </c>
      <c r="JZN96" s="586" t="s">
        <v>625</v>
      </c>
      <c r="JZO96" s="586" t="s">
        <v>625</v>
      </c>
      <c r="JZP96" s="586" t="s">
        <v>625</v>
      </c>
      <c r="JZQ96" s="586" t="s">
        <v>625</v>
      </c>
      <c r="JZR96" s="586" t="s">
        <v>625</v>
      </c>
      <c r="JZS96" s="586" t="s">
        <v>625</v>
      </c>
      <c r="JZT96" s="586" t="s">
        <v>625</v>
      </c>
      <c r="JZU96" s="586" t="s">
        <v>625</v>
      </c>
      <c r="JZV96" s="586" t="s">
        <v>625</v>
      </c>
      <c r="JZW96" s="586" t="s">
        <v>625</v>
      </c>
      <c r="JZX96" s="586" t="s">
        <v>625</v>
      </c>
      <c r="JZY96" s="586" t="s">
        <v>625</v>
      </c>
      <c r="JZZ96" s="586" t="s">
        <v>625</v>
      </c>
      <c r="KAA96" s="586" t="s">
        <v>625</v>
      </c>
      <c r="KAB96" s="586" t="s">
        <v>625</v>
      </c>
      <c r="KAC96" s="586" t="s">
        <v>625</v>
      </c>
      <c r="KAD96" s="586" t="s">
        <v>625</v>
      </c>
      <c r="KAE96" s="586" t="s">
        <v>625</v>
      </c>
      <c r="KAF96" s="586" t="s">
        <v>625</v>
      </c>
      <c r="KAG96" s="586" t="s">
        <v>625</v>
      </c>
      <c r="KAH96" s="586" t="s">
        <v>625</v>
      </c>
      <c r="KAI96" s="586" t="s">
        <v>625</v>
      </c>
      <c r="KAJ96" s="586" t="s">
        <v>625</v>
      </c>
      <c r="KAK96" s="586" t="s">
        <v>625</v>
      </c>
      <c r="KAL96" s="586" t="s">
        <v>625</v>
      </c>
      <c r="KAM96" s="586" t="s">
        <v>625</v>
      </c>
      <c r="KAN96" s="586" t="s">
        <v>625</v>
      </c>
      <c r="KAO96" s="586" t="s">
        <v>625</v>
      </c>
      <c r="KAP96" s="586" t="s">
        <v>625</v>
      </c>
      <c r="KAQ96" s="586" t="s">
        <v>625</v>
      </c>
      <c r="KAR96" s="586" t="s">
        <v>625</v>
      </c>
      <c r="KAS96" s="586" t="s">
        <v>625</v>
      </c>
      <c r="KAT96" s="586" t="s">
        <v>625</v>
      </c>
      <c r="KAU96" s="586" t="s">
        <v>625</v>
      </c>
      <c r="KAV96" s="586" t="s">
        <v>625</v>
      </c>
      <c r="KAW96" s="586" t="s">
        <v>625</v>
      </c>
      <c r="KAX96" s="586" t="s">
        <v>625</v>
      </c>
      <c r="KAY96" s="586" t="s">
        <v>625</v>
      </c>
      <c r="KAZ96" s="586" t="s">
        <v>625</v>
      </c>
      <c r="KBA96" s="586" t="s">
        <v>625</v>
      </c>
      <c r="KBB96" s="586" t="s">
        <v>625</v>
      </c>
      <c r="KBC96" s="586" t="s">
        <v>625</v>
      </c>
      <c r="KBD96" s="586" t="s">
        <v>625</v>
      </c>
      <c r="KBE96" s="586" t="s">
        <v>625</v>
      </c>
      <c r="KBF96" s="586" t="s">
        <v>625</v>
      </c>
      <c r="KBG96" s="586" t="s">
        <v>625</v>
      </c>
      <c r="KBH96" s="586" t="s">
        <v>625</v>
      </c>
      <c r="KBI96" s="586" t="s">
        <v>625</v>
      </c>
      <c r="KBJ96" s="586" t="s">
        <v>625</v>
      </c>
      <c r="KBK96" s="586" t="s">
        <v>625</v>
      </c>
      <c r="KBL96" s="586" t="s">
        <v>625</v>
      </c>
      <c r="KBM96" s="586" t="s">
        <v>625</v>
      </c>
      <c r="KBN96" s="586" t="s">
        <v>625</v>
      </c>
      <c r="KBO96" s="586" t="s">
        <v>625</v>
      </c>
      <c r="KBP96" s="586" t="s">
        <v>625</v>
      </c>
      <c r="KBQ96" s="586" t="s">
        <v>625</v>
      </c>
      <c r="KBR96" s="586" t="s">
        <v>625</v>
      </c>
      <c r="KBS96" s="586" t="s">
        <v>625</v>
      </c>
      <c r="KBT96" s="586" t="s">
        <v>625</v>
      </c>
      <c r="KBU96" s="586" t="s">
        <v>625</v>
      </c>
      <c r="KBV96" s="586" t="s">
        <v>625</v>
      </c>
      <c r="KBW96" s="586" t="s">
        <v>625</v>
      </c>
      <c r="KBX96" s="586" t="s">
        <v>625</v>
      </c>
      <c r="KBY96" s="586" t="s">
        <v>625</v>
      </c>
      <c r="KBZ96" s="586" t="s">
        <v>625</v>
      </c>
      <c r="KCA96" s="586" t="s">
        <v>625</v>
      </c>
      <c r="KCB96" s="586" t="s">
        <v>625</v>
      </c>
      <c r="KCC96" s="586" t="s">
        <v>625</v>
      </c>
      <c r="KCD96" s="586" t="s">
        <v>625</v>
      </c>
      <c r="KCE96" s="586" t="s">
        <v>625</v>
      </c>
      <c r="KCF96" s="586" t="s">
        <v>625</v>
      </c>
      <c r="KCG96" s="586" t="s">
        <v>625</v>
      </c>
      <c r="KCH96" s="586" t="s">
        <v>625</v>
      </c>
      <c r="KCI96" s="586" t="s">
        <v>625</v>
      </c>
      <c r="KCJ96" s="586" t="s">
        <v>625</v>
      </c>
      <c r="KCK96" s="586" t="s">
        <v>625</v>
      </c>
      <c r="KCL96" s="586" t="s">
        <v>625</v>
      </c>
      <c r="KCM96" s="586" t="s">
        <v>625</v>
      </c>
      <c r="KCN96" s="586" t="s">
        <v>625</v>
      </c>
      <c r="KCO96" s="586" t="s">
        <v>625</v>
      </c>
      <c r="KCP96" s="586" t="s">
        <v>625</v>
      </c>
      <c r="KCQ96" s="586" t="s">
        <v>625</v>
      </c>
      <c r="KCR96" s="586" t="s">
        <v>625</v>
      </c>
      <c r="KCS96" s="586" t="s">
        <v>625</v>
      </c>
      <c r="KCT96" s="586" t="s">
        <v>625</v>
      </c>
      <c r="KCU96" s="586" t="s">
        <v>625</v>
      </c>
      <c r="KCV96" s="586" t="s">
        <v>625</v>
      </c>
      <c r="KCW96" s="586" t="s">
        <v>625</v>
      </c>
      <c r="KCX96" s="586" t="s">
        <v>625</v>
      </c>
      <c r="KCY96" s="586" t="s">
        <v>625</v>
      </c>
      <c r="KCZ96" s="586" t="s">
        <v>625</v>
      </c>
      <c r="KDA96" s="586" t="s">
        <v>625</v>
      </c>
      <c r="KDB96" s="586" t="s">
        <v>625</v>
      </c>
      <c r="KDC96" s="586" t="s">
        <v>625</v>
      </c>
      <c r="KDD96" s="586" t="s">
        <v>625</v>
      </c>
      <c r="KDE96" s="586" t="s">
        <v>625</v>
      </c>
      <c r="KDF96" s="586" t="s">
        <v>625</v>
      </c>
      <c r="KDG96" s="586" t="s">
        <v>625</v>
      </c>
      <c r="KDH96" s="586" t="s">
        <v>625</v>
      </c>
      <c r="KDI96" s="586" t="s">
        <v>625</v>
      </c>
      <c r="KDJ96" s="586" t="s">
        <v>625</v>
      </c>
      <c r="KDK96" s="586" t="s">
        <v>625</v>
      </c>
      <c r="KDL96" s="586" t="s">
        <v>625</v>
      </c>
      <c r="KDM96" s="586" t="s">
        <v>625</v>
      </c>
      <c r="KDN96" s="586" t="s">
        <v>625</v>
      </c>
      <c r="KDO96" s="586" t="s">
        <v>625</v>
      </c>
      <c r="KDP96" s="586" t="s">
        <v>625</v>
      </c>
      <c r="KDQ96" s="586" t="s">
        <v>625</v>
      </c>
      <c r="KDR96" s="586" t="s">
        <v>625</v>
      </c>
      <c r="KDS96" s="586" t="s">
        <v>625</v>
      </c>
      <c r="KDT96" s="586" t="s">
        <v>625</v>
      </c>
      <c r="KDU96" s="586" t="s">
        <v>625</v>
      </c>
      <c r="KDV96" s="586" t="s">
        <v>625</v>
      </c>
      <c r="KDW96" s="586" t="s">
        <v>625</v>
      </c>
      <c r="KDX96" s="586" t="s">
        <v>625</v>
      </c>
      <c r="KDY96" s="586" t="s">
        <v>625</v>
      </c>
      <c r="KDZ96" s="586" t="s">
        <v>625</v>
      </c>
      <c r="KEA96" s="586" t="s">
        <v>625</v>
      </c>
      <c r="KEB96" s="586" t="s">
        <v>625</v>
      </c>
      <c r="KEC96" s="586" t="s">
        <v>625</v>
      </c>
      <c r="KED96" s="586" t="s">
        <v>625</v>
      </c>
      <c r="KEE96" s="586" t="s">
        <v>625</v>
      </c>
      <c r="KEF96" s="586" t="s">
        <v>625</v>
      </c>
      <c r="KEG96" s="586" t="s">
        <v>625</v>
      </c>
      <c r="KEH96" s="586" t="s">
        <v>625</v>
      </c>
      <c r="KEI96" s="586" t="s">
        <v>625</v>
      </c>
      <c r="KEJ96" s="586" t="s">
        <v>625</v>
      </c>
      <c r="KEK96" s="586" t="s">
        <v>625</v>
      </c>
      <c r="KEL96" s="586" t="s">
        <v>625</v>
      </c>
      <c r="KEM96" s="586" t="s">
        <v>625</v>
      </c>
      <c r="KEN96" s="586" t="s">
        <v>625</v>
      </c>
      <c r="KEO96" s="586" t="s">
        <v>625</v>
      </c>
      <c r="KEP96" s="586" t="s">
        <v>625</v>
      </c>
      <c r="KEQ96" s="586" t="s">
        <v>625</v>
      </c>
      <c r="KER96" s="586" t="s">
        <v>625</v>
      </c>
      <c r="KES96" s="586" t="s">
        <v>625</v>
      </c>
      <c r="KET96" s="586" t="s">
        <v>625</v>
      </c>
      <c r="KEU96" s="586" t="s">
        <v>625</v>
      </c>
      <c r="KEV96" s="586" t="s">
        <v>625</v>
      </c>
      <c r="KEW96" s="586" t="s">
        <v>625</v>
      </c>
      <c r="KEX96" s="586" t="s">
        <v>625</v>
      </c>
      <c r="KEY96" s="586" t="s">
        <v>625</v>
      </c>
      <c r="KEZ96" s="586" t="s">
        <v>625</v>
      </c>
      <c r="KFA96" s="586" t="s">
        <v>625</v>
      </c>
      <c r="KFB96" s="586" t="s">
        <v>625</v>
      </c>
      <c r="KFC96" s="586" t="s">
        <v>625</v>
      </c>
      <c r="KFD96" s="586" t="s">
        <v>625</v>
      </c>
      <c r="KFE96" s="586" t="s">
        <v>625</v>
      </c>
      <c r="KFF96" s="586" t="s">
        <v>625</v>
      </c>
      <c r="KFG96" s="586" t="s">
        <v>625</v>
      </c>
      <c r="KFH96" s="586" t="s">
        <v>625</v>
      </c>
      <c r="KFI96" s="586" t="s">
        <v>625</v>
      </c>
      <c r="KFJ96" s="586" t="s">
        <v>625</v>
      </c>
      <c r="KFK96" s="586" t="s">
        <v>625</v>
      </c>
      <c r="KFL96" s="586" t="s">
        <v>625</v>
      </c>
      <c r="KFM96" s="586" t="s">
        <v>625</v>
      </c>
      <c r="KFN96" s="586" t="s">
        <v>625</v>
      </c>
      <c r="KFO96" s="586" t="s">
        <v>625</v>
      </c>
      <c r="KFP96" s="586" t="s">
        <v>625</v>
      </c>
      <c r="KFQ96" s="586" t="s">
        <v>625</v>
      </c>
      <c r="KFR96" s="586" t="s">
        <v>625</v>
      </c>
      <c r="KFS96" s="586" t="s">
        <v>625</v>
      </c>
      <c r="KFT96" s="586" t="s">
        <v>625</v>
      </c>
      <c r="KFU96" s="586" t="s">
        <v>625</v>
      </c>
      <c r="KFV96" s="586" t="s">
        <v>625</v>
      </c>
      <c r="KFW96" s="586" t="s">
        <v>625</v>
      </c>
      <c r="KFX96" s="586" t="s">
        <v>625</v>
      </c>
      <c r="KFY96" s="586" t="s">
        <v>625</v>
      </c>
      <c r="KFZ96" s="586" t="s">
        <v>625</v>
      </c>
      <c r="KGA96" s="586" t="s">
        <v>625</v>
      </c>
      <c r="KGB96" s="586" t="s">
        <v>625</v>
      </c>
      <c r="KGC96" s="586" t="s">
        <v>625</v>
      </c>
      <c r="KGD96" s="586" t="s">
        <v>625</v>
      </c>
      <c r="KGE96" s="586" t="s">
        <v>625</v>
      </c>
      <c r="KGF96" s="586" t="s">
        <v>625</v>
      </c>
      <c r="KGG96" s="586" t="s">
        <v>625</v>
      </c>
      <c r="KGH96" s="586" t="s">
        <v>625</v>
      </c>
      <c r="KGI96" s="586" t="s">
        <v>625</v>
      </c>
      <c r="KGJ96" s="586" t="s">
        <v>625</v>
      </c>
      <c r="KGK96" s="586" t="s">
        <v>625</v>
      </c>
      <c r="KGL96" s="586" t="s">
        <v>625</v>
      </c>
      <c r="KGM96" s="586" t="s">
        <v>625</v>
      </c>
      <c r="KGN96" s="586" t="s">
        <v>625</v>
      </c>
      <c r="KGO96" s="586" t="s">
        <v>625</v>
      </c>
      <c r="KGP96" s="586" t="s">
        <v>625</v>
      </c>
      <c r="KGQ96" s="586" t="s">
        <v>625</v>
      </c>
      <c r="KGR96" s="586" t="s">
        <v>625</v>
      </c>
      <c r="KGS96" s="586" t="s">
        <v>625</v>
      </c>
      <c r="KGT96" s="586" t="s">
        <v>625</v>
      </c>
      <c r="KGU96" s="586" t="s">
        <v>625</v>
      </c>
      <c r="KGV96" s="586" t="s">
        <v>625</v>
      </c>
      <c r="KGW96" s="586" t="s">
        <v>625</v>
      </c>
      <c r="KGX96" s="586" t="s">
        <v>625</v>
      </c>
      <c r="KGY96" s="586" t="s">
        <v>625</v>
      </c>
      <c r="KGZ96" s="586" t="s">
        <v>625</v>
      </c>
      <c r="KHA96" s="586" t="s">
        <v>625</v>
      </c>
      <c r="KHB96" s="586" t="s">
        <v>625</v>
      </c>
      <c r="KHC96" s="586" t="s">
        <v>625</v>
      </c>
      <c r="KHD96" s="586" t="s">
        <v>625</v>
      </c>
      <c r="KHE96" s="586" t="s">
        <v>625</v>
      </c>
      <c r="KHF96" s="586" t="s">
        <v>625</v>
      </c>
      <c r="KHG96" s="586" t="s">
        <v>625</v>
      </c>
      <c r="KHH96" s="586" t="s">
        <v>625</v>
      </c>
      <c r="KHI96" s="586" t="s">
        <v>625</v>
      </c>
      <c r="KHJ96" s="586" t="s">
        <v>625</v>
      </c>
      <c r="KHK96" s="586" t="s">
        <v>625</v>
      </c>
      <c r="KHL96" s="586" t="s">
        <v>625</v>
      </c>
      <c r="KHM96" s="586" t="s">
        <v>625</v>
      </c>
      <c r="KHN96" s="586" t="s">
        <v>625</v>
      </c>
      <c r="KHO96" s="586" t="s">
        <v>625</v>
      </c>
      <c r="KHP96" s="586" t="s">
        <v>625</v>
      </c>
      <c r="KHQ96" s="586" t="s">
        <v>625</v>
      </c>
      <c r="KHR96" s="586" t="s">
        <v>625</v>
      </c>
      <c r="KHS96" s="586" t="s">
        <v>625</v>
      </c>
      <c r="KHT96" s="586" t="s">
        <v>625</v>
      </c>
      <c r="KHU96" s="586" t="s">
        <v>625</v>
      </c>
      <c r="KHV96" s="586" t="s">
        <v>625</v>
      </c>
      <c r="KHW96" s="586" t="s">
        <v>625</v>
      </c>
      <c r="KHX96" s="586" t="s">
        <v>625</v>
      </c>
      <c r="KHY96" s="586" t="s">
        <v>625</v>
      </c>
      <c r="KHZ96" s="586" t="s">
        <v>625</v>
      </c>
      <c r="KIA96" s="586" t="s">
        <v>625</v>
      </c>
      <c r="KIB96" s="586" t="s">
        <v>625</v>
      </c>
      <c r="KIC96" s="586" t="s">
        <v>625</v>
      </c>
      <c r="KID96" s="586" t="s">
        <v>625</v>
      </c>
      <c r="KIE96" s="586" t="s">
        <v>625</v>
      </c>
      <c r="KIF96" s="586" t="s">
        <v>625</v>
      </c>
      <c r="KIG96" s="586" t="s">
        <v>625</v>
      </c>
      <c r="KIH96" s="586" t="s">
        <v>625</v>
      </c>
      <c r="KII96" s="586" t="s">
        <v>625</v>
      </c>
      <c r="KIJ96" s="586" t="s">
        <v>625</v>
      </c>
      <c r="KIK96" s="586" t="s">
        <v>625</v>
      </c>
      <c r="KIL96" s="586" t="s">
        <v>625</v>
      </c>
      <c r="KIM96" s="586" t="s">
        <v>625</v>
      </c>
      <c r="KIN96" s="586" t="s">
        <v>625</v>
      </c>
      <c r="KIO96" s="586" t="s">
        <v>625</v>
      </c>
      <c r="KIP96" s="586" t="s">
        <v>625</v>
      </c>
      <c r="KIQ96" s="586" t="s">
        <v>625</v>
      </c>
      <c r="KIR96" s="586" t="s">
        <v>625</v>
      </c>
      <c r="KIS96" s="586" t="s">
        <v>625</v>
      </c>
      <c r="KIT96" s="586" t="s">
        <v>625</v>
      </c>
      <c r="KIU96" s="586" t="s">
        <v>625</v>
      </c>
      <c r="KIV96" s="586" t="s">
        <v>625</v>
      </c>
      <c r="KIW96" s="586" t="s">
        <v>625</v>
      </c>
      <c r="KIX96" s="586" t="s">
        <v>625</v>
      </c>
      <c r="KIY96" s="586" t="s">
        <v>625</v>
      </c>
      <c r="KIZ96" s="586" t="s">
        <v>625</v>
      </c>
      <c r="KJA96" s="586" t="s">
        <v>625</v>
      </c>
      <c r="KJB96" s="586" t="s">
        <v>625</v>
      </c>
      <c r="KJC96" s="586" t="s">
        <v>625</v>
      </c>
      <c r="KJD96" s="586" t="s">
        <v>625</v>
      </c>
      <c r="KJE96" s="586" t="s">
        <v>625</v>
      </c>
      <c r="KJF96" s="586" t="s">
        <v>625</v>
      </c>
      <c r="KJG96" s="586" t="s">
        <v>625</v>
      </c>
      <c r="KJH96" s="586" t="s">
        <v>625</v>
      </c>
      <c r="KJI96" s="586" t="s">
        <v>625</v>
      </c>
      <c r="KJJ96" s="586" t="s">
        <v>625</v>
      </c>
      <c r="KJK96" s="586" t="s">
        <v>625</v>
      </c>
      <c r="KJL96" s="586" t="s">
        <v>625</v>
      </c>
      <c r="KJM96" s="586" t="s">
        <v>625</v>
      </c>
      <c r="KJN96" s="586" t="s">
        <v>625</v>
      </c>
      <c r="KJO96" s="586" t="s">
        <v>625</v>
      </c>
      <c r="KJP96" s="586" t="s">
        <v>625</v>
      </c>
      <c r="KJQ96" s="586" t="s">
        <v>625</v>
      </c>
      <c r="KJR96" s="586" t="s">
        <v>625</v>
      </c>
      <c r="KJS96" s="586" t="s">
        <v>625</v>
      </c>
      <c r="KJT96" s="586" t="s">
        <v>625</v>
      </c>
      <c r="KJU96" s="586" t="s">
        <v>625</v>
      </c>
      <c r="KJV96" s="586" t="s">
        <v>625</v>
      </c>
      <c r="KJW96" s="586" t="s">
        <v>625</v>
      </c>
      <c r="KJX96" s="586" t="s">
        <v>625</v>
      </c>
      <c r="KJY96" s="586" t="s">
        <v>625</v>
      </c>
      <c r="KJZ96" s="586" t="s">
        <v>625</v>
      </c>
      <c r="KKA96" s="586" t="s">
        <v>625</v>
      </c>
      <c r="KKB96" s="586" t="s">
        <v>625</v>
      </c>
      <c r="KKC96" s="586" t="s">
        <v>625</v>
      </c>
      <c r="KKD96" s="586" t="s">
        <v>625</v>
      </c>
      <c r="KKE96" s="586" t="s">
        <v>625</v>
      </c>
      <c r="KKF96" s="586" t="s">
        <v>625</v>
      </c>
      <c r="KKG96" s="586" t="s">
        <v>625</v>
      </c>
      <c r="KKH96" s="586" t="s">
        <v>625</v>
      </c>
      <c r="KKI96" s="586" t="s">
        <v>625</v>
      </c>
      <c r="KKJ96" s="586" t="s">
        <v>625</v>
      </c>
      <c r="KKK96" s="586" t="s">
        <v>625</v>
      </c>
      <c r="KKL96" s="586" t="s">
        <v>625</v>
      </c>
      <c r="KKM96" s="586" t="s">
        <v>625</v>
      </c>
      <c r="KKN96" s="586" t="s">
        <v>625</v>
      </c>
      <c r="KKO96" s="586" t="s">
        <v>625</v>
      </c>
      <c r="KKP96" s="586" t="s">
        <v>625</v>
      </c>
      <c r="KKQ96" s="586" t="s">
        <v>625</v>
      </c>
      <c r="KKR96" s="586" t="s">
        <v>625</v>
      </c>
      <c r="KKS96" s="586" t="s">
        <v>625</v>
      </c>
      <c r="KKT96" s="586" t="s">
        <v>625</v>
      </c>
      <c r="KKU96" s="586" t="s">
        <v>625</v>
      </c>
      <c r="KKV96" s="586" t="s">
        <v>625</v>
      </c>
      <c r="KKW96" s="586" t="s">
        <v>625</v>
      </c>
      <c r="KKX96" s="586" t="s">
        <v>625</v>
      </c>
      <c r="KKY96" s="586" t="s">
        <v>625</v>
      </c>
      <c r="KKZ96" s="586" t="s">
        <v>625</v>
      </c>
      <c r="KLA96" s="586" t="s">
        <v>625</v>
      </c>
      <c r="KLB96" s="586" t="s">
        <v>625</v>
      </c>
      <c r="KLC96" s="586" t="s">
        <v>625</v>
      </c>
      <c r="KLD96" s="586" t="s">
        <v>625</v>
      </c>
      <c r="KLE96" s="586" t="s">
        <v>625</v>
      </c>
      <c r="KLF96" s="586" t="s">
        <v>625</v>
      </c>
      <c r="KLG96" s="586" t="s">
        <v>625</v>
      </c>
      <c r="KLH96" s="586" t="s">
        <v>625</v>
      </c>
      <c r="KLI96" s="586" t="s">
        <v>625</v>
      </c>
      <c r="KLJ96" s="586" t="s">
        <v>625</v>
      </c>
      <c r="KLK96" s="586" t="s">
        <v>625</v>
      </c>
      <c r="KLL96" s="586" t="s">
        <v>625</v>
      </c>
      <c r="KLM96" s="586" t="s">
        <v>625</v>
      </c>
      <c r="KLN96" s="586" t="s">
        <v>625</v>
      </c>
      <c r="KLO96" s="586" t="s">
        <v>625</v>
      </c>
      <c r="KLP96" s="586" t="s">
        <v>625</v>
      </c>
      <c r="KLQ96" s="586" t="s">
        <v>625</v>
      </c>
      <c r="KLR96" s="586" t="s">
        <v>625</v>
      </c>
      <c r="KLS96" s="586" t="s">
        <v>625</v>
      </c>
      <c r="KLT96" s="586" t="s">
        <v>625</v>
      </c>
      <c r="KLU96" s="586" t="s">
        <v>625</v>
      </c>
      <c r="KLV96" s="586" t="s">
        <v>625</v>
      </c>
      <c r="KLW96" s="586" t="s">
        <v>625</v>
      </c>
      <c r="KLX96" s="586" t="s">
        <v>625</v>
      </c>
      <c r="KLY96" s="586" t="s">
        <v>625</v>
      </c>
      <c r="KLZ96" s="586" t="s">
        <v>625</v>
      </c>
      <c r="KMA96" s="586" t="s">
        <v>625</v>
      </c>
      <c r="KMB96" s="586" t="s">
        <v>625</v>
      </c>
      <c r="KMC96" s="586" t="s">
        <v>625</v>
      </c>
      <c r="KMD96" s="586" t="s">
        <v>625</v>
      </c>
      <c r="KME96" s="586" t="s">
        <v>625</v>
      </c>
      <c r="KMF96" s="586" t="s">
        <v>625</v>
      </c>
      <c r="KMG96" s="586" t="s">
        <v>625</v>
      </c>
      <c r="KMH96" s="586" t="s">
        <v>625</v>
      </c>
      <c r="KMI96" s="586" t="s">
        <v>625</v>
      </c>
      <c r="KMJ96" s="586" t="s">
        <v>625</v>
      </c>
      <c r="KMK96" s="586" t="s">
        <v>625</v>
      </c>
      <c r="KML96" s="586" t="s">
        <v>625</v>
      </c>
      <c r="KMM96" s="586" t="s">
        <v>625</v>
      </c>
      <c r="KMN96" s="586" t="s">
        <v>625</v>
      </c>
      <c r="KMO96" s="586" t="s">
        <v>625</v>
      </c>
      <c r="KMP96" s="586" t="s">
        <v>625</v>
      </c>
      <c r="KMQ96" s="586" t="s">
        <v>625</v>
      </c>
      <c r="KMR96" s="586" t="s">
        <v>625</v>
      </c>
      <c r="KMS96" s="586" t="s">
        <v>625</v>
      </c>
      <c r="KMT96" s="586" t="s">
        <v>625</v>
      </c>
      <c r="KMU96" s="586" t="s">
        <v>625</v>
      </c>
      <c r="KMV96" s="586" t="s">
        <v>625</v>
      </c>
      <c r="KMW96" s="586" t="s">
        <v>625</v>
      </c>
      <c r="KMX96" s="586" t="s">
        <v>625</v>
      </c>
      <c r="KMY96" s="586" t="s">
        <v>625</v>
      </c>
      <c r="KMZ96" s="586" t="s">
        <v>625</v>
      </c>
      <c r="KNA96" s="586" t="s">
        <v>625</v>
      </c>
      <c r="KNB96" s="586" t="s">
        <v>625</v>
      </c>
      <c r="KNC96" s="586" t="s">
        <v>625</v>
      </c>
      <c r="KND96" s="586" t="s">
        <v>625</v>
      </c>
      <c r="KNE96" s="586" t="s">
        <v>625</v>
      </c>
      <c r="KNF96" s="586" t="s">
        <v>625</v>
      </c>
      <c r="KNG96" s="586" t="s">
        <v>625</v>
      </c>
      <c r="KNH96" s="586" t="s">
        <v>625</v>
      </c>
      <c r="KNI96" s="586" t="s">
        <v>625</v>
      </c>
      <c r="KNJ96" s="586" t="s">
        <v>625</v>
      </c>
      <c r="KNK96" s="586" t="s">
        <v>625</v>
      </c>
      <c r="KNL96" s="586" t="s">
        <v>625</v>
      </c>
      <c r="KNM96" s="586" t="s">
        <v>625</v>
      </c>
      <c r="KNN96" s="586" t="s">
        <v>625</v>
      </c>
      <c r="KNO96" s="586" t="s">
        <v>625</v>
      </c>
      <c r="KNP96" s="586" t="s">
        <v>625</v>
      </c>
      <c r="KNQ96" s="586" t="s">
        <v>625</v>
      </c>
      <c r="KNR96" s="586" t="s">
        <v>625</v>
      </c>
      <c r="KNS96" s="586" t="s">
        <v>625</v>
      </c>
      <c r="KNT96" s="586" t="s">
        <v>625</v>
      </c>
      <c r="KNU96" s="586" t="s">
        <v>625</v>
      </c>
      <c r="KNV96" s="586" t="s">
        <v>625</v>
      </c>
      <c r="KNW96" s="586" t="s">
        <v>625</v>
      </c>
      <c r="KNX96" s="586" t="s">
        <v>625</v>
      </c>
      <c r="KNY96" s="586" t="s">
        <v>625</v>
      </c>
      <c r="KNZ96" s="586" t="s">
        <v>625</v>
      </c>
      <c r="KOA96" s="586" t="s">
        <v>625</v>
      </c>
      <c r="KOB96" s="586" t="s">
        <v>625</v>
      </c>
      <c r="KOC96" s="586" t="s">
        <v>625</v>
      </c>
      <c r="KOD96" s="586" t="s">
        <v>625</v>
      </c>
      <c r="KOE96" s="586" t="s">
        <v>625</v>
      </c>
      <c r="KOF96" s="586" t="s">
        <v>625</v>
      </c>
      <c r="KOG96" s="586" t="s">
        <v>625</v>
      </c>
      <c r="KOH96" s="586" t="s">
        <v>625</v>
      </c>
      <c r="KOI96" s="586" t="s">
        <v>625</v>
      </c>
      <c r="KOJ96" s="586" t="s">
        <v>625</v>
      </c>
      <c r="KOK96" s="586" t="s">
        <v>625</v>
      </c>
      <c r="KOL96" s="586" t="s">
        <v>625</v>
      </c>
      <c r="KOM96" s="586" t="s">
        <v>625</v>
      </c>
      <c r="KON96" s="586" t="s">
        <v>625</v>
      </c>
      <c r="KOO96" s="586" t="s">
        <v>625</v>
      </c>
      <c r="KOP96" s="586" t="s">
        <v>625</v>
      </c>
      <c r="KOQ96" s="586" t="s">
        <v>625</v>
      </c>
      <c r="KOR96" s="586" t="s">
        <v>625</v>
      </c>
      <c r="KOS96" s="586" t="s">
        <v>625</v>
      </c>
      <c r="KOT96" s="586" t="s">
        <v>625</v>
      </c>
      <c r="KOU96" s="586" t="s">
        <v>625</v>
      </c>
      <c r="KOV96" s="586" t="s">
        <v>625</v>
      </c>
      <c r="KOW96" s="586" t="s">
        <v>625</v>
      </c>
      <c r="KOX96" s="586" t="s">
        <v>625</v>
      </c>
      <c r="KOY96" s="586" t="s">
        <v>625</v>
      </c>
      <c r="KOZ96" s="586" t="s">
        <v>625</v>
      </c>
      <c r="KPA96" s="586" t="s">
        <v>625</v>
      </c>
      <c r="KPB96" s="586" t="s">
        <v>625</v>
      </c>
      <c r="KPC96" s="586" t="s">
        <v>625</v>
      </c>
      <c r="KPD96" s="586" t="s">
        <v>625</v>
      </c>
      <c r="KPE96" s="586" t="s">
        <v>625</v>
      </c>
      <c r="KPF96" s="586" t="s">
        <v>625</v>
      </c>
      <c r="KPG96" s="586" t="s">
        <v>625</v>
      </c>
      <c r="KPH96" s="586" t="s">
        <v>625</v>
      </c>
      <c r="KPI96" s="586" t="s">
        <v>625</v>
      </c>
      <c r="KPJ96" s="586" t="s">
        <v>625</v>
      </c>
      <c r="KPK96" s="586" t="s">
        <v>625</v>
      </c>
      <c r="KPL96" s="586" t="s">
        <v>625</v>
      </c>
      <c r="KPM96" s="586" t="s">
        <v>625</v>
      </c>
      <c r="KPN96" s="586" t="s">
        <v>625</v>
      </c>
      <c r="KPO96" s="586" t="s">
        <v>625</v>
      </c>
      <c r="KPP96" s="586" t="s">
        <v>625</v>
      </c>
      <c r="KPQ96" s="586" t="s">
        <v>625</v>
      </c>
      <c r="KPR96" s="586" t="s">
        <v>625</v>
      </c>
      <c r="KPS96" s="586" t="s">
        <v>625</v>
      </c>
      <c r="KPT96" s="586" t="s">
        <v>625</v>
      </c>
      <c r="KPU96" s="586" t="s">
        <v>625</v>
      </c>
      <c r="KPV96" s="586" t="s">
        <v>625</v>
      </c>
      <c r="KPW96" s="586" t="s">
        <v>625</v>
      </c>
      <c r="KPX96" s="586" t="s">
        <v>625</v>
      </c>
      <c r="KPY96" s="586" t="s">
        <v>625</v>
      </c>
      <c r="KPZ96" s="586" t="s">
        <v>625</v>
      </c>
      <c r="KQA96" s="586" t="s">
        <v>625</v>
      </c>
      <c r="KQB96" s="586" t="s">
        <v>625</v>
      </c>
      <c r="KQC96" s="586" t="s">
        <v>625</v>
      </c>
      <c r="KQD96" s="586" t="s">
        <v>625</v>
      </c>
      <c r="KQE96" s="586" t="s">
        <v>625</v>
      </c>
      <c r="KQF96" s="586" t="s">
        <v>625</v>
      </c>
      <c r="KQG96" s="586" t="s">
        <v>625</v>
      </c>
      <c r="KQH96" s="586" t="s">
        <v>625</v>
      </c>
      <c r="KQI96" s="586" t="s">
        <v>625</v>
      </c>
      <c r="KQJ96" s="586" t="s">
        <v>625</v>
      </c>
      <c r="KQK96" s="586" t="s">
        <v>625</v>
      </c>
      <c r="KQL96" s="586" t="s">
        <v>625</v>
      </c>
      <c r="KQM96" s="586" t="s">
        <v>625</v>
      </c>
      <c r="KQN96" s="586" t="s">
        <v>625</v>
      </c>
      <c r="KQO96" s="586" t="s">
        <v>625</v>
      </c>
      <c r="KQP96" s="586" t="s">
        <v>625</v>
      </c>
      <c r="KQQ96" s="586" t="s">
        <v>625</v>
      </c>
      <c r="KQR96" s="586" t="s">
        <v>625</v>
      </c>
      <c r="KQS96" s="586" t="s">
        <v>625</v>
      </c>
      <c r="KQT96" s="586" t="s">
        <v>625</v>
      </c>
      <c r="KQU96" s="586" t="s">
        <v>625</v>
      </c>
      <c r="KQV96" s="586" t="s">
        <v>625</v>
      </c>
      <c r="KQW96" s="586" t="s">
        <v>625</v>
      </c>
      <c r="KQX96" s="586" t="s">
        <v>625</v>
      </c>
      <c r="KQY96" s="586" t="s">
        <v>625</v>
      </c>
      <c r="KQZ96" s="586" t="s">
        <v>625</v>
      </c>
      <c r="KRA96" s="586" t="s">
        <v>625</v>
      </c>
      <c r="KRB96" s="586" t="s">
        <v>625</v>
      </c>
      <c r="KRC96" s="586" t="s">
        <v>625</v>
      </c>
      <c r="KRD96" s="586" t="s">
        <v>625</v>
      </c>
      <c r="KRE96" s="586" t="s">
        <v>625</v>
      </c>
      <c r="KRF96" s="586" t="s">
        <v>625</v>
      </c>
      <c r="KRG96" s="586" t="s">
        <v>625</v>
      </c>
      <c r="KRH96" s="586" t="s">
        <v>625</v>
      </c>
      <c r="KRI96" s="586" t="s">
        <v>625</v>
      </c>
      <c r="KRJ96" s="586" t="s">
        <v>625</v>
      </c>
      <c r="KRK96" s="586" t="s">
        <v>625</v>
      </c>
      <c r="KRL96" s="586" t="s">
        <v>625</v>
      </c>
      <c r="KRM96" s="586" t="s">
        <v>625</v>
      </c>
      <c r="KRN96" s="586" t="s">
        <v>625</v>
      </c>
      <c r="KRO96" s="586" t="s">
        <v>625</v>
      </c>
      <c r="KRP96" s="586" t="s">
        <v>625</v>
      </c>
      <c r="KRQ96" s="586" t="s">
        <v>625</v>
      </c>
      <c r="KRR96" s="586" t="s">
        <v>625</v>
      </c>
      <c r="KRS96" s="586" t="s">
        <v>625</v>
      </c>
      <c r="KRT96" s="586" t="s">
        <v>625</v>
      </c>
      <c r="KRU96" s="586" t="s">
        <v>625</v>
      </c>
      <c r="KRV96" s="586" t="s">
        <v>625</v>
      </c>
      <c r="KRW96" s="586" t="s">
        <v>625</v>
      </c>
      <c r="KRX96" s="586" t="s">
        <v>625</v>
      </c>
      <c r="KRY96" s="586" t="s">
        <v>625</v>
      </c>
      <c r="KRZ96" s="586" t="s">
        <v>625</v>
      </c>
      <c r="KSA96" s="586" t="s">
        <v>625</v>
      </c>
      <c r="KSB96" s="586" t="s">
        <v>625</v>
      </c>
      <c r="KSC96" s="586" t="s">
        <v>625</v>
      </c>
      <c r="KSD96" s="586" t="s">
        <v>625</v>
      </c>
      <c r="KSE96" s="586" t="s">
        <v>625</v>
      </c>
      <c r="KSF96" s="586" t="s">
        <v>625</v>
      </c>
      <c r="KSG96" s="586" t="s">
        <v>625</v>
      </c>
      <c r="KSH96" s="586" t="s">
        <v>625</v>
      </c>
      <c r="KSI96" s="586" t="s">
        <v>625</v>
      </c>
      <c r="KSJ96" s="586" t="s">
        <v>625</v>
      </c>
      <c r="KSK96" s="586" t="s">
        <v>625</v>
      </c>
      <c r="KSL96" s="586" t="s">
        <v>625</v>
      </c>
      <c r="KSM96" s="586" t="s">
        <v>625</v>
      </c>
      <c r="KSN96" s="586" t="s">
        <v>625</v>
      </c>
      <c r="KSO96" s="586" t="s">
        <v>625</v>
      </c>
      <c r="KSP96" s="586" t="s">
        <v>625</v>
      </c>
      <c r="KSQ96" s="586" t="s">
        <v>625</v>
      </c>
      <c r="KSR96" s="586" t="s">
        <v>625</v>
      </c>
      <c r="KSS96" s="586" t="s">
        <v>625</v>
      </c>
      <c r="KST96" s="586" t="s">
        <v>625</v>
      </c>
      <c r="KSU96" s="586" t="s">
        <v>625</v>
      </c>
      <c r="KSV96" s="586" t="s">
        <v>625</v>
      </c>
      <c r="KSW96" s="586" t="s">
        <v>625</v>
      </c>
      <c r="KSX96" s="586" t="s">
        <v>625</v>
      </c>
      <c r="KSY96" s="586" t="s">
        <v>625</v>
      </c>
      <c r="KSZ96" s="586" t="s">
        <v>625</v>
      </c>
      <c r="KTA96" s="586" t="s">
        <v>625</v>
      </c>
      <c r="KTB96" s="586" t="s">
        <v>625</v>
      </c>
      <c r="KTC96" s="586" t="s">
        <v>625</v>
      </c>
      <c r="KTD96" s="586" t="s">
        <v>625</v>
      </c>
      <c r="KTE96" s="586" t="s">
        <v>625</v>
      </c>
      <c r="KTF96" s="586" t="s">
        <v>625</v>
      </c>
      <c r="KTG96" s="586" t="s">
        <v>625</v>
      </c>
      <c r="KTH96" s="586" t="s">
        <v>625</v>
      </c>
      <c r="KTI96" s="586" t="s">
        <v>625</v>
      </c>
      <c r="KTJ96" s="586" t="s">
        <v>625</v>
      </c>
      <c r="KTK96" s="586" t="s">
        <v>625</v>
      </c>
      <c r="KTL96" s="586" t="s">
        <v>625</v>
      </c>
      <c r="KTM96" s="586" t="s">
        <v>625</v>
      </c>
      <c r="KTN96" s="586" t="s">
        <v>625</v>
      </c>
      <c r="KTO96" s="586" t="s">
        <v>625</v>
      </c>
      <c r="KTP96" s="586" t="s">
        <v>625</v>
      </c>
      <c r="KTQ96" s="586" t="s">
        <v>625</v>
      </c>
      <c r="KTR96" s="586" t="s">
        <v>625</v>
      </c>
      <c r="KTS96" s="586" t="s">
        <v>625</v>
      </c>
      <c r="KTT96" s="586" t="s">
        <v>625</v>
      </c>
      <c r="KTU96" s="586" t="s">
        <v>625</v>
      </c>
      <c r="KTV96" s="586" t="s">
        <v>625</v>
      </c>
      <c r="KTW96" s="586" t="s">
        <v>625</v>
      </c>
      <c r="KTX96" s="586" t="s">
        <v>625</v>
      </c>
      <c r="KTY96" s="586" t="s">
        <v>625</v>
      </c>
      <c r="KTZ96" s="586" t="s">
        <v>625</v>
      </c>
      <c r="KUA96" s="586" t="s">
        <v>625</v>
      </c>
      <c r="KUB96" s="586" t="s">
        <v>625</v>
      </c>
      <c r="KUC96" s="586" t="s">
        <v>625</v>
      </c>
      <c r="KUD96" s="586" t="s">
        <v>625</v>
      </c>
      <c r="KUE96" s="586" t="s">
        <v>625</v>
      </c>
      <c r="KUF96" s="586" t="s">
        <v>625</v>
      </c>
      <c r="KUG96" s="586" t="s">
        <v>625</v>
      </c>
      <c r="KUH96" s="586" t="s">
        <v>625</v>
      </c>
      <c r="KUI96" s="586" t="s">
        <v>625</v>
      </c>
      <c r="KUJ96" s="586" t="s">
        <v>625</v>
      </c>
      <c r="KUK96" s="586" t="s">
        <v>625</v>
      </c>
      <c r="KUL96" s="586" t="s">
        <v>625</v>
      </c>
      <c r="KUM96" s="586" t="s">
        <v>625</v>
      </c>
      <c r="KUN96" s="586" t="s">
        <v>625</v>
      </c>
      <c r="KUO96" s="586" t="s">
        <v>625</v>
      </c>
      <c r="KUP96" s="586" t="s">
        <v>625</v>
      </c>
      <c r="KUQ96" s="586" t="s">
        <v>625</v>
      </c>
      <c r="KUR96" s="586" t="s">
        <v>625</v>
      </c>
      <c r="KUS96" s="586" t="s">
        <v>625</v>
      </c>
      <c r="KUT96" s="586" t="s">
        <v>625</v>
      </c>
      <c r="KUU96" s="586" t="s">
        <v>625</v>
      </c>
      <c r="KUV96" s="586" t="s">
        <v>625</v>
      </c>
      <c r="KUW96" s="586" t="s">
        <v>625</v>
      </c>
      <c r="KUX96" s="586" t="s">
        <v>625</v>
      </c>
      <c r="KUY96" s="586" t="s">
        <v>625</v>
      </c>
      <c r="KUZ96" s="586" t="s">
        <v>625</v>
      </c>
      <c r="KVA96" s="586" t="s">
        <v>625</v>
      </c>
      <c r="KVB96" s="586" t="s">
        <v>625</v>
      </c>
      <c r="KVC96" s="586" t="s">
        <v>625</v>
      </c>
      <c r="KVD96" s="586" t="s">
        <v>625</v>
      </c>
      <c r="KVE96" s="586" t="s">
        <v>625</v>
      </c>
      <c r="KVF96" s="586" t="s">
        <v>625</v>
      </c>
      <c r="KVG96" s="586" t="s">
        <v>625</v>
      </c>
      <c r="KVH96" s="586" t="s">
        <v>625</v>
      </c>
      <c r="KVI96" s="586" t="s">
        <v>625</v>
      </c>
      <c r="KVJ96" s="586" t="s">
        <v>625</v>
      </c>
      <c r="KVK96" s="586" t="s">
        <v>625</v>
      </c>
      <c r="KVL96" s="586" t="s">
        <v>625</v>
      </c>
      <c r="KVM96" s="586" t="s">
        <v>625</v>
      </c>
      <c r="KVN96" s="586" t="s">
        <v>625</v>
      </c>
      <c r="KVO96" s="586" t="s">
        <v>625</v>
      </c>
      <c r="KVP96" s="586" t="s">
        <v>625</v>
      </c>
      <c r="KVQ96" s="586" t="s">
        <v>625</v>
      </c>
      <c r="KVR96" s="586" t="s">
        <v>625</v>
      </c>
      <c r="KVS96" s="586" t="s">
        <v>625</v>
      </c>
      <c r="KVT96" s="586" t="s">
        <v>625</v>
      </c>
      <c r="KVU96" s="586" t="s">
        <v>625</v>
      </c>
      <c r="KVV96" s="586" t="s">
        <v>625</v>
      </c>
      <c r="KVW96" s="586" t="s">
        <v>625</v>
      </c>
      <c r="KVX96" s="586" t="s">
        <v>625</v>
      </c>
      <c r="KVY96" s="586" t="s">
        <v>625</v>
      </c>
      <c r="KVZ96" s="586" t="s">
        <v>625</v>
      </c>
      <c r="KWA96" s="586" t="s">
        <v>625</v>
      </c>
      <c r="KWB96" s="586" t="s">
        <v>625</v>
      </c>
      <c r="KWC96" s="586" t="s">
        <v>625</v>
      </c>
      <c r="KWD96" s="586" t="s">
        <v>625</v>
      </c>
      <c r="KWE96" s="586" t="s">
        <v>625</v>
      </c>
      <c r="KWF96" s="586" t="s">
        <v>625</v>
      </c>
      <c r="KWG96" s="586" t="s">
        <v>625</v>
      </c>
      <c r="KWH96" s="586" t="s">
        <v>625</v>
      </c>
      <c r="KWI96" s="586" t="s">
        <v>625</v>
      </c>
      <c r="KWJ96" s="586" t="s">
        <v>625</v>
      </c>
      <c r="KWK96" s="586" t="s">
        <v>625</v>
      </c>
      <c r="KWL96" s="586" t="s">
        <v>625</v>
      </c>
      <c r="KWM96" s="586" t="s">
        <v>625</v>
      </c>
      <c r="KWN96" s="586" t="s">
        <v>625</v>
      </c>
      <c r="KWO96" s="586" t="s">
        <v>625</v>
      </c>
      <c r="KWP96" s="586" t="s">
        <v>625</v>
      </c>
      <c r="KWQ96" s="586" t="s">
        <v>625</v>
      </c>
      <c r="KWR96" s="586" t="s">
        <v>625</v>
      </c>
      <c r="KWS96" s="586" t="s">
        <v>625</v>
      </c>
      <c r="KWT96" s="586" t="s">
        <v>625</v>
      </c>
      <c r="KWU96" s="586" t="s">
        <v>625</v>
      </c>
      <c r="KWV96" s="586" t="s">
        <v>625</v>
      </c>
      <c r="KWW96" s="586" t="s">
        <v>625</v>
      </c>
      <c r="KWX96" s="586" t="s">
        <v>625</v>
      </c>
      <c r="KWY96" s="586" t="s">
        <v>625</v>
      </c>
      <c r="KWZ96" s="586" t="s">
        <v>625</v>
      </c>
      <c r="KXA96" s="586" t="s">
        <v>625</v>
      </c>
      <c r="KXB96" s="586" t="s">
        <v>625</v>
      </c>
      <c r="KXC96" s="586" t="s">
        <v>625</v>
      </c>
      <c r="KXD96" s="586" t="s">
        <v>625</v>
      </c>
      <c r="KXE96" s="586" t="s">
        <v>625</v>
      </c>
      <c r="KXF96" s="586" t="s">
        <v>625</v>
      </c>
      <c r="KXG96" s="586" t="s">
        <v>625</v>
      </c>
      <c r="KXH96" s="586" t="s">
        <v>625</v>
      </c>
      <c r="KXI96" s="586" t="s">
        <v>625</v>
      </c>
      <c r="KXJ96" s="586" t="s">
        <v>625</v>
      </c>
      <c r="KXK96" s="586" t="s">
        <v>625</v>
      </c>
      <c r="KXL96" s="586" t="s">
        <v>625</v>
      </c>
      <c r="KXM96" s="586" t="s">
        <v>625</v>
      </c>
      <c r="KXN96" s="586" t="s">
        <v>625</v>
      </c>
      <c r="KXO96" s="586" t="s">
        <v>625</v>
      </c>
      <c r="KXP96" s="586" t="s">
        <v>625</v>
      </c>
      <c r="KXQ96" s="586" t="s">
        <v>625</v>
      </c>
      <c r="KXR96" s="586" t="s">
        <v>625</v>
      </c>
      <c r="KXS96" s="586" t="s">
        <v>625</v>
      </c>
      <c r="KXT96" s="586" t="s">
        <v>625</v>
      </c>
      <c r="KXU96" s="586" t="s">
        <v>625</v>
      </c>
      <c r="KXV96" s="586" t="s">
        <v>625</v>
      </c>
      <c r="KXW96" s="586" t="s">
        <v>625</v>
      </c>
      <c r="KXX96" s="586" t="s">
        <v>625</v>
      </c>
      <c r="KXY96" s="586" t="s">
        <v>625</v>
      </c>
      <c r="KXZ96" s="586" t="s">
        <v>625</v>
      </c>
      <c r="KYA96" s="586" t="s">
        <v>625</v>
      </c>
      <c r="KYB96" s="586" t="s">
        <v>625</v>
      </c>
      <c r="KYC96" s="586" t="s">
        <v>625</v>
      </c>
      <c r="KYD96" s="586" t="s">
        <v>625</v>
      </c>
      <c r="KYE96" s="586" t="s">
        <v>625</v>
      </c>
      <c r="KYF96" s="586" t="s">
        <v>625</v>
      </c>
      <c r="KYG96" s="586" t="s">
        <v>625</v>
      </c>
      <c r="KYH96" s="586" t="s">
        <v>625</v>
      </c>
      <c r="KYI96" s="586" t="s">
        <v>625</v>
      </c>
      <c r="KYJ96" s="586" t="s">
        <v>625</v>
      </c>
      <c r="KYK96" s="586" t="s">
        <v>625</v>
      </c>
      <c r="KYL96" s="586" t="s">
        <v>625</v>
      </c>
      <c r="KYM96" s="586" t="s">
        <v>625</v>
      </c>
      <c r="KYN96" s="586" t="s">
        <v>625</v>
      </c>
      <c r="KYO96" s="586" t="s">
        <v>625</v>
      </c>
      <c r="KYP96" s="586" t="s">
        <v>625</v>
      </c>
      <c r="KYQ96" s="586" t="s">
        <v>625</v>
      </c>
      <c r="KYR96" s="586" t="s">
        <v>625</v>
      </c>
      <c r="KYS96" s="586" t="s">
        <v>625</v>
      </c>
      <c r="KYT96" s="586" t="s">
        <v>625</v>
      </c>
      <c r="KYU96" s="586" t="s">
        <v>625</v>
      </c>
      <c r="KYV96" s="586" t="s">
        <v>625</v>
      </c>
      <c r="KYW96" s="586" t="s">
        <v>625</v>
      </c>
      <c r="KYX96" s="586" t="s">
        <v>625</v>
      </c>
      <c r="KYY96" s="586" t="s">
        <v>625</v>
      </c>
      <c r="KYZ96" s="586" t="s">
        <v>625</v>
      </c>
      <c r="KZA96" s="586" t="s">
        <v>625</v>
      </c>
      <c r="KZB96" s="586" t="s">
        <v>625</v>
      </c>
      <c r="KZC96" s="586" t="s">
        <v>625</v>
      </c>
      <c r="KZD96" s="586" t="s">
        <v>625</v>
      </c>
      <c r="KZE96" s="586" t="s">
        <v>625</v>
      </c>
      <c r="KZF96" s="586" t="s">
        <v>625</v>
      </c>
      <c r="KZG96" s="586" t="s">
        <v>625</v>
      </c>
      <c r="KZH96" s="586" t="s">
        <v>625</v>
      </c>
      <c r="KZI96" s="586" t="s">
        <v>625</v>
      </c>
      <c r="KZJ96" s="586" t="s">
        <v>625</v>
      </c>
      <c r="KZK96" s="586" t="s">
        <v>625</v>
      </c>
      <c r="KZL96" s="586" t="s">
        <v>625</v>
      </c>
      <c r="KZM96" s="586" t="s">
        <v>625</v>
      </c>
      <c r="KZN96" s="586" t="s">
        <v>625</v>
      </c>
      <c r="KZO96" s="586" t="s">
        <v>625</v>
      </c>
      <c r="KZP96" s="586" t="s">
        <v>625</v>
      </c>
      <c r="KZQ96" s="586" t="s">
        <v>625</v>
      </c>
      <c r="KZR96" s="586" t="s">
        <v>625</v>
      </c>
      <c r="KZS96" s="586" t="s">
        <v>625</v>
      </c>
      <c r="KZT96" s="586" t="s">
        <v>625</v>
      </c>
      <c r="KZU96" s="586" t="s">
        <v>625</v>
      </c>
      <c r="KZV96" s="586" t="s">
        <v>625</v>
      </c>
      <c r="KZW96" s="586" t="s">
        <v>625</v>
      </c>
      <c r="KZX96" s="586" t="s">
        <v>625</v>
      </c>
      <c r="KZY96" s="586" t="s">
        <v>625</v>
      </c>
      <c r="KZZ96" s="586" t="s">
        <v>625</v>
      </c>
      <c r="LAA96" s="586" t="s">
        <v>625</v>
      </c>
      <c r="LAB96" s="586" t="s">
        <v>625</v>
      </c>
      <c r="LAC96" s="586" t="s">
        <v>625</v>
      </c>
      <c r="LAD96" s="586" t="s">
        <v>625</v>
      </c>
      <c r="LAE96" s="586" t="s">
        <v>625</v>
      </c>
      <c r="LAF96" s="586" t="s">
        <v>625</v>
      </c>
      <c r="LAG96" s="586" t="s">
        <v>625</v>
      </c>
      <c r="LAH96" s="586" t="s">
        <v>625</v>
      </c>
      <c r="LAI96" s="586" t="s">
        <v>625</v>
      </c>
      <c r="LAJ96" s="586" t="s">
        <v>625</v>
      </c>
      <c r="LAK96" s="586" t="s">
        <v>625</v>
      </c>
      <c r="LAL96" s="586" t="s">
        <v>625</v>
      </c>
      <c r="LAM96" s="586" t="s">
        <v>625</v>
      </c>
      <c r="LAN96" s="586" t="s">
        <v>625</v>
      </c>
      <c r="LAO96" s="586" t="s">
        <v>625</v>
      </c>
      <c r="LAP96" s="586" t="s">
        <v>625</v>
      </c>
      <c r="LAQ96" s="586" t="s">
        <v>625</v>
      </c>
      <c r="LAR96" s="586" t="s">
        <v>625</v>
      </c>
      <c r="LAS96" s="586" t="s">
        <v>625</v>
      </c>
      <c r="LAT96" s="586" t="s">
        <v>625</v>
      </c>
      <c r="LAU96" s="586" t="s">
        <v>625</v>
      </c>
      <c r="LAV96" s="586" t="s">
        <v>625</v>
      </c>
      <c r="LAW96" s="586" t="s">
        <v>625</v>
      </c>
      <c r="LAX96" s="586" t="s">
        <v>625</v>
      </c>
      <c r="LAY96" s="586" t="s">
        <v>625</v>
      </c>
      <c r="LAZ96" s="586" t="s">
        <v>625</v>
      </c>
      <c r="LBA96" s="586" t="s">
        <v>625</v>
      </c>
      <c r="LBB96" s="586" t="s">
        <v>625</v>
      </c>
      <c r="LBC96" s="586" t="s">
        <v>625</v>
      </c>
      <c r="LBD96" s="586" t="s">
        <v>625</v>
      </c>
      <c r="LBE96" s="586" t="s">
        <v>625</v>
      </c>
      <c r="LBF96" s="586" t="s">
        <v>625</v>
      </c>
      <c r="LBG96" s="586" t="s">
        <v>625</v>
      </c>
      <c r="LBH96" s="586" t="s">
        <v>625</v>
      </c>
      <c r="LBI96" s="586" t="s">
        <v>625</v>
      </c>
      <c r="LBJ96" s="586" t="s">
        <v>625</v>
      </c>
      <c r="LBK96" s="586" t="s">
        <v>625</v>
      </c>
      <c r="LBL96" s="586" t="s">
        <v>625</v>
      </c>
      <c r="LBM96" s="586" t="s">
        <v>625</v>
      </c>
      <c r="LBN96" s="586" t="s">
        <v>625</v>
      </c>
      <c r="LBO96" s="586" t="s">
        <v>625</v>
      </c>
      <c r="LBP96" s="586" t="s">
        <v>625</v>
      </c>
      <c r="LBQ96" s="586" t="s">
        <v>625</v>
      </c>
      <c r="LBR96" s="586" t="s">
        <v>625</v>
      </c>
      <c r="LBS96" s="586" t="s">
        <v>625</v>
      </c>
      <c r="LBT96" s="586" t="s">
        <v>625</v>
      </c>
      <c r="LBU96" s="586" t="s">
        <v>625</v>
      </c>
      <c r="LBV96" s="586" t="s">
        <v>625</v>
      </c>
      <c r="LBW96" s="586" t="s">
        <v>625</v>
      </c>
      <c r="LBX96" s="586" t="s">
        <v>625</v>
      </c>
      <c r="LBY96" s="586" t="s">
        <v>625</v>
      </c>
      <c r="LBZ96" s="586" t="s">
        <v>625</v>
      </c>
      <c r="LCA96" s="586" t="s">
        <v>625</v>
      </c>
      <c r="LCB96" s="586" t="s">
        <v>625</v>
      </c>
      <c r="LCC96" s="586" t="s">
        <v>625</v>
      </c>
      <c r="LCD96" s="586" t="s">
        <v>625</v>
      </c>
      <c r="LCE96" s="586" t="s">
        <v>625</v>
      </c>
      <c r="LCF96" s="586" t="s">
        <v>625</v>
      </c>
      <c r="LCG96" s="586" t="s">
        <v>625</v>
      </c>
      <c r="LCH96" s="586" t="s">
        <v>625</v>
      </c>
      <c r="LCI96" s="586" t="s">
        <v>625</v>
      </c>
      <c r="LCJ96" s="586" t="s">
        <v>625</v>
      </c>
      <c r="LCK96" s="586" t="s">
        <v>625</v>
      </c>
      <c r="LCL96" s="586" t="s">
        <v>625</v>
      </c>
      <c r="LCM96" s="586" t="s">
        <v>625</v>
      </c>
      <c r="LCN96" s="586" t="s">
        <v>625</v>
      </c>
      <c r="LCO96" s="586" t="s">
        <v>625</v>
      </c>
      <c r="LCP96" s="586" t="s">
        <v>625</v>
      </c>
      <c r="LCQ96" s="586" t="s">
        <v>625</v>
      </c>
      <c r="LCR96" s="586" t="s">
        <v>625</v>
      </c>
      <c r="LCS96" s="586" t="s">
        <v>625</v>
      </c>
      <c r="LCT96" s="586" t="s">
        <v>625</v>
      </c>
      <c r="LCU96" s="586" t="s">
        <v>625</v>
      </c>
      <c r="LCV96" s="586" t="s">
        <v>625</v>
      </c>
      <c r="LCW96" s="586" t="s">
        <v>625</v>
      </c>
      <c r="LCX96" s="586" t="s">
        <v>625</v>
      </c>
      <c r="LCY96" s="586" t="s">
        <v>625</v>
      </c>
      <c r="LCZ96" s="586" t="s">
        <v>625</v>
      </c>
      <c r="LDA96" s="586" t="s">
        <v>625</v>
      </c>
      <c r="LDB96" s="586" t="s">
        <v>625</v>
      </c>
      <c r="LDC96" s="586" t="s">
        <v>625</v>
      </c>
      <c r="LDD96" s="586" t="s">
        <v>625</v>
      </c>
      <c r="LDE96" s="586" t="s">
        <v>625</v>
      </c>
      <c r="LDF96" s="586" t="s">
        <v>625</v>
      </c>
      <c r="LDG96" s="586" t="s">
        <v>625</v>
      </c>
      <c r="LDH96" s="586" t="s">
        <v>625</v>
      </c>
      <c r="LDI96" s="586" t="s">
        <v>625</v>
      </c>
      <c r="LDJ96" s="586" t="s">
        <v>625</v>
      </c>
      <c r="LDK96" s="586" t="s">
        <v>625</v>
      </c>
      <c r="LDL96" s="586" t="s">
        <v>625</v>
      </c>
      <c r="LDM96" s="586" t="s">
        <v>625</v>
      </c>
      <c r="LDN96" s="586" t="s">
        <v>625</v>
      </c>
      <c r="LDO96" s="586" t="s">
        <v>625</v>
      </c>
      <c r="LDP96" s="586" t="s">
        <v>625</v>
      </c>
      <c r="LDQ96" s="586" t="s">
        <v>625</v>
      </c>
      <c r="LDR96" s="586" t="s">
        <v>625</v>
      </c>
      <c r="LDS96" s="586" t="s">
        <v>625</v>
      </c>
      <c r="LDT96" s="586" t="s">
        <v>625</v>
      </c>
      <c r="LDU96" s="586" t="s">
        <v>625</v>
      </c>
      <c r="LDV96" s="586" t="s">
        <v>625</v>
      </c>
      <c r="LDW96" s="586" t="s">
        <v>625</v>
      </c>
      <c r="LDX96" s="586" t="s">
        <v>625</v>
      </c>
      <c r="LDY96" s="586" t="s">
        <v>625</v>
      </c>
      <c r="LDZ96" s="586" t="s">
        <v>625</v>
      </c>
      <c r="LEA96" s="586" t="s">
        <v>625</v>
      </c>
      <c r="LEB96" s="586" t="s">
        <v>625</v>
      </c>
      <c r="LEC96" s="586" t="s">
        <v>625</v>
      </c>
      <c r="LED96" s="586" t="s">
        <v>625</v>
      </c>
      <c r="LEE96" s="586" t="s">
        <v>625</v>
      </c>
      <c r="LEF96" s="586" t="s">
        <v>625</v>
      </c>
      <c r="LEG96" s="586" t="s">
        <v>625</v>
      </c>
      <c r="LEH96" s="586" t="s">
        <v>625</v>
      </c>
      <c r="LEI96" s="586" t="s">
        <v>625</v>
      </c>
      <c r="LEJ96" s="586" t="s">
        <v>625</v>
      </c>
      <c r="LEK96" s="586" t="s">
        <v>625</v>
      </c>
      <c r="LEL96" s="586" t="s">
        <v>625</v>
      </c>
      <c r="LEM96" s="586" t="s">
        <v>625</v>
      </c>
      <c r="LEN96" s="586" t="s">
        <v>625</v>
      </c>
      <c r="LEO96" s="586" t="s">
        <v>625</v>
      </c>
      <c r="LEP96" s="586" t="s">
        <v>625</v>
      </c>
      <c r="LEQ96" s="586" t="s">
        <v>625</v>
      </c>
      <c r="LER96" s="586" t="s">
        <v>625</v>
      </c>
      <c r="LES96" s="586" t="s">
        <v>625</v>
      </c>
      <c r="LET96" s="586" t="s">
        <v>625</v>
      </c>
      <c r="LEU96" s="586" t="s">
        <v>625</v>
      </c>
      <c r="LEV96" s="586" t="s">
        <v>625</v>
      </c>
      <c r="LEW96" s="586" t="s">
        <v>625</v>
      </c>
      <c r="LEX96" s="586" t="s">
        <v>625</v>
      </c>
      <c r="LEY96" s="586" t="s">
        <v>625</v>
      </c>
      <c r="LEZ96" s="586" t="s">
        <v>625</v>
      </c>
      <c r="LFA96" s="586" t="s">
        <v>625</v>
      </c>
      <c r="LFB96" s="586" t="s">
        <v>625</v>
      </c>
      <c r="LFC96" s="586" t="s">
        <v>625</v>
      </c>
      <c r="LFD96" s="586" t="s">
        <v>625</v>
      </c>
      <c r="LFE96" s="586" t="s">
        <v>625</v>
      </c>
      <c r="LFF96" s="586" t="s">
        <v>625</v>
      </c>
      <c r="LFG96" s="586" t="s">
        <v>625</v>
      </c>
      <c r="LFH96" s="586" t="s">
        <v>625</v>
      </c>
      <c r="LFI96" s="586" t="s">
        <v>625</v>
      </c>
      <c r="LFJ96" s="586" t="s">
        <v>625</v>
      </c>
      <c r="LFK96" s="586" t="s">
        <v>625</v>
      </c>
      <c r="LFL96" s="586" t="s">
        <v>625</v>
      </c>
      <c r="LFM96" s="586" t="s">
        <v>625</v>
      </c>
      <c r="LFN96" s="586" t="s">
        <v>625</v>
      </c>
      <c r="LFO96" s="586" t="s">
        <v>625</v>
      </c>
      <c r="LFP96" s="586" t="s">
        <v>625</v>
      </c>
      <c r="LFQ96" s="586" t="s">
        <v>625</v>
      </c>
      <c r="LFR96" s="586" t="s">
        <v>625</v>
      </c>
      <c r="LFS96" s="586" t="s">
        <v>625</v>
      </c>
      <c r="LFT96" s="586" t="s">
        <v>625</v>
      </c>
      <c r="LFU96" s="586" t="s">
        <v>625</v>
      </c>
      <c r="LFV96" s="586" t="s">
        <v>625</v>
      </c>
      <c r="LFW96" s="586" t="s">
        <v>625</v>
      </c>
      <c r="LFX96" s="586" t="s">
        <v>625</v>
      </c>
      <c r="LFY96" s="586" t="s">
        <v>625</v>
      </c>
      <c r="LFZ96" s="586" t="s">
        <v>625</v>
      </c>
      <c r="LGA96" s="586" t="s">
        <v>625</v>
      </c>
      <c r="LGB96" s="586" t="s">
        <v>625</v>
      </c>
      <c r="LGC96" s="586" t="s">
        <v>625</v>
      </c>
      <c r="LGD96" s="586" t="s">
        <v>625</v>
      </c>
      <c r="LGE96" s="586" t="s">
        <v>625</v>
      </c>
      <c r="LGF96" s="586" t="s">
        <v>625</v>
      </c>
      <c r="LGG96" s="586" t="s">
        <v>625</v>
      </c>
      <c r="LGH96" s="586" t="s">
        <v>625</v>
      </c>
      <c r="LGI96" s="586" t="s">
        <v>625</v>
      </c>
      <c r="LGJ96" s="586" t="s">
        <v>625</v>
      </c>
      <c r="LGK96" s="586" t="s">
        <v>625</v>
      </c>
      <c r="LGL96" s="586" t="s">
        <v>625</v>
      </c>
      <c r="LGM96" s="586" t="s">
        <v>625</v>
      </c>
      <c r="LGN96" s="586" t="s">
        <v>625</v>
      </c>
      <c r="LGO96" s="586" t="s">
        <v>625</v>
      </c>
      <c r="LGP96" s="586" t="s">
        <v>625</v>
      </c>
      <c r="LGQ96" s="586" t="s">
        <v>625</v>
      </c>
      <c r="LGR96" s="586" t="s">
        <v>625</v>
      </c>
      <c r="LGS96" s="586" t="s">
        <v>625</v>
      </c>
      <c r="LGT96" s="586" t="s">
        <v>625</v>
      </c>
      <c r="LGU96" s="586" t="s">
        <v>625</v>
      </c>
      <c r="LGV96" s="586" t="s">
        <v>625</v>
      </c>
      <c r="LGW96" s="586" t="s">
        <v>625</v>
      </c>
      <c r="LGX96" s="586" t="s">
        <v>625</v>
      </c>
      <c r="LGY96" s="586" t="s">
        <v>625</v>
      </c>
      <c r="LGZ96" s="586" t="s">
        <v>625</v>
      </c>
      <c r="LHA96" s="586" t="s">
        <v>625</v>
      </c>
      <c r="LHB96" s="586" t="s">
        <v>625</v>
      </c>
      <c r="LHC96" s="586" t="s">
        <v>625</v>
      </c>
      <c r="LHD96" s="586" t="s">
        <v>625</v>
      </c>
      <c r="LHE96" s="586" t="s">
        <v>625</v>
      </c>
      <c r="LHF96" s="586" t="s">
        <v>625</v>
      </c>
      <c r="LHG96" s="586" t="s">
        <v>625</v>
      </c>
      <c r="LHH96" s="586" t="s">
        <v>625</v>
      </c>
      <c r="LHI96" s="586" t="s">
        <v>625</v>
      </c>
      <c r="LHJ96" s="586" t="s">
        <v>625</v>
      </c>
      <c r="LHK96" s="586" t="s">
        <v>625</v>
      </c>
      <c r="LHL96" s="586" t="s">
        <v>625</v>
      </c>
      <c r="LHM96" s="586" t="s">
        <v>625</v>
      </c>
      <c r="LHN96" s="586" t="s">
        <v>625</v>
      </c>
      <c r="LHO96" s="586" t="s">
        <v>625</v>
      </c>
      <c r="LHP96" s="586" t="s">
        <v>625</v>
      </c>
      <c r="LHQ96" s="586" t="s">
        <v>625</v>
      </c>
      <c r="LHR96" s="586" t="s">
        <v>625</v>
      </c>
      <c r="LHS96" s="586" t="s">
        <v>625</v>
      </c>
      <c r="LHT96" s="586" t="s">
        <v>625</v>
      </c>
      <c r="LHU96" s="586" t="s">
        <v>625</v>
      </c>
      <c r="LHV96" s="586" t="s">
        <v>625</v>
      </c>
      <c r="LHW96" s="586" t="s">
        <v>625</v>
      </c>
      <c r="LHX96" s="586" t="s">
        <v>625</v>
      </c>
      <c r="LHY96" s="586" t="s">
        <v>625</v>
      </c>
      <c r="LHZ96" s="586" t="s">
        <v>625</v>
      </c>
      <c r="LIA96" s="586" t="s">
        <v>625</v>
      </c>
      <c r="LIB96" s="586" t="s">
        <v>625</v>
      </c>
      <c r="LIC96" s="586" t="s">
        <v>625</v>
      </c>
      <c r="LID96" s="586" t="s">
        <v>625</v>
      </c>
      <c r="LIE96" s="586" t="s">
        <v>625</v>
      </c>
      <c r="LIF96" s="586" t="s">
        <v>625</v>
      </c>
      <c r="LIG96" s="586" t="s">
        <v>625</v>
      </c>
      <c r="LIH96" s="586" t="s">
        <v>625</v>
      </c>
      <c r="LII96" s="586" t="s">
        <v>625</v>
      </c>
      <c r="LIJ96" s="586" t="s">
        <v>625</v>
      </c>
      <c r="LIK96" s="586" t="s">
        <v>625</v>
      </c>
      <c r="LIL96" s="586" t="s">
        <v>625</v>
      </c>
      <c r="LIM96" s="586" t="s">
        <v>625</v>
      </c>
      <c r="LIN96" s="586" t="s">
        <v>625</v>
      </c>
      <c r="LIO96" s="586" t="s">
        <v>625</v>
      </c>
      <c r="LIP96" s="586" t="s">
        <v>625</v>
      </c>
      <c r="LIQ96" s="586" t="s">
        <v>625</v>
      </c>
      <c r="LIR96" s="586" t="s">
        <v>625</v>
      </c>
      <c r="LIS96" s="586" t="s">
        <v>625</v>
      </c>
      <c r="LIT96" s="586" t="s">
        <v>625</v>
      </c>
      <c r="LIU96" s="586" t="s">
        <v>625</v>
      </c>
      <c r="LIV96" s="586" t="s">
        <v>625</v>
      </c>
      <c r="LIW96" s="586" t="s">
        <v>625</v>
      </c>
      <c r="LIX96" s="586" t="s">
        <v>625</v>
      </c>
      <c r="LIY96" s="586" t="s">
        <v>625</v>
      </c>
      <c r="LIZ96" s="586" t="s">
        <v>625</v>
      </c>
      <c r="LJA96" s="586" t="s">
        <v>625</v>
      </c>
      <c r="LJB96" s="586" t="s">
        <v>625</v>
      </c>
      <c r="LJC96" s="586" t="s">
        <v>625</v>
      </c>
      <c r="LJD96" s="586" t="s">
        <v>625</v>
      </c>
      <c r="LJE96" s="586" t="s">
        <v>625</v>
      </c>
      <c r="LJF96" s="586" t="s">
        <v>625</v>
      </c>
      <c r="LJG96" s="586" t="s">
        <v>625</v>
      </c>
      <c r="LJH96" s="586" t="s">
        <v>625</v>
      </c>
      <c r="LJI96" s="586" t="s">
        <v>625</v>
      </c>
      <c r="LJJ96" s="586" t="s">
        <v>625</v>
      </c>
      <c r="LJK96" s="586" t="s">
        <v>625</v>
      </c>
      <c r="LJL96" s="586" t="s">
        <v>625</v>
      </c>
      <c r="LJM96" s="586" t="s">
        <v>625</v>
      </c>
      <c r="LJN96" s="586" t="s">
        <v>625</v>
      </c>
      <c r="LJO96" s="586" t="s">
        <v>625</v>
      </c>
      <c r="LJP96" s="586" t="s">
        <v>625</v>
      </c>
      <c r="LJQ96" s="586" t="s">
        <v>625</v>
      </c>
      <c r="LJR96" s="586" t="s">
        <v>625</v>
      </c>
      <c r="LJS96" s="586" t="s">
        <v>625</v>
      </c>
      <c r="LJT96" s="586" t="s">
        <v>625</v>
      </c>
      <c r="LJU96" s="586" t="s">
        <v>625</v>
      </c>
      <c r="LJV96" s="586" t="s">
        <v>625</v>
      </c>
      <c r="LJW96" s="586" t="s">
        <v>625</v>
      </c>
      <c r="LJX96" s="586" t="s">
        <v>625</v>
      </c>
      <c r="LJY96" s="586" t="s">
        <v>625</v>
      </c>
      <c r="LJZ96" s="586" t="s">
        <v>625</v>
      </c>
      <c r="LKA96" s="586" t="s">
        <v>625</v>
      </c>
      <c r="LKB96" s="586" t="s">
        <v>625</v>
      </c>
      <c r="LKC96" s="586" t="s">
        <v>625</v>
      </c>
      <c r="LKD96" s="586" t="s">
        <v>625</v>
      </c>
      <c r="LKE96" s="586" t="s">
        <v>625</v>
      </c>
      <c r="LKF96" s="586" t="s">
        <v>625</v>
      </c>
      <c r="LKG96" s="586" t="s">
        <v>625</v>
      </c>
      <c r="LKH96" s="586" t="s">
        <v>625</v>
      </c>
      <c r="LKI96" s="586" t="s">
        <v>625</v>
      </c>
      <c r="LKJ96" s="586" t="s">
        <v>625</v>
      </c>
      <c r="LKK96" s="586" t="s">
        <v>625</v>
      </c>
      <c r="LKL96" s="586" t="s">
        <v>625</v>
      </c>
      <c r="LKM96" s="586" t="s">
        <v>625</v>
      </c>
      <c r="LKN96" s="586" t="s">
        <v>625</v>
      </c>
      <c r="LKO96" s="586" t="s">
        <v>625</v>
      </c>
      <c r="LKP96" s="586" t="s">
        <v>625</v>
      </c>
      <c r="LKQ96" s="586" t="s">
        <v>625</v>
      </c>
      <c r="LKR96" s="586" t="s">
        <v>625</v>
      </c>
      <c r="LKS96" s="586" t="s">
        <v>625</v>
      </c>
      <c r="LKT96" s="586" t="s">
        <v>625</v>
      </c>
      <c r="LKU96" s="586" t="s">
        <v>625</v>
      </c>
      <c r="LKV96" s="586" t="s">
        <v>625</v>
      </c>
      <c r="LKW96" s="586" t="s">
        <v>625</v>
      </c>
      <c r="LKX96" s="586" t="s">
        <v>625</v>
      </c>
      <c r="LKY96" s="586" t="s">
        <v>625</v>
      </c>
      <c r="LKZ96" s="586" t="s">
        <v>625</v>
      </c>
      <c r="LLA96" s="586" t="s">
        <v>625</v>
      </c>
      <c r="LLB96" s="586" t="s">
        <v>625</v>
      </c>
      <c r="LLC96" s="586" t="s">
        <v>625</v>
      </c>
      <c r="LLD96" s="586" t="s">
        <v>625</v>
      </c>
      <c r="LLE96" s="586" t="s">
        <v>625</v>
      </c>
      <c r="LLF96" s="586" t="s">
        <v>625</v>
      </c>
      <c r="LLG96" s="586" t="s">
        <v>625</v>
      </c>
      <c r="LLH96" s="586" t="s">
        <v>625</v>
      </c>
      <c r="LLI96" s="586" t="s">
        <v>625</v>
      </c>
      <c r="LLJ96" s="586" t="s">
        <v>625</v>
      </c>
      <c r="LLK96" s="586" t="s">
        <v>625</v>
      </c>
      <c r="LLL96" s="586" t="s">
        <v>625</v>
      </c>
      <c r="LLM96" s="586" t="s">
        <v>625</v>
      </c>
      <c r="LLN96" s="586" t="s">
        <v>625</v>
      </c>
      <c r="LLO96" s="586" t="s">
        <v>625</v>
      </c>
      <c r="LLP96" s="586" t="s">
        <v>625</v>
      </c>
      <c r="LLQ96" s="586" t="s">
        <v>625</v>
      </c>
      <c r="LLR96" s="586" t="s">
        <v>625</v>
      </c>
      <c r="LLS96" s="586" t="s">
        <v>625</v>
      </c>
      <c r="LLT96" s="586" t="s">
        <v>625</v>
      </c>
      <c r="LLU96" s="586" t="s">
        <v>625</v>
      </c>
      <c r="LLV96" s="586" t="s">
        <v>625</v>
      </c>
      <c r="LLW96" s="586" t="s">
        <v>625</v>
      </c>
      <c r="LLX96" s="586" t="s">
        <v>625</v>
      </c>
      <c r="LLY96" s="586" t="s">
        <v>625</v>
      </c>
      <c r="LLZ96" s="586" t="s">
        <v>625</v>
      </c>
      <c r="LMA96" s="586" t="s">
        <v>625</v>
      </c>
      <c r="LMB96" s="586" t="s">
        <v>625</v>
      </c>
      <c r="LMC96" s="586" t="s">
        <v>625</v>
      </c>
      <c r="LMD96" s="586" t="s">
        <v>625</v>
      </c>
      <c r="LME96" s="586" t="s">
        <v>625</v>
      </c>
      <c r="LMF96" s="586" t="s">
        <v>625</v>
      </c>
      <c r="LMG96" s="586" t="s">
        <v>625</v>
      </c>
      <c r="LMH96" s="586" t="s">
        <v>625</v>
      </c>
      <c r="LMI96" s="586" t="s">
        <v>625</v>
      </c>
      <c r="LMJ96" s="586" t="s">
        <v>625</v>
      </c>
      <c r="LMK96" s="586" t="s">
        <v>625</v>
      </c>
      <c r="LML96" s="586" t="s">
        <v>625</v>
      </c>
      <c r="LMM96" s="586" t="s">
        <v>625</v>
      </c>
      <c r="LMN96" s="586" t="s">
        <v>625</v>
      </c>
      <c r="LMO96" s="586" t="s">
        <v>625</v>
      </c>
      <c r="LMP96" s="586" t="s">
        <v>625</v>
      </c>
      <c r="LMQ96" s="586" t="s">
        <v>625</v>
      </c>
      <c r="LMR96" s="586" t="s">
        <v>625</v>
      </c>
      <c r="LMS96" s="586" t="s">
        <v>625</v>
      </c>
      <c r="LMT96" s="586" t="s">
        <v>625</v>
      </c>
      <c r="LMU96" s="586" t="s">
        <v>625</v>
      </c>
      <c r="LMV96" s="586" t="s">
        <v>625</v>
      </c>
      <c r="LMW96" s="586" t="s">
        <v>625</v>
      </c>
      <c r="LMX96" s="586" t="s">
        <v>625</v>
      </c>
      <c r="LMY96" s="586" t="s">
        <v>625</v>
      </c>
      <c r="LMZ96" s="586" t="s">
        <v>625</v>
      </c>
      <c r="LNA96" s="586" t="s">
        <v>625</v>
      </c>
      <c r="LNB96" s="586" t="s">
        <v>625</v>
      </c>
      <c r="LNC96" s="586" t="s">
        <v>625</v>
      </c>
      <c r="LND96" s="586" t="s">
        <v>625</v>
      </c>
      <c r="LNE96" s="586" t="s">
        <v>625</v>
      </c>
      <c r="LNF96" s="586" t="s">
        <v>625</v>
      </c>
      <c r="LNG96" s="586" t="s">
        <v>625</v>
      </c>
      <c r="LNH96" s="586" t="s">
        <v>625</v>
      </c>
      <c r="LNI96" s="586" t="s">
        <v>625</v>
      </c>
      <c r="LNJ96" s="586" t="s">
        <v>625</v>
      </c>
      <c r="LNK96" s="586" t="s">
        <v>625</v>
      </c>
      <c r="LNL96" s="586" t="s">
        <v>625</v>
      </c>
      <c r="LNM96" s="586" t="s">
        <v>625</v>
      </c>
      <c r="LNN96" s="586" t="s">
        <v>625</v>
      </c>
      <c r="LNO96" s="586" t="s">
        <v>625</v>
      </c>
      <c r="LNP96" s="586" t="s">
        <v>625</v>
      </c>
      <c r="LNQ96" s="586" t="s">
        <v>625</v>
      </c>
      <c r="LNR96" s="586" t="s">
        <v>625</v>
      </c>
      <c r="LNS96" s="586" t="s">
        <v>625</v>
      </c>
      <c r="LNT96" s="586" t="s">
        <v>625</v>
      </c>
      <c r="LNU96" s="586" t="s">
        <v>625</v>
      </c>
      <c r="LNV96" s="586" t="s">
        <v>625</v>
      </c>
      <c r="LNW96" s="586" t="s">
        <v>625</v>
      </c>
      <c r="LNX96" s="586" t="s">
        <v>625</v>
      </c>
      <c r="LNY96" s="586" t="s">
        <v>625</v>
      </c>
      <c r="LNZ96" s="586" t="s">
        <v>625</v>
      </c>
      <c r="LOA96" s="586" t="s">
        <v>625</v>
      </c>
      <c r="LOB96" s="586" t="s">
        <v>625</v>
      </c>
      <c r="LOC96" s="586" t="s">
        <v>625</v>
      </c>
      <c r="LOD96" s="586" t="s">
        <v>625</v>
      </c>
      <c r="LOE96" s="586" t="s">
        <v>625</v>
      </c>
      <c r="LOF96" s="586" t="s">
        <v>625</v>
      </c>
      <c r="LOG96" s="586" t="s">
        <v>625</v>
      </c>
      <c r="LOH96" s="586" t="s">
        <v>625</v>
      </c>
      <c r="LOI96" s="586" t="s">
        <v>625</v>
      </c>
      <c r="LOJ96" s="586" t="s">
        <v>625</v>
      </c>
      <c r="LOK96" s="586" t="s">
        <v>625</v>
      </c>
      <c r="LOL96" s="586" t="s">
        <v>625</v>
      </c>
      <c r="LOM96" s="586" t="s">
        <v>625</v>
      </c>
      <c r="LON96" s="586" t="s">
        <v>625</v>
      </c>
      <c r="LOO96" s="586" t="s">
        <v>625</v>
      </c>
      <c r="LOP96" s="586" t="s">
        <v>625</v>
      </c>
      <c r="LOQ96" s="586" t="s">
        <v>625</v>
      </c>
      <c r="LOR96" s="586" t="s">
        <v>625</v>
      </c>
      <c r="LOS96" s="586" t="s">
        <v>625</v>
      </c>
      <c r="LOT96" s="586" t="s">
        <v>625</v>
      </c>
      <c r="LOU96" s="586" t="s">
        <v>625</v>
      </c>
      <c r="LOV96" s="586" t="s">
        <v>625</v>
      </c>
      <c r="LOW96" s="586" t="s">
        <v>625</v>
      </c>
      <c r="LOX96" s="586" t="s">
        <v>625</v>
      </c>
      <c r="LOY96" s="586" t="s">
        <v>625</v>
      </c>
      <c r="LOZ96" s="586" t="s">
        <v>625</v>
      </c>
      <c r="LPA96" s="586" t="s">
        <v>625</v>
      </c>
      <c r="LPB96" s="586" t="s">
        <v>625</v>
      </c>
      <c r="LPC96" s="586" t="s">
        <v>625</v>
      </c>
      <c r="LPD96" s="586" t="s">
        <v>625</v>
      </c>
      <c r="LPE96" s="586" t="s">
        <v>625</v>
      </c>
      <c r="LPF96" s="586" t="s">
        <v>625</v>
      </c>
      <c r="LPG96" s="586" t="s">
        <v>625</v>
      </c>
      <c r="LPH96" s="586" t="s">
        <v>625</v>
      </c>
      <c r="LPI96" s="586" t="s">
        <v>625</v>
      </c>
      <c r="LPJ96" s="586" t="s">
        <v>625</v>
      </c>
      <c r="LPK96" s="586" t="s">
        <v>625</v>
      </c>
      <c r="LPL96" s="586" t="s">
        <v>625</v>
      </c>
      <c r="LPM96" s="586" t="s">
        <v>625</v>
      </c>
      <c r="LPN96" s="586" t="s">
        <v>625</v>
      </c>
      <c r="LPO96" s="586" t="s">
        <v>625</v>
      </c>
      <c r="LPP96" s="586" t="s">
        <v>625</v>
      </c>
      <c r="LPQ96" s="586" t="s">
        <v>625</v>
      </c>
      <c r="LPR96" s="586" t="s">
        <v>625</v>
      </c>
      <c r="LPS96" s="586" t="s">
        <v>625</v>
      </c>
      <c r="LPT96" s="586" t="s">
        <v>625</v>
      </c>
      <c r="LPU96" s="586" t="s">
        <v>625</v>
      </c>
      <c r="LPV96" s="586" t="s">
        <v>625</v>
      </c>
      <c r="LPW96" s="586" t="s">
        <v>625</v>
      </c>
      <c r="LPX96" s="586" t="s">
        <v>625</v>
      </c>
      <c r="LPY96" s="586" t="s">
        <v>625</v>
      </c>
      <c r="LPZ96" s="586" t="s">
        <v>625</v>
      </c>
      <c r="LQA96" s="586" t="s">
        <v>625</v>
      </c>
      <c r="LQB96" s="586" t="s">
        <v>625</v>
      </c>
      <c r="LQC96" s="586" t="s">
        <v>625</v>
      </c>
      <c r="LQD96" s="586" t="s">
        <v>625</v>
      </c>
      <c r="LQE96" s="586" t="s">
        <v>625</v>
      </c>
      <c r="LQF96" s="586" t="s">
        <v>625</v>
      </c>
      <c r="LQG96" s="586" t="s">
        <v>625</v>
      </c>
      <c r="LQH96" s="586" t="s">
        <v>625</v>
      </c>
      <c r="LQI96" s="586" t="s">
        <v>625</v>
      </c>
      <c r="LQJ96" s="586" t="s">
        <v>625</v>
      </c>
      <c r="LQK96" s="586" t="s">
        <v>625</v>
      </c>
      <c r="LQL96" s="586" t="s">
        <v>625</v>
      </c>
      <c r="LQM96" s="586" t="s">
        <v>625</v>
      </c>
      <c r="LQN96" s="586" t="s">
        <v>625</v>
      </c>
      <c r="LQO96" s="586" t="s">
        <v>625</v>
      </c>
      <c r="LQP96" s="586" t="s">
        <v>625</v>
      </c>
      <c r="LQQ96" s="586" t="s">
        <v>625</v>
      </c>
      <c r="LQR96" s="586" t="s">
        <v>625</v>
      </c>
      <c r="LQS96" s="586" t="s">
        <v>625</v>
      </c>
      <c r="LQT96" s="586" t="s">
        <v>625</v>
      </c>
      <c r="LQU96" s="586" t="s">
        <v>625</v>
      </c>
      <c r="LQV96" s="586" t="s">
        <v>625</v>
      </c>
      <c r="LQW96" s="586" t="s">
        <v>625</v>
      </c>
      <c r="LQX96" s="586" t="s">
        <v>625</v>
      </c>
      <c r="LQY96" s="586" t="s">
        <v>625</v>
      </c>
      <c r="LQZ96" s="586" t="s">
        <v>625</v>
      </c>
      <c r="LRA96" s="586" t="s">
        <v>625</v>
      </c>
      <c r="LRB96" s="586" t="s">
        <v>625</v>
      </c>
      <c r="LRC96" s="586" t="s">
        <v>625</v>
      </c>
      <c r="LRD96" s="586" t="s">
        <v>625</v>
      </c>
      <c r="LRE96" s="586" t="s">
        <v>625</v>
      </c>
      <c r="LRF96" s="586" t="s">
        <v>625</v>
      </c>
      <c r="LRG96" s="586" t="s">
        <v>625</v>
      </c>
      <c r="LRH96" s="586" t="s">
        <v>625</v>
      </c>
      <c r="LRI96" s="586" t="s">
        <v>625</v>
      </c>
      <c r="LRJ96" s="586" t="s">
        <v>625</v>
      </c>
      <c r="LRK96" s="586" t="s">
        <v>625</v>
      </c>
      <c r="LRL96" s="586" t="s">
        <v>625</v>
      </c>
      <c r="LRM96" s="586" t="s">
        <v>625</v>
      </c>
      <c r="LRN96" s="586" t="s">
        <v>625</v>
      </c>
      <c r="LRO96" s="586" t="s">
        <v>625</v>
      </c>
      <c r="LRP96" s="586" t="s">
        <v>625</v>
      </c>
      <c r="LRQ96" s="586" t="s">
        <v>625</v>
      </c>
      <c r="LRR96" s="586" t="s">
        <v>625</v>
      </c>
      <c r="LRS96" s="586" t="s">
        <v>625</v>
      </c>
      <c r="LRT96" s="586" t="s">
        <v>625</v>
      </c>
      <c r="LRU96" s="586" t="s">
        <v>625</v>
      </c>
      <c r="LRV96" s="586" t="s">
        <v>625</v>
      </c>
      <c r="LRW96" s="586" t="s">
        <v>625</v>
      </c>
      <c r="LRX96" s="586" t="s">
        <v>625</v>
      </c>
      <c r="LRY96" s="586" t="s">
        <v>625</v>
      </c>
      <c r="LRZ96" s="586" t="s">
        <v>625</v>
      </c>
      <c r="LSA96" s="586" t="s">
        <v>625</v>
      </c>
      <c r="LSB96" s="586" t="s">
        <v>625</v>
      </c>
      <c r="LSC96" s="586" t="s">
        <v>625</v>
      </c>
      <c r="LSD96" s="586" t="s">
        <v>625</v>
      </c>
      <c r="LSE96" s="586" t="s">
        <v>625</v>
      </c>
      <c r="LSF96" s="586" t="s">
        <v>625</v>
      </c>
      <c r="LSG96" s="586" t="s">
        <v>625</v>
      </c>
      <c r="LSH96" s="586" t="s">
        <v>625</v>
      </c>
      <c r="LSI96" s="586" t="s">
        <v>625</v>
      </c>
      <c r="LSJ96" s="586" t="s">
        <v>625</v>
      </c>
      <c r="LSK96" s="586" t="s">
        <v>625</v>
      </c>
      <c r="LSL96" s="586" t="s">
        <v>625</v>
      </c>
      <c r="LSM96" s="586" t="s">
        <v>625</v>
      </c>
      <c r="LSN96" s="586" t="s">
        <v>625</v>
      </c>
      <c r="LSO96" s="586" t="s">
        <v>625</v>
      </c>
      <c r="LSP96" s="586" t="s">
        <v>625</v>
      </c>
      <c r="LSQ96" s="586" t="s">
        <v>625</v>
      </c>
      <c r="LSR96" s="586" t="s">
        <v>625</v>
      </c>
      <c r="LSS96" s="586" t="s">
        <v>625</v>
      </c>
      <c r="LST96" s="586" t="s">
        <v>625</v>
      </c>
      <c r="LSU96" s="586" t="s">
        <v>625</v>
      </c>
      <c r="LSV96" s="586" t="s">
        <v>625</v>
      </c>
      <c r="LSW96" s="586" t="s">
        <v>625</v>
      </c>
      <c r="LSX96" s="586" t="s">
        <v>625</v>
      </c>
      <c r="LSY96" s="586" t="s">
        <v>625</v>
      </c>
      <c r="LSZ96" s="586" t="s">
        <v>625</v>
      </c>
      <c r="LTA96" s="586" t="s">
        <v>625</v>
      </c>
      <c r="LTB96" s="586" t="s">
        <v>625</v>
      </c>
      <c r="LTC96" s="586" t="s">
        <v>625</v>
      </c>
      <c r="LTD96" s="586" t="s">
        <v>625</v>
      </c>
      <c r="LTE96" s="586" t="s">
        <v>625</v>
      </c>
      <c r="LTF96" s="586" t="s">
        <v>625</v>
      </c>
      <c r="LTG96" s="586" t="s">
        <v>625</v>
      </c>
      <c r="LTH96" s="586" t="s">
        <v>625</v>
      </c>
      <c r="LTI96" s="586" t="s">
        <v>625</v>
      </c>
      <c r="LTJ96" s="586" t="s">
        <v>625</v>
      </c>
      <c r="LTK96" s="586" t="s">
        <v>625</v>
      </c>
      <c r="LTL96" s="586" t="s">
        <v>625</v>
      </c>
      <c r="LTM96" s="586" t="s">
        <v>625</v>
      </c>
      <c r="LTN96" s="586" t="s">
        <v>625</v>
      </c>
      <c r="LTO96" s="586" t="s">
        <v>625</v>
      </c>
      <c r="LTP96" s="586" t="s">
        <v>625</v>
      </c>
      <c r="LTQ96" s="586" t="s">
        <v>625</v>
      </c>
      <c r="LTR96" s="586" t="s">
        <v>625</v>
      </c>
      <c r="LTS96" s="586" t="s">
        <v>625</v>
      </c>
      <c r="LTT96" s="586" t="s">
        <v>625</v>
      </c>
      <c r="LTU96" s="586" t="s">
        <v>625</v>
      </c>
      <c r="LTV96" s="586" t="s">
        <v>625</v>
      </c>
      <c r="LTW96" s="586" t="s">
        <v>625</v>
      </c>
      <c r="LTX96" s="586" t="s">
        <v>625</v>
      </c>
      <c r="LTY96" s="586" t="s">
        <v>625</v>
      </c>
      <c r="LTZ96" s="586" t="s">
        <v>625</v>
      </c>
      <c r="LUA96" s="586" t="s">
        <v>625</v>
      </c>
      <c r="LUB96" s="586" t="s">
        <v>625</v>
      </c>
      <c r="LUC96" s="586" t="s">
        <v>625</v>
      </c>
      <c r="LUD96" s="586" t="s">
        <v>625</v>
      </c>
      <c r="LUE96" s="586" t="s">
        <v>625</v>
      </c>
      <c r="LUF96" s="586" t="s">
        <v>625</v>
      </c>
      <c r="LUG96" s="586" t="s">
        <v>625</v>
      </c>
      <c r="LUH96" s="586" t="s">
        <v>625</v>
      </c>
      <c r="LUI96" s="586" t="s">
        <v>625</v>
      </c>
      <c r="LUJ96" s="586" t="s">
        <v>625</v>
      </c>
      <c r="LUK96" s="586" t="s">
        <v>625</v>
      </c>
      <c r="LUL96" s="586" t="s">
        <v>625</v>
      </c>
      <c r="LUM96" s="586" t="s">
        <v>625</v>
      </c>
      <c r="LUN96" s="586" t="s">
        <v>625</v>
      </c>
      <c r="LUO96" s="586" t="s">
        <v>625</v>
      </c>
      <c r="LUP96" s="586" t="s">
        <v>625</v>
      </c>
      <c r="LUQ96" s="586" t="s">
        <v>625</v>
      </c>
      <c r="LUR96" s="586" t="s">
        <v>625</v>
      </c>
      <c r="LUS96" s="586" t="s">
        <v>625</v>
      </c>
      <c r="LUT96" s="586" t="s">
        <v>625</v>
      </c>
      <c r="LUU96" s="586" t="s">
        <v>625</v>
      </c>
      <c r="LUV96" s="586" t="s">
        <v>625</v>
      </c>
      <c r="LUW96" s="586" t="s">
        <v>625</v>
      </c>
      <c r="LUX96" s="586" t="s">
        <v>625</v>
      </c>
      <c r="LUY96" s="586" t="s">
        <v>625</v>
      </c>
      <c r="LUZ96" s="586" t="s">
        <v>625</v>
      </c>
      <c r="LVA96" s="586" t="s">
        <v>625</v>
      </c>
      <c r="LVB96" s="586" t="s">
        <v>625</v>
      </c>
      <c r="LVC96" s="586" t="s">
        <v>625</v>
      </c>
      <c r="LVD96" s="586" t="s">
        <v>625</v>
      </c>
      <c r="LVE96" s="586" t="s">
        <v>625</v>
      </c>
      <c r="LVF96" s="586" t="s">
        <v>625</v>
      </c>
      <c r="LVG96" s="586" t="s">
        <v>625</v>
      </c>
      <c r="LVH96" s="586" t="s">
        <v>625</v>
      </c>
      <c r="LVI96" s="586" t="s">
        <v>625</v>
      </c>
      <c r="LVJ96" s="586" t="s">
        <v>625</v>
      </c>
      <c r="LVK96" s="586" t="s">
        <v>625</v>
      </c>
      <c r="LVL96" s="586" t="s">
        <v>625</v>
      </c>
      <c r="LVM96" s="586" t="s">
        <v>625</v>
      </c>
      <c r="LVN96" s="586" t="s">
        <v>625</v>
      </c>
      <c r="LVO96" s="586" t="s">
        <v>625</v>
      </c>
      <c r="LVP96" s="586" t="s">
        <v>625</v>
      </c>
      <c r="LVQ96" s="586" t="s">
        <v>625</v>
      </c>
      <c r="LVR96" s="586" t="s">
        <v>625</v>
      </c>
      <c r="LVS96" s="586" t="s">
        <v>625</v>
      </c>
      <c r="LVT96" s="586" t="s">
        <v>625</v>
      </c>
      <c r="LVU96" s="586" t="s">
        <v>625</v>
      </c>
      <c r="LVV96" s="586" t="s">
        <v>625</v>
      </c>
      <c r="LVW96" s="586" t="s">
        <v>625</v>
      </c>
      <c r="LVX96" s="586" t="s">
        <v>625</v>
      </c>
      <c r="LVY96" s="586" t="s">
        <v>625</v>
      </c>
      <c r="LVZ96" s="586" t="s">
        <v>625</v>
      </c>
      <c r="LWA96" s="586" t="s">
        <v>625</v>
      </c>
      <c r="LWB96" s="586" t="s">
        <v>625</v>
      </c>
      <c r="LWC96" s="586" t="s">
        <v>625</v>
      </c>
      <c r="LWD96" s="586" t="s">
        <v>625</v>
      </c>
      <c r="LWE96" s="586" t="s">
        <v>625</v>
      </c>
      <c r="LWF96" s="586" t="s">
        <v>625</v>
      </c>
      <c r="LWG96" s="586" t="s">
        <v>625</v>
      </c>
      <c r="LWH96" s="586" t="s">
        <v>625</v>
      </c>
      <c r="LWI96" s="586" t="s">
        <v>625</v>
      </c>
      <c r="LWJ96" s="586" t="s">
        <v>625</v>
      </c>
      <c r="LWK96" s="586" t="s">
        <v>625</v>
      </c>
      <c r="LWL96" s="586" t="s">
        <v>625</v>
      </c>
      <c r="LWM96" s="586" t="s">
        <v>625</v>
      </c>
      <c r="LWN96" s="586" t="s">
        <v>625</v>
      </c>
      <c r="LWO96" s="586" t="s">
        <v>625</v>
      </c>
      <c r="LWP96" s="586" t="s">
        <v>625</v>
      </c>
      <c r="LWQ96" s="586" t="s">
        <v>625</v>
      </c>
      <c r="LWR96" s="586" t="s">
        <v>625</v>
      </c>
      <c r="LWS96" s="586" t="s">
        <v>625</v>
      </c>
      <c r="LWT96" s="586" t="s">
        <v>625</v>
      </c>
      <c r="LWU96" s="586" t="s">
        <v>625</v>
      </c>
      <c r="LWV96" s="586" t="s">
        <v>625</v>
      </c>
      <c r="LWW96" s="586" t="s">
        <v>625</v>
      </c>
      <c r="LWX96" s="586" t="s">
        <v>625</v>
      </c>
      <c r="LWY96" s="586" t="s">
        <v>625</v>
      </c>
      <c r="LWZ96" s="586" t="s">
        <v>625</v>
      </c>
      <c r="LXA96" s="586" t="s">
        <v>625</v>
      </c>
      <c r="LXB96" s="586" t="s">
        <v>625</v>
      </c>
      <c r="LXC96" s="586" t="s">
        <v>625</v>
      </c>
      <c r="LXD96" s="586" t="s">
        <v>625</v>
      </c>
      <c r="LXE96" s="586" t="s">
        <v>625</v>
      </c>
      <c r="LXF96" s="586" t="s">
        <v>625</v>
      </c>
      <c r="LXG96" s="586" t="s">
        <v>625</v>
      </c>
      <c r="LXH96" s="586" t="s">
        <v>625</v>
      </c>
      <c r="LXI96" s="586" t="s">
        <v>625</v>
      </c>
      <c r="LXJ96" s="586" t="s">
        <v>625</v>
      </c>
      <c r="LXK96" s="586" t="s">
        <v>625</v>
      </c>
      <c r="LXL96" s="586" t="s">
        <v>625</v>
      </c>
      <c r="LXM96" s="586" t="s">
        <v>625</v>
      </c>
      <c r="LXN96" s="586" t="s">
        <v>625</v>
      </c>
      <c r="LXO96" s="586" t="s">
        <v>625</v>
      </c>
      <c r="LXP96" s="586" t="s">
        <v>625</v>
      </c>
      <c r="LXQ96" s="586" t="s">
        <v>625</v>
      </c>
      <c r="LXR96" s="586" t="s">
        <v>625</v>
      </c>
      <c r="LXS96" s="586" t="s">
        <v>625</v>
      </c>
      <c r="LXT96" s="586" t="s">
        <v>625</v>
      </c>
      <c r="LXU96" s="586" t="s">
        <v>625</v>
      </c>
      <c r="LXV96" s="586" t="s">
        <v>625</v>
      </c>
      <c r="LXW96" s="586" t="s">
        <v>625</v>
      </c>
      <c r="LXX96" s="586" t="s">
        <v>625</v>
      </c>
      <c r="LXY96" s="586" t="s">
        <v>625</v>
      </c>
      <c r="LXZ96" s="586" t="s">
        <v>625</v>
      </c>
      <c r="LYA96" s="586" t="s">
        <v>625</v>
      </c>
      <c r="LYB96" s="586" t="s">
        <v>625</v>
      </c>
      <c r="LYC96" s="586" t="s">
        <v>625</v>
      </c>
      <c r="LYD96" s="586" t="s">
        <v>625</v>
      </c>
      <c r="LYE96" s="586" t="s">
        <v>625</v>
      </c>
      <c r="LYF96" s="586" t="s">
        <v>625</v>
      </c>
      <c r="LYG96" s="586" t="s">
        <v>625</v>
      </c>
      <c r="LYH96" s="586" t="s">
        <v>625</v>
      </c>
      <c r="LYI96" s="586" t="s">
        <v>625</v>
      </c>
      <c r="LYJ96" s="586" t="s">
        <v>625</v>
      </c>
      <c r="LYK96" s="586" t="s">
        <v>625</v>
      </c>
      <c r="LYL96" s="586" t="s">
        <v>625</v>
      </c>
      <c r="LYM96" s="586" t="s">
        <v>625</v>
      </c>
      <c r="LYN96" s="586" t="s">
        <v>625</v>
      </c>
      <c r="LYO96" s="586" t="s">
        <v>625</v>
      </c>
      <c r="LYP96" s="586" t="s">
        <v>625</v>
      </c>
      <c r="LYQ96" s="586" t="s">
        <v>625</v>
      </c>
      <c r="LYR96" s="586" t="s">
        <v>625</v>
      </c>
      <c r="LYS96" s="586" t="s">
        <v>625</v>
      </c>
      <c r="LYT96" s="586" t="s">
        <v>625</v>
      </c>
      <c r="LYU96" s="586" t="s">
        <v>625</v>
      </c>
      <c r="LYV96" s="586" t="s">
        <v>625</v>
      </c>
      <c r="LYW96" s="586" t="s">
        <v>625</v>
      </c>
      <c r="LYX96" s="586" t="s">
        <v>625</v>
      </c>
      <c r="LYY96" s="586" t="s">
        <v>625</v>
      </c>
      <c r="LYZ96" s="586" t="s">
        <v>625</v>
      </c>
      <c r="LZA96" s="586" t="s">
        <v>625</v>
      </c>
      <c r="LZB96" s="586" t="s">
        <v>625</v>
      </c>
      <c r="LZC96" s="586" t="s">
        <v>625</v>
      </c>
      <c r="LZD96" s="586" t="s">
        <v>625</v>
      </c>
      <c r="LZE96" s="586" t="s">
        <v>625</v>
      </c>
      <c r="LZF96" s="586" t="s">
        <v>625</v>
      </c>
      <c r="LZG96" s="586" t="s">
        <v>625</v>
      </c>
      <c r="LZH96" s="586" t="s">
        <v>625</v>
      </c>
      <c r="LZI96" s="586" t="s">
        <v>625</v>
      </c>
      <c r="LZJ96" s="586" t="s">
        <v>625</v>
      </c>
      <c r="LZK96" s="586" t="s">
        <v>625</v>
      </c>
      <c r="LZL96" s="586" t="s">
        <v>625</v>
      </c>
      <c r="LZM96" s="586" t="s">
        <v>625</v>
      </c>
      <c r="LZN96" s="586" t="s">
        <v>625</v>
      </c>
      <c r="LZO96" s="586" t="s">
        <v>625</v>
      </c>
      <c r="LZP96" s="586" t="s">
        <v>625</v>
      </c>
      <c r="LZQ96" s="586" t="s">
        <v>625</v>
      </c>
      <c r="LZR96" s="586" t="s">
        <v>625</v>
      </c>
      <c r="LZS96" s="586" t="s">
        <v>625</v>
      </c>
      <c r="LZT96" s="586" t="s">
        <v>625</v>
      </c>
      <c r="LZU96" s="586" t="s">
        <v>625</v>
      </c>
      <c r="LZV96" s="586" t="s">
        <v>625</v>
      </c>
      <c r="LZW96" s="586" t="s">
        <v>625</v>
      </c>
      <c r="LZX96" s="586" t="s">
        <v>625</v>
      </c>
      <c r="LZY96" s="586" t="s">
        <v>625</v>
      </c>
      <c r="LZZ96" s="586" t="s">
        <v>625</v>
      </c>
      <c r="MAA96" s="586" t="s">
        <v>625</v>
      </c>
      <c r="MAB96" s="586" t="s">
        <v>625</v>
      </c>
      <c r="MAC96" s="586" t="s">
        <v>625</v>
      </c>
      <c r="MAD96" s="586" t="s">
        <v>625</v>
      </c>
      <c r="MAE96" s="586" t="s">
        <v>625</v>
      </c>
      <c r="MAF96" s="586" t="s">
        <v>625</v>
      </c>
      <c r="MAG96" s="586" t="s">
        <v>625</v>
      </c>
      <c r="MAH96" s="586" t="s">
        <v>625</v>
      </c>
      <c r="MAI96" s="586" t="s">
        <v>625</v>
      </c>
      <c r="MAJ96" s="586" t="s">
        <v>625</v>
      </c>
      <c r="MAK96" s="586" t="s">
        <v>625</v>
      </c>
      <c r="MAL96" s="586" t="s">
        <v>625</v>
      </c>
      <c r="MAM96" s="586" t="s">
        <v>625</v>
      </c>
      <c r="MAN96" s="586" t="s">
        <v>625</v>
      </c>
      <c r="MAO96" s="586" t="s">
        <v>625</v>
      </c>
      <c r="MAP96" s="586" t="s">
        <v>625</v>
      </c>
      <c r="MAQ96" s="586" t="s">
        <v>625</v>
      </c>
      <c r="MAR96" s="586" t="s">
        <v>625</v>
      </c>
      <c r="MAS96" s="586" t="s">
        <v>625</v>
      </c>
      <c r="MAT96" s="586" t="s">
        <v>625</v>
      </c>
      <c r="MAU96" s="586" t="s">
        <v>625</v>
      </c>
      <c r="MAV96" s="586" t="s">
        <v>625</v>
      </c>
      <c r="MAW96" s="586" t="s">
        <v>625</v>
      </c>
      <c r="MAX96" s="586" t="s">
        <v>625</v>
      </c>
      <c r="MAY96" s="586" t="s">
        <v>625</v>
      </c>
      <c r="MAZ96" s="586" t="s">
        <v>625</v>
      </c>
      <c r="MBA96" s="586" t="s">
        <v>625</v>
      </c>
      <c r="MBB96" s="586" t="s">
        <v>625</v>
      </c>
      <c r="MBC96" s="586" t="s">
        <v>625</v>
      </c>
      <c r="MBD96" s="586" t="s">
        <v>625</v>
      </c>
      <c r="MBE96" s="586" t="s">
        <v>625</v>
      </c>
      <c r="MBF96" s="586" t="s">
        <v>625</v>
      </c>
      <c r="MBG96" s="586" t="s">
        <v>625</v>
      </c>
      <c r="MBH96" s="586" t="s">
        <v>625</v>
      </c>
      <c r="MBI96" s="586" t="s">
        <v>625</v>
      </c>
      <c r="MBJ96" s="586" t="s">
        <v>625</v>
      </c>
      <c r="MBK96" s="586" t="s">
        <v>625</v>
      </c>
      <c r="MBL96" s="586" t="s">
        <v>625</v>
      </c>
      <c r="MBM96" s="586" t="s">
        <v>625</v>
      </c>
      <c r="MBN96" s="586" t="s">
        <v>625</v>
      </c>
      <c r="MBO96" s="586" t="s">
        <v>625</v>
      </c>
      <c r="MBP96" s="586" t="s">
        <v>625</v>
      </c>
      <c r="MBQ96" s="586" t="s">
        <v>625</v>
      </c>
      <c r="MBR96" s="586" t="s">
        <v>625</v>
      </c>
      <c r="MBS96" s="586" t="s">
        <v>625</v>
      </c>
      <c r="MBT96" s="586" t="s">
        <v>625</v>
      </c>
      <c r="MBU96" s="586" t="s">
        <v>625</v>
      </c>
      <c r="MBV96" s="586" t="s">
        <v>625</v>
      </c>
      <c r="MBW96" s="586" t="s">
        <v>625</v>
      </c>
      <c r="MBX96" s="586" t="s">
        <v>625</v>
      </c>
      <c r="MBY96" s="586" t="s">
        <v>625</v>
      </c>
      <c r="MBZ96" s="586" t="s">
        <v>625</v>
      </c>
      <c r="MCA96" s="586" t="s">
        <v>625</v>
      </c>
      <c r="MCB96" s="586" t="s">
        <v>625</v>
      </c>
      <c r="MCC96" s="586" t="s">
        <v>625</v>
      </c>
      <c r="MCD96" s="586" t="s">
        <v>625</v>
      </c>
      <c r="MCE96" s="586" t="s">
        <v>625</v>
      </c>
      <c r="MCF96" s="586" t="s">
        <v>625</v>
      </c>
      <c r="MCG96" s="586" t="s">
        <v>625</v>
      </c>
      <c r="MCH96" s="586" t="s">
        <v>625</v>
      </c>
      <c r="MCI96" s="586" t="s">
        <v>625</v>
      </c>
      <c r="MCJ96" s="586" t="s">
        <v>625</v>
      </c>
      <c r="MCK96" s="586" t="s">
        <v>625</v>
      </c>
      <c r="MCL96" s="586" t="s">
        <v>625</v>
      </c>
      <c r="MCM96" s="586" t="s">
        <v>625</v>
      </c>
      <c r="MCN96" s="586" t="s">
        <v>625</v>
      </c>
      <c r="MCO96" s="586" t="s">
        <v>625</v>
      </c>
      <c r="MCP96" s="586" t="s">
        <v>625</v>
      </c>
      <c r="MCQ96" s="586" t="s">
        <v>625</v>
      </c>
      <c r="MCR96" s="586" t="s">
        <v>625</v>
      </c>
      <c r="MCS96" s="586" t="s">
        <v>625</v>
      </c>
      <c r="MCT96" s="586" t="s">
        <v>625</v>
      </c>
      <c r="MCU96" s="586" t="s">
        <v>625</v>
      </c>
      <c r="MCV96" s="586" t="s">
        <v>625</v>
      </c>
      <c r="MCW96" s="586" t="s">
        <v>625</v>
      </c>
      <c r="MCX96" s="586" t="s">
        <v>625</v>
      </c>
      <c r="MCY96" s="586" t="s">
        <v>625</v>
      </c>
      <c r="MCZ96" s="586" t="s">
        <v>625</v>
      </c>
      <c r="MDA96" s="586" t="s">
        <v>625</v>
      </c>
      <c r="MDB96" s="586" t="s">
        <v>625</v>
      </c>
      <c r="MDC96" s="586" t="s">
        <v>625</v>
      </c>
      <c r="MDD96" s="586" t="s">
        <v>625</v>
      </c>
      <c r="MDE96" s="586" t="s">
        <v>625</v>
      </c>
      <c r="MDF96" s="586" t="s">
        <v>625</v>
      </c>
      <c r="MDG96" s="586" t="s">
        <v>625</v>
      </c>
      <c r="MDH96" s="586" t="s">
        <v>625</v>
      </c>
      <c r="MDI96" s="586" t="s">
        <v>625</v>
      </c>
      <c r="MDJ96" s="586" t="s">
        <v>625</v>
      </c>
      <c r="MDK96" s="586" t="s">
        <v>625</v>
      </c>
      <c r="MDL96" s="586" t="s">
        <v>625</v>
      </c>
      <c r="MDM96" s="586" t="s">
        <v>625</v>
      </c>
      <c r="MDN96" s="586" t="s">
        <v>625</v>
      </c>
      <c r="MDO96" s="586" t="s">
        <v>625</v>
      </c>
      <c r="MDP96" s="586" t="s">
        <v>625</v>
      </c>
      <c r="MDQ96" s="586" t="s">
        <v>625</v>
      </c>
      <c r="MDR96" s="586" t="s">
        <v>625</v>
      </c>
      <c r="MDS96" s="586" t="s">
        <v>625</v>
      </c>
      <c r="MDT96" s="586" t="s">
        <v>625</v>
      </c>
      <c r="MDU96" s="586" t="s">
        <v>625</v>
      </c>
      <c r="MDV96" s="586" t="s">
        <v>625</v>
      </c>
      <c r="MDW96" s="586" t="s">
        <v>625</v>
      </c>
      <c r="MDX96" s="586" t="s">
        <v>625</v>
      </c>
      <c r="MDY96" s="586" t="s">
        <v>625</v>
      </c>
      <c r="MDZ96" s="586" t="s">
        <v>625</v>
      </c>
      <c r="MEA96" s="586" t="s">
        <v>625</v>
      </c>
      <c r="MEB96" s="586" t="s">
        <v>625</v>
      </c>
      <c r="MEC96" s="586" t="s">
        <v>625</v>
      </c>
      <c r="MED96" s="586" t="s">
        <v>625</v>
      </c>
      <c r="MEE96" s="586" t="s">
        <v>625</v>
      </c>
      <c r="MEF96" s="586" t="s">
        <v>625</v>
      </c>
      <c r="MEG96" s="586" t="s">
        <v>625</v>
      </c>
      <c r="MEH96" s="586" t="s">
        <v>625</v>
      </c>
      <c r="MEI96" s="586" t="s">
        <v>625</v>
      </c>
      <c r="MEJ96" s="586" t="s">
        <v>625</v>
      </c>
      <c r="MEK96" s="586" t="s">
        <v>625</v>
      </c>
      <c r="MEL96" s="586" t="s">
        <v>625</v>
      </c>
      <c r="MEM96" s="586" t="s">
        <v>625</v>
      </c>
      <c r="MEN96" s="586" t="s">
        <v>625</v>
      </c>
      <c r="MEO96" s="586" t="s">
        <v>625</v>
      </c>
      <c r="MEP96" s="586" t="s">
        <v>625</v>
      </c>
      <c r="MEQ96" s="586" t="s">
        <v>625</v>
      </c>
      <c r="MER96" s="586" t="s">
        <v>625</v>
      </c>
      <c r="MES96" s="586" t="s">
        <v>625</v>
      </c>
      <c r="MET96" s="586" t="s">
        <v>625</v>
      </c>
      <c r="MEU96" s="586" t="s">
        <v>625</v>
      </c>
      <c r="MEV96" s="586" t="s">
        <v>625</v>
      </c>
      <c r="MEW96" s="586" t="s">
        <v>625</v>
      </c>
      <c r="MEX96" s="586" t="s">
        <v>625</v>
      </c>
      <c r="MEY96" s="586" t="s">
        <v>625</v>
      </c>
      <c r="MEZ96" s="586" t="s">
        <v>625</v>
      </c>
      <c r="MFA96" s="586" t="s">
        <v>625</v>
      </c>
      <c r="MFB96" s="586" t="s">
        <v>625</v>
      </c>
      <c r="MFC96" s="586" t="s">
        <v>625</v>
      </c>
      <c r="MFD96" s="586" t="s">
        <v>625</v>
      </c>
      <c r="MFE96" s="586" t="s">
        <v>625</v>
      </c>
      <c r="MFF96" s="586" t="s">
        <v>625</v>
      </c>
      <c r="MFG96" s="586" t="s">
        <v>625</v>
      </c>
      <c r="MFH96" s="586" t="s">
        <v>625</v>
      </c>
      <c r="MFI96" s="586" t="s">
        <v>625</v>
      </c>
      <c r="MFJ96" s="586" t="s">
        <v>625</v>
      </c>
      <c r="MFK96" s="586" t="s">
        <v>625</v>
      </c>
      <c r="MFL96" s="586" t="s">
        <v>625</v>
      </c>
      <c r="MFM96" s="586" t="s">
        <v>625</v>
      </c>
      <c r="MFN96" s="586" t="s">
        <v>625</v>
      </c>
      <c r="MFO96" s="586" t="s">
        <v>625</v>
      </c>
      <c r="MFP96" s="586" t="s">
        <v>625</v>
      </c>
      <c r="MFQ96" s="586" t="s">
        <v>625</v>
      </c>
      <c r="MFR96" s="586" t="s">
        <v>625</v>
      </c>
      <c r="MFS96" s="586" t="s">
        <v>625</v>
      </c>
      <c r="MFT96" s="586" t="s">
        <v>625</v>
      </c>
      <c r="MFU96" s="586" t="s">
        <v>625</v>
      </c>
      <c r="MFV96" s="586" t="s">
        <v>625</v>
      </c>
      <c r="MFW96" s="586" t="s">
        <v>625</v>
      </c>
      <c r="MFX96" s="586" t="s">
        <v>625</v>
      </c>
      <c r="MFY96" s="586" t="s">
        <v>625</v>
      </c>
      <c r="MFZ96" s="586" t="s">
        <v>625</v>
      </c>
      <c r="MGA96" s="586" t="s">
        <v>625</v>
      </c>
      <c r="MGB96" s="586" t="s">
        <v>625</v>
      </c>
      <c r="MGC96" s="586" t="s">
        <v>625</v>
      </c>
      <c r="MGD96" s="586" t="s">
        <v>625</v>
      </c>
      <c r="MGE96" s="586" t="s">
        <v>625</v>
      </c>
      <c r="MGF96" s="586" t="s">
        <v>625</v>
      </c>
      <c r="MGG96" s="586" t="s">
        <v>625</v>
      </c>
      <c r="MGH96" s="586" t="s">
        <v>625</v>
      </c>
      <c r="MGI96" s="586" t="s">
        <v>625</v>
      </c>
      <c r="MGJ96" s="586" t="s">
        <v>625</v>
      </c>
      <c r="MGK96" s="586" t="s">
        <v>625</v>
      </c>
      <c r="MGL96" s="586" t="s">
        <v>625</v>
      </c>
      <c r="MGM96" s="586" t="s">
        <v>625</v>
      </c>
      <c r="MGN96" s="586" t="s">
        <v>625</v>
      </c>
      <c r="MGO96" s="586" t="s">
        <v>625</v>
      </c>
      <c r="MGP96" s="586" t="s">
        <v>625</v>
      </c>
      <c r="MGQ96" s="586" t="s">
        <v>625</v>
      </c>
      <c r="MGR96" s="586" t="s">
        <v>625</v>
      </c>
      <c r="MGS96" s="586" t="s">
        <v>625</v>
      </c>
      <c r="MGT96" s="586" t="s">
        <v>625</v>
      </c>
      <c r="MGU96" s="586" t="s">
        <v>625</v>
      </c>
      <c r="MGV96" s="586" t="s">
        <v>625</v>
      </c>
      <c r="MGW96" s="586" t="s">
        <v>625</v>
      </c>
      <c r="MGX96" s="586" t="s">
        <v>625</v>
      </c>
      <c r="MGY96" s="586" t="s">
        <v>625</v>
      </c>
      <c r="MGZ96" s="586" t="s">
        <v>625</v>
      </c>
      <c r="MHA96" s="586" t="s">
        <v>625</v>
      </c>
      <c r="MHB96" s="586" t="s">
        <v>625</v>
      </c>
      <c r="MHC96" s="586" t="s">
        <v>625</v>
      </c>
      <c r="MHD96" s="586" t="s">
        <v>625</v>
      </c>
      <c r="MHE96" s="586" t="s">
        <v>625</v>
      </c>
      <c r="MHF96" s="586" t="s">
        <v>625</v>
      </c>
      <c r="MHG96" s="586" t="s">
        <v>625</v>
      </c>
      <c r="MHH96" s="586" t="s">
        <v>625</v>
      </c>
      <c r="MHI96" s="586" t="s">
        <v>625</v>
      </c>
      <c r="MHJ96" s="586" t="s">
        <v>625</v>
      </c>
      <c r="MHK96" s="586" t="s">
        <v>625</v>
      </c>
      <c r="MHL96" s="586" t="s">
        <v>625</v>
      </c>
      <c r="MHM96" s="586" t="s">
        <v>625</v>
      </c>
      <c r="MHN96" s="586" t="s">
        <v>625</v>
      </c>
      <c r="MHO96" s="586" t="s">
        <v>625</v>
      </c>
      <c r="MHP96" s="586" t="s">
        <v>625</v>
      </c>
      <c r="MHQ96" s="586" t="s">
        <v>625</v>
      </c>
      <c r="MHR96" s="586" t="s">
        <v>625</v>
      </c>
      <c r="MHS96" s="586" t="s">
        <v>625</v>
      </c>
      <c r="MHT96" s="586" t="s">
        <v>625</v>
      </c>
      <c r="MHU96" s="586" t="s">
        <v>625</v>
      </c>
      <c r="MHV96" s="586" t="s">
        <v>625</v>
      </c>
      <c r="MHW96" s="586" t="s">
        <v>625</v>
      </c>
      <c r="MHX96" s="586" t="s">
        <v>625</v>
      </c>
      <c r="MHY96" s="586" t="s">
        <v>625</v>
      </c>
      <c r="MHZ96" s="586" t="s">
        <v>625</v>
      </c>
      <c r="MIA96" s="586" t="s">
        <v>625</v>
      </c>
      <c r="MIB96" s="586" t="s">
        <v>625</v>
      </c>
      <c r="MIC96" s="586" t="s">
        <v>625</v>
      </c>
      <c r="MID96" s="586" t="s">
        <v>625</v>
      </c>
      <c r="MIE96" s="586" t="s">
        <v>625</v>
      </c>
      <c r="MIF96" s="586" t="s">
        <v>625</v>
      </c>
      <c r="MIG96" s="586" t="s">
        <v>625</v>
      </c>
      <c r="MIH96" s="586" t="s">
        <v>625</v>
      </c>
      <c r="MII96" s="586" t="s">
        <v>625</v>
      </c>
      <c r="MIJ96" s="586" t="s">
        <v>625</v>
      </c>
      <c r="MIK96" s="586" t="s">
        <v>625</v>
      </c>
      <c r="MIL96" s="586" t="s">
        <v>625</v>
      </c>
      <c r="MIM96" s="586" t="s">
        <v>625</v>
      </c>
      <c r="MIN96" s="586" t="s">
        <v>625</v>
      </c>
      <c r="MIO96" s="586" t="s">
        <v>625</v>
      </c>
      <c r="MIP96" s="586" t="s">
        <v>625</v>
      </c>
      <c r="MIQ96" s="586" t="s">
        <v>625</v>
      </c>
      <c r="MIR96" s="586" t="s">
        <v>625</v>
      </c>
      <c r="MIS96" s="586" t="s">
        <v>625</v>
      </c>
      <c r="MIT96" s="586" t="s">
        <v>625</v>
      </c>
      <c r="MIU96" s="586" t="s">
        <v>625</v>
      </c>
      <c r="MIV96" s="586" t="s">
        <v>625</v>
      </c>
      <c r="MIW96" s="586" t="s">
        <v>625</v>
      </c>
      <c r="MIX96" s="586" t="s">
        <v>625</v>
      </c>
      <c r="MIY96" s="586" t="s">
        <v>625</v>
      </c>
      <c r="MIZ96" s="586" t="s">
        <v>625</v>
      </c>
      <c r="MJA96" s="586" t="s">
        <v>625</v>
      </c>
      <c r="MJB96" s="586" t="s">
        <v>625</v>
      </c>
      <c r="MJC96" s="586" t="s">
        <v>625</v>
      </c>
      <c r="MJD96" s="586" t="s">
        <v>625</v>
      </c>
      <c r="MJE96" s="586" t="s">
        <v>625</v>
      </c>
      <c r="MJF96" s="586" t="s">
        <v>625</v>
      </c>
      <c r="MJG96" s="586" t="s">
        <v>625</v>
      </c>
      <c r="MJH96" s="586" t="s">
        <v>625</v>
      </c>
      <c r="MJI96" s="586" t="s">
        <v>625</v>
      </c>
      <c r="MJJ96" s="586" t="s">
        <v>625</v>
      </c>
      <c r="MJK96" s="586" t="s">
        <v>625</v>
      </c>
      <c r="MJL96" s="586" t="s">
        <v>625</v>
      </c>
      <c r="MJM96" s="586" t="s">
        <v>625</v>
      </c>
      <c r="MJN96" s="586" t="s">
        <v>625</v>
      </c>
      <c r="MJO96" s="586" t="s">
        <v>625</v>
      </c>
      <c r="MJP96" s="586" t="s">
        <v>625</v>
      </c>
      <c r="MJQ96" s="586" t="s">
        <v>625</v>
      </c>
      <c r="MJR96" s="586" t="s">
        <v>625</v>
      </c>
      <c r="MJS96" s="586" t="s">
        <v>625</v>
      </c>
      <c r="MJT96" s="586" t="s">
        <v>625</v>
      </c>
      <c r="MJU96" s="586" t="s">
        <v>625</v>
      </c>
      <c r="MJV96" s="586" t="s">
        <v>625</v>
      </c>
      <c r="MJW96" s="586" t="s">
        <v>625</v>
      </c>
      <c r="MJX96" s="586" t="s">
        <v>625</v>
      </c>
      <c r="MJY96" s="586" t="s">
        <v>625</v>
      </c>
      <c r="MJZ96" s="586" t="s">
        <v>625</v>
      </c>
      <c r="MKA96" s="586" t="s">
        <v>625</v>
      </c>
      <c r="MKB96" s="586" t="s">
        <v>625</v>
      </c>
      <c r="MKC96" s="586" t="s">
        <v>625</v>
      </c>
      <c r="MKD96" s="586" t="s">
        <v>625</v>
      </c>
      <c r="MKE96" s="586" t="s">
        <v>625</v>
      </c>
      <c r="MKF96" s="586" t="s">
        <v>625</v>
      </c>
      <c r="MKG96" s="586" t="s">
        <v>625</v>
      </c>
      <c r="MKH96" s="586" t="s">
        <v>625</v>
      </c>
      <c r="MKI96" s="586" t="s">
        <v>625</v>
      </c>
      <c r="MKJ96" s="586" t="s">
        <v>625</v>
      </c>
      <c r="MKK96" s="586" t="s">
        <v>625</v>
      </c>
      <c r="MKL96" s="586" t="s">
        <v>625</v>
      </c>
      <c r="MKM96" s="586" t="s">
        <v>625</v>
      </c>
      <c r="MKN96" s="586" t="s">
        <v>625</v>
      </c>
      <c r="MKO96" s="586" t="s">
        <v>625</v>
      </c>
      <c r="MKP96" s="586" t="s">
        <v>625</v>
      </c>
      <c r="MKQ96" s="586" t="s">
        <v>625</v>
      </c>
      <c r="MKR96" s="586" t="s">
        <v>625</v>
      </c>
      <c r="MKS96" s="586" t="s">
        <v>625</v>
      </c>
      <c r="MKT96" s="586" t="s">
        <v>625</v>
      </c>
      <c r="MKU96" s="586" t="s">
        <v>625</v>
      </c>
      <c r="MKV96" s="586" t="s">
        <v>625</v>
      </c>
      <c r="MKW96" s="586" t="s">
        <v>625</v>
      </c>
      <c r="MKX96" s="586" t="s">
        <v>625</v>
      </c>
      <c r="MKY96" s="586" t="s">
        <v>625</v>
      </c>
      <c r="MKZ96" s="586" t="s">
        <v>625</v>
      </c>
      <c r="MLA96" s="586" t="s">
        <v>625</v>
      </c>
      <c r="MLB96" s="586" t="s">
        <v>625</v>
      </c>
      <c r="MLC96" s="586" t="s">
        <v>625</v>
      </c>
      <c r="MLD96" s="586" t="s">
        <v>625</v>
      </c>
      <c r="MLE96" s="586" t="s">
        <v>625</v>
      </c>
      <c r="MLF96" s="586" t="s">
        <v>625</v>
      </c>
      <c r="MLG96" s="586" t="s">
        <v>625</v>
      </c>
      <c r="MLH96" s="586" t="s">
        <v>625</v>
      </c>
      <c r="MLI96" s="586" t="s">
        <v>625</v>
      </c>
      <c r="MLJ96" s="586" t="s">
        <v>625</v>
      </c>
      <c r="MLK96" s="586" t="s">
        <v>625</v>
      </c>
      <c r="MLL96" s="586" t="s">
        <v>625</v>
      </c>
      <c r="MLM96" s="586" t="s">
        <v>625</v>
      </c>
      <c r="MLN96" s="586" t="s">
        <v>625</v>
      </c>
      <c r="MLO96" s="586" t="s">
        <v>625</v>
      </c>
      <c r="MLP96" s="586" t="s">
        <v>625</v>
      </c>
      <c r="MLQ96" s="586" t="s">
        <v>625</v>
      </c>
      <c r="MLR96" s="586" t="s">
        <v>625</v>
      </c>
      <c r="MLS96" s="586" t="s">
        <v>625</v>
      </c>
      <c r="MLT96" s="586" t="s">
        <v>625</v>
      </c>
      <c r="MLU96" s="586" t="s">
        <v>625</v>
      </c>
      <c r="MLV96" s="586" t="s">
        <v>625</v>
      </c>
      <c r="MLW96" s="586" t="s">
        <v>625</v>
      </c>
      <c r="MLX96" s="586" t="s">
        <v>625</v>
      </c>
      <c r="MLY96" s="586" t="s">
        <v>625</v>
      </c>
      <c r="MLZ96" s="586" t="s">
        <v>625</v>
      </c>
      <c r="MMA96" s="586" t="s">
        <v>625</v>
      </c>
      <c r="MMB96" s="586" t="s">
        <v>625</v>
      </c>
      <c r="MMC96" s="586" t="s">
        <v>625</v>
      </c>
      <c r="MMD96" s="586" t="s">
        <v>625</v>
      </c>
      <c r="MME96" s="586" t="s">
        <v>625</v>
      </c>
      <c r="MMF96" s="586" t="s">
        <v>625</v>
      </c>
      <c r="MMG96" s="586" t="s">
        <v>625</v>
      </c>
      <c r="MMH96" s="586" t="s">
        <v>625</v>
      </c>
      <c r="MMI96" s="586" t="s">
        <v>625</v>
      </c>
      <c r="MMJ96" s="586" t="s">
        <v>625</v>
      </c>
      <c r="MMK96" s="586" t="s">
        <v>625</v>
      </c>
      <c r="MML96" s="586" t="s">
        <v>625</v>
      </c>
      <c r="MMM96" s="586" t="s">
        <v>625</v>
      </c>
      <c r="MMN96" s="586" t="s">
        <v>625</v>
      </c>
      <c r="MMO96" s="586" t="s">
        <v>625</v>
      </c>
      <c r="MMP96" s="586" t="s">
        <v>625</v>
      </c>
      <c r="MMQ96" s="586" t="s">
        <v>625</v>
      </c>
      <c r="MMR96" s="586" t="s">
        <v>625</v>
      </c>
      <c r="MMS96" s="586" t="s">
        <v>625</v>
      </c>
      <c r="MMT96" s="586" t="s">
        <v>625</v>
      </c>
      <c r="MMU96" s="586" t="s">
        <v>625</v>
      </c>
      <c r="MMV96" s="586" t="s">
        <v>625</v>
      </c>
      <c r="MMW96" s="586" t="s">
        <v>625</v>
      </c>
      <c r="MMX96" s="586" t="s">
        <v>625</v>
      </c>
      <c r="MMY96" s="586" t="s">
        <v>625</v>
      </c>
      <c r="MMZ96" s="586" t="s">
        <v>625</v>
      </c>
      <c r="MNA96" s="586" t="s">
        <v>625</v>
      </c>
      <c r="MNB96" s="586" t="s">
        <v>625</v>
      </c>
      <c r="MNC96" s="586" t="s">
        <v>625</v>
      </c>
      <c r="MND96" s="586" t="s">
        <v>625</v>
      </c>
      <c r="MNE96" s="586" t="s">
        <v>625</v>
      </c>
      <c r="MNF96" s="586" t="s">
        <v>625</v>
      </c>
      <c r="MNG96" s="586" t="s">
        <v>625</v>
      </c>
      <c r="MNH96" s="586" t="s">
        <v>625</v>
      </c>
      <c r="MNI96" s="586" t="s">
        <v>625</v>
      </c>
      <c r="MNJ96" s="586" t="s">
        <v>625</v>
      </c>
      <c r="MNK96" s="586" t="s">
        <v>625</v>
      </c>
      <c r="MNL96" s="586" t="s">
        <v>625</v>
      </c>
      <c r="MNM96" s="586" t="s">
        <v>625</v>
      </c>
      <c r="MNN96" s="586" t="s">
        <v>625</v>
      </c>
      <c r="MNO96" s="586" t="s">
        <v>625</v>
      </c>
      <c r="MNP96" s="586" t="s">
        <v>625</v>
      </c>
      <c r="MNQ96" s="586" t="s">
        <v>625</v>
      </c>
      <c r="MNR96" s="586" t="s">
        <v>625</v>
      </c>
      <c r="MNS96" s="586" t="s">
        <v>625</v>
      </c>
      <c r="MNT96" s="586" t="s">
        <v>625</v>
      </c>
      <c r="MNU96" s="586" t="s">
        <v>625</v>
      </c>
      <c r="MNV96" s="586" t="s">
        <v>625</v>
      </c>
      <c r="MNW96" s="586" t="s">
        <v>625</v>
      </c>
      <c r="MNX96" s="586" t="s">
        <v>625</v>
      </c>
      <c r="MNY96" s="586" t="s">
        <v>625</v>
      </c>
      <c r="MNZ96" s="586" t="s">
        <v>625</v>
      </c>
      <c r="MOA96" s="586" t="s">
        <v>625</v>
      </c>
      <c r="MOB96" s="586" t="s">
        <v>625</v>
      </c>
      <c r="MOC96" s="586" t="s">
        <v>625</v>
      </c>
      <c r="MOD96" s="586" t="s">
        <v>625</v>
      </c>
      <c r="MOE96" s="586" t="s">
        <v>625</v>
      </c>
      <c r="MOF96" s="586" t="s">
        <v>625</v>
      </c>
      <c r="MOG96" s="586" t="s">
        <v>625</v>
      </c>
      <c r="MOH96" s="586" t="s">
        <v>625</v>
      </c>
      <c r="MOI96" s="586" t="s">
        <v>625</v>
      </c>
      <c r="MOJ96" s="586" t="s">
        <v>625</v>
      </c>
      <c r="MOK96" s="586" t="s">
        <v>625</v>
      </c>
      <c r="MOL96" s="586" t="s">
        <v>625</v>
      </c>
      <c r="MOM96" s="586" t="s">
        <v>625</v>
      </c>
      <c r="MON96" s="586" t="s">
        <v>625</v>
      </c>
      <c r="MOO96" s="586" t="s">
        <v>625</v>
      </c>
      <c r="MOP96" s="586" t="s">
        <v>625</v>
      </c>
      <c r="MOQ96" s="586" t="s">
        <v>625</v>
      </c>
      <c r="MOR96" s="586" t="s">
        <v>625</v>
      </c>
      <c r="MOS96" s="586" t="s">
        <v>625</v>
      </c>
      <c r="MOT96" s="586" t="s">
        <v>625</v>
      </c>
      <c r="MOU96" s="586" t="s">
        <v>625</v>
      </c>
      <c r="MOV96" s="586" t="s">
        <v>625</v>
      </c>
      <c r="MOW96" s="586" t="s">
        <v>625</v>
      </c>
      <c r="MOX96" s="586" t="s">
        <v>625</v>
      </c>
      <c r="MOY96" s="586" t="s">
        <v>625</v>
      </c>
      <c r="MOZ96" s="586" t="s">
        <v>625</v>
      </c>
      <c r="MPA96" s="586" t="s">
        <v>625</v>
      </c>
      <c r="MPB96" s="586" t="s">
        <v>625</v>
      </c>
      <c r="MPC96" s="586" t="s">
        <v>625</v>
      </c>
      <c r="MPD96" s="586" t="s">
        <v>625</v>
      </c>
      <c r="MPE96" s="586" t="s">
        <v>625</v>
      </c>
      <c r="MPF96" s="586" t="s">
        <v>625</v>
      </c>
      <c r="MPG96" s="586" t="s">
        <v>625</v>
      </c>
      <c r="MPH96" s="586" t="s">
        <v>625</v>
      </c>
      <c r="MPI96" s="586" t="s">
        <v>625</v>
      </c>
      <c r="MPJ96" s="586" t="s">
        <v>625</v>
      </c>
      <c r="MPK96" s="586" t="s">
        <v>625</v>
      </c>
      <c r="MPL96" s="586" t="s">
        <v>625</v>
      </c>
      <c r="MPM96" s="586" t="s">
        <v>625</v>
      </c>
      <c r="MPN96" s="586" t="s">
        <v>625</v>
      </c>
      <c r="MPO96" s="586" t="s">
        <v>625</v>
      </c>
      <c r="MPP96" s="586" t="s">
        <v>625</v>
      </c>
      <c r="MPQ96" s="586" t="s">
        <v>625</v>
      </c>
      <c r="MPR96" s="586" t="s">
        <v>625</v>
      </c>
      <c r="MPS96" s="586" t="s">
        <v>625</v>
      </c>
      <c r="MPT96" s="586" t="s">
        <v>625</v>
      </c>
      <c r="MPU96" s="586" t="s">
        <v>625</v>
      </c>
      <c r="MPV96" s="586" t="s">
        <v>625</v>
      </c>
      <c r="MPW96" s="586" t="s">
        <v>625</v>
      </c>
      <c r="MPX96" s="586" t="s">
        <v>625</v>
      </c>
      <c r="MPY96" s="586" t="s">
        <v>625</v>
      </c>
      <c r="MPZ96" s="586" t="s">
        <v>625</v>
      </c>
      <c r="MQA96" s="586" t="s">
        <v>625</v>
      </c>
      <c r="MQB96" s="586" t="s">
        <v>625</v>
      </c>
      <c r="MQC96" s="586" t="s">
        <v>625</v>
      </c>
      <c r="MQD96" s="586" t="s">
        <v>625</v>
      </c>
      <c r="MQE96" s="586" t="s">
        <v>625</v>
      </c>
      <c r="MQF96" s="586" t="s">
        <v>625</v>
      </c>
      <c r="MQG96" s="586" t="s">
        <v>625</v>
      </c>
      <c r="MQH96" s="586" t="s">
        <v>625</v>
      </c>
      <c r="MQI96" s="586" t="s">
        <v>625</v>
      </c>
      <c r="MQJ96" s="586" t="s">
        <v>625</v>
      </c>
      <c r="MQK96" s="586" t="s">
        <v>625</v>
      </c>
      <c r="MQL96" s="586" t="s">
        <v>625</v>
      </c>
      <c r="MQM96" s="586" t="s">
        <v>625</v>
      </c>
      <c r="MQN96" s="586" t="s">
        <v>625</v>
      </c>
      <c r="MQO96" s="586" t="s">
        <v>625</v>
      </c>
      <c r="MQP96" s="586" t="s">
        <v>625</v>
      </c>
      <c r="MQQ96" s="586" t="s">
        <v>625</v>
      </c>
      <c r="MQR96" s="586" t="s">
        <v>625</v>
      </c>
      <c r="MQS96" s="586" t="s">
        <v>625</v>
      </c>
      <c r="MQT96" s="586" t="s">
        <v>625</v>
      </c>
      <c r="MQU96" s="586" t="s">
        <v>625</v>
      </c>
      <c r="MQV96" s="586" t="s">
        <v>625</v>
      </c>
      <c r="MQW96" s="586" t="s">
        <v>625</v>
      </c>
      <c r="MQX96" s="586" t="s">
        <v>625</v>
      </c>
      <c r="MQY96" s="586" t="s">
        <v>625</v>
      </c>
      <c r="MQZ96" s="586" t="s">
        <v>625</v>
      </c>
      <c r="MRA96" s="586" t="s">
        <v>625</v>
      </c>
      <c r="MRB96" s="586" t="s">
        <v>625</v>
      </c>
      <c r="MRC96" s="586" t="s">
        <v>625</v>
      </c>
      <c r="MRD96" s="586" t="s">
        <v>625</v>
      </c>
      <c r="MRE96" s="586" t="s">
        <v>625</v>
      </c>
      <c r="MRF96" s="586" t="s">
        <v>625</v>
      </c>
      <c r="MRG96" s="586" t="s">
        <v>625</v>
      </c>
      <c r="MRH96" s="586" t="s">
        <v>625</v>
      </c>
      <c r="MRI96" s="586" t="s">
        <v>625</v>
      </c>
      <c r="MRJ96" s="586" t="s">
        <v>625</v>
      </c>
      <c r="MRK96" s="586" t="s">
        <v>625</v>
      </c>
      <c r="MRL96" s="586" t="s">
        <v>625</v>
      </c>
      <c r="MRM96" s="586" t="s">
        <v>625</v>
      </c>
      <c r="MRN96" s="586" t="s">
        <v>625</v>
      </c>
      <c r="MRO96" s="586" t="s">
        <v>625</v>
      </c>
      <c r="MRP96" s="586" t="s">
        <v>625</v>
      </c>
      <c r="MRQ96" s="586" t="s">
        <v>625</v>
      </c>
      <c r="MRR96" s="586" t="s">
        <v>625</v>
      </c>
      <c r="MRS96" s="586" t="s">
        <v>625</v>
      </c>
      <c r="MRT96" s="586" t="s">
        <v>625</v>
      </c>
      <c r="MRU96" s="586" t="s">
        <v>625</v>
      </c>
      <c r="MRV96" s="586" t="s">
        <v>625</v>
      </c>
      <c r="MRW96" s="586" t="s">
        <v>625</v>
      </c>
      <c r="MRX96" s="586" t="s">
        <v>625</v>
      </c>
      <c r="MRY96" s="586" t="s">
        <v>625</v>
      </c>
      <c r="MRZ96" s="586" t="s">
        <v>625</v>
      </c>
      <c r="MSA96" s="586" t="s">
        <v>625</v>
      </c>
      <c r="MSB96" s="586" t="s">
        <v>625</v>
      </c>
      <c r="MSC96" s="586" t="s">
        <v>625</v>
      </c>
      <c r="MSD96" s="586" t="s">
        <v>625</v>
      </c>
      <c r="MSE96" s="586" t="s">
        <v>625</v>
      </c>
      <c r="MSF96" s="586" t="s">
        <v>625</v>
      </c>
      <c r="MSG96" s="586" t="s">
        <v>625</v>
      </c>
      <c r="MSH96" s="586" t="s">
        <v>625</v>
      </c>
      <c r="MSI96" s="586" t="s">
        <v>625</v>
      </c>
      <c r="MSJ96" s="586" t="s">
        <v>625</v>
      </c>
      <c r="MSK96" s="586" t="s">
        <v>625</v>
      </c>
      <c r="MSL96" s="586" t="s">
        <v>625</v>
      </c>
      <c r="MSM96" s="586" t="s">
        <v>625</v>
      </c>
      <c r="MSN96" s="586" t="s">
        <v>625</v>
      </c>
      <c r="MSO96" s="586" t="s">
        <v>625</v>
      </c>
      <c r="MSP96" s="586" t="s">
        <v>625</v>
      </c>
      <c r="MSQ96" s="586" t="s">
        <v>625</v>
      </c>
      <c r="MSR96" s="586" t="s">
        <v>625</v>
      </c>
      <c r="MSS96" s="586" t="s">
        <v>625</v>
      </c>
      <c r="MST96" s="586" t="s">
        <v>625</v>
      </c>
      <c r="MSU96" s="586" t="s">
        <v>625</v>
      </c>
      <c r="MSV96" s="586" t="s">
        <v>625</v>
      </c>
      <c r="MSW96" s="586" t="s">
        <v>625</v>
      </c>
      <c r="MSX96" s="586" t="s">
        <v>625</v>
      </c>
      <c r="MSY96" s="586" t="s">
        <v>625</v>
      </c>
      <c r="MSZ96" s="586" t="s">
        <v>625</v>
      </c>
      <c r="MTA96" s="586" t="s">
        <v>625</v>
      </c>
      <c r="MTB96" s="586" t="s">
        <v>625</v>
      </c>
      <c r="MTC96" s="586" t="s">
        <v>625</v>
      </c>
      <c r="MTD96" s="586" t="s">
        <v>625</v>
      </c>
      <c r="MTE96" s="586" t="s">
        <v>625</v>
      </c>
      <c r="MTF96" s="586" t="s">
        <v>625</v>
      </c>
      <c r="MTG96" s="586" t="s">
        <v>625</v>
      </c>
      <c r="MTH96" s="586" t="s">
        <v>625</v>
      </c>
      <c r="MTI96" s="586" t="s">
        <v>625</v>
      </c>
      <c r="MTJ96" s="586" t="s">
        <v>625</v>
      </c>
      <c r="MTK96" s="586" t="s">
        <v>625</v>
      </c>
      <c r="MTL96" s="586" t="s">
        <v>625</v>
      </c>
      <c r="MTM96" s="586" t="s">
        <v>625</v>
      </c>
      <c r="MTN96" s="586" t="s">
        <v>625</v>
      </c>
      <c r="MTO96" s="586" t="s">
        <v>625</v>
      </c>
      <c r="MTP96" s="586" t="s">
        <v>625</v>
      </c>
      <c r="MTQ96" s="586" t="s">
        <v>625</v>
      </c>
      <c r="MTR96" s="586" t="s">
        <v>625</v>
      </c>
      <c r="MTS96" s="586" t="s">
        <v>625</v>
      </c>
      <c r="MTT96" s="586" t="s">
        <v>625</v>
      </c>
      <c r="MTU96" s="586" t="s">
        <v>625</v>
      </c>
      <c r="MTV96" s="586" t="s">
        <v>625</v>
      </c>
      <c r="MTW96" s="586" t="s">
        <v>625</v>
      </c>
      <c r="MTX96" s="586" t="s">
        <v>625</v>
      </c>
      <c r="MTY96" s="586" t="s">
        <v>625</v>
      </c>
      <c r="MTZ96" s="586" t="s">
        <v>625</v>
      </c>
      <c r="MUA96" s="586" t="s">
        <v>625</v>
      </c>
      <c r="MUB96" s="586" t="s">
        <v>625</v>
      </c>
      <c r="MUC96" s="586" t="s">
        <v>625</v>
      </c>
      <c r="MUD96" s="586" t="s">
        <v>625</v>
      </c>
      <c r="MUE96" s="586" t="s">
        <v>625</v>
      </c>
      <c r="MUF96" s="586" t="s">
        <v>625</v>
      </c>
      <c r="MUG96" s="586" t="s">
        <v>625</v>
      </c>
      <c r="MUH96" s="586" t="s">
        <v>625</v>
      </c>
      <c r="MUI96" s="586" t="s">
        <v>625</v>
      </c>
      <c r="MUJ96" s="586" t="s">
        <v>625</v>
      </c>
      <c r="MUK96" s="586" t="s">
        <v>625</v>
      </c>
      <c r="MUL96" s="586" t="s">
        <v>625</v>
      </c>
      <c r="MUM96" s="586" t="s">
        <v>625</v>
      </c>
      <c r="MUN96" s="586" t="s">
        <v>625</v>
      </c>
      <c r="MUO96" s="586" t="s">
        <v>625</v>
      </c>
      <c r="MUP96" s="586" t="s">
        <v>625</v>
      </c>
      <c r="MUQ96" s="586" t="s">
        <v>625</v>
      </c>
      <c r="MUR96" s="586" t="s">
        <v>625</v>
      </c>
      <c r="MUS96" s="586" t="s">
        <v>625</v>
      </c>
      <c r="MUT96" s="586" t="s">
        <v>625</v>
      </c>
      <c r="MUU96" s="586" t="s">
        <v>625</v>
      </c>
      <c r="MUV96" s="586" t="s">
        <v>625</v>
      </c>
      <c r="MUW96" s="586" t="s">
        <v>625</v>
      </c>
      <c r="MUX96" s="586" t="s">
        <v>625</v>
      </c>
      <c r="MUY96" s="586" t="s">
        <v>625</v>
      </c>
      <c r="MUZ96" s="586" t="s">
        <v>625</v>
      </c>
      <c r="MVA96" s="586" t="s">
        <v>625</v>
      </c>
      <c r="MVB96" s="586" t="s">
        <v>625</v>
      </c>
      <c r="MVC96" s="586" t="s">
        <v>625</v>
      </c>
      <c r="MVD96" s="586" t="s">
        <v>625</v>
      </c>
      <c r="MVE96" s="586" t="s">
        <v>625</v>
      </c>
      <c r="MVF96" s="586" t="s">
        <v>625</v>
      </c>
      <c r="MVG96" s="586" t="s">
        <v>625</v>
      </c>
      <c r="MVH96" s="586" t="s">
        <v>625</v>
      </c>
      <c r="MVI96" s="586" t="s">
        <v>625</v>
      </c>
      <c r="MVJ96" s="586" t="s">
        <v>625</v>
      </c>
      <c r="MVK96" s="586" t="s">
        <v>625</v>
      </c>
      <c r="MVL96" s="586" t="s">
        <v>625</v>
      </c>
      <c r="MVM96" s="586" t="s">
        <v>625</v>
      </c>
      <c r="MVN96" s="586" t="s">
        <v>625</v>
      </c>
      <c r="MVO96" s="586" t="s">
        <v>625</v>
      </c>
      <c r="MVP96" s="586" t="s">
        <v>625</v>
      </c>
      <c r="MVQ96" s="586" t="s">
        <v>625</v>
      </c>
      <c r="MVR96" s="586" t="s">
        <v>625</v>
      </c>
      <c r="MVS96" s="586" t="s">
        <v>625</v>
      </c>
      <c r="MVT96" s="586" t="s">
        <v>625</v>
      </c>
      <c r="MVU96" s="586" t="s">
        <v>625</v>
      </c>
      <c r="MVV96" s="586" t="s">
        <v>625</v>
      </c>
      <c r="MVW96" s="586" t="s">
        <v>625</v>
      </c>
      <c r="MVX96" s="586" t="s">
        <v>625</v>
      </c>
      <c r="MVY96" s="586" t="s">
        <v>625</v>
      </c>
      <c r="MVZ96" s="586" t="s">
        <v>625</v>
      </c>
      <c r="MWA96" s="586" t="s">
        <v>625</v>
      </c>
      <c r="MWB96" s="586" t="s">
        <v>625</v>
      </c>
      <c r="MWC96" s="586" t="s">
        <v>625</v>
      </c>
      <c r="MWD96" s="586" t="s">
        <v>625</v>
      </c>
      <c r="MWE96" s="586" t="s">
        <v>625</v>
      </c>
      <c r="MWF96" s="586" t="s">
        <v>625</v>
      </c>
      <c r="MWG96" s="586" t="s">
        <v>625</v>
      </c>
      <c r="MWH96" s="586" t="s">
        <v>625</v>
      </c>
      <c r="MWI96" s="586" t="s">
        <v>625</v>
      </c>
      <c r="MWJ96" s="586" t="s">
        <v>625</v>
      </c>
      <c r="MWK96" s="586" t="s">
        <v>625</v>
      </c>
      <c r="MWL96" s="586" t="s">
        <v>625</v>
      </c>
      <c r="MWM96" s="586" t="s">
        <v>625</v>
      </c>
      <c r="MWN96" s="586" t="s">
        <v>625</v>
      </c>
      <c r="MWO96" s="586" t="s">
        <v>625</v>
      </c>
      <c r="MWP96" s="586" t="s">
        <v>625</v>
      </c>
      <c r="MWQ96" s="586" t="s">
        <v>625</v>
      </c>
      <c r="MWR96" s="586" t="s">
        <v>625</v>
      </c>
      <c r="MWS96" s="586" t="s">
        <v>625</v>
      </c>
      <c r="MWT96" s="586" t="s">
        <v>625</v>
      </c>
      <c r="MWU96" s="586" t="s">
        <v>625</v>
      </c>
      <c r="MWV96" s="586" t="s">
        <v>625</v>
      </c>
      <c r="MWW96" s="586" t="s">
        <v>625</v>
      </c>
      <c r="MWX96" s="586" t="s">
        <v>625</v>
      </c>
      <c r="MWY96" s="586" t="s">
        <v>625</v>
      </c>
      <c r="MWZ96" s="586" t="s">
        <v>625</v>
      </c>
      <c r="MXA96" s="586" t="s">
        <v>625</v>
      </c>
      <c r="MXB96" s="586" t="s">
        <v>625</v>
      </c>
      <c r="MXC96" s="586" t="s">
        <v>625</v>
      </c>
      <c r="MXD96" s="586" t="s">
        <v>625</v>
      </c>
      <c r="MXE96" s="586" t="s">
        <v>625</v>
      </c>
      <c r="MXF96" s="586" t="s">
        <v>625</v>
      </c>
      <c r="MXG96" s="586" t="s">
        <v>625</v>
      </c>
      <c r="MXH96" s="586" t="s">
        <v>625</v>
      </c>
      <c r="MXI96" s="586" t="s">
        <v>625</v>
      </c>
      <c r="MXJ96" s="586" t="s">
        <v>625</v>
      </c>
      <c r="MXK96" s="586" t="s">
        <v>625</v>
      </c>
      <c r="MXL96" s="586" t="s">
        <v>625</v>
      </c>
      <c r="MXM96" s="586" t="s">
        <v>625</v>
      </c>
      <c r="MXN96" s="586" t="s">
        <v>625</v>
      </c>
      <c r="MXO96" s="586" t="s">
        <v>625</v>
      </c>
      <c r="MXP96" s="586" t="s">
        <v>625</v>
      </c>
      <c r="MXQ96" s="586" t="s">
        <v>625</v>
      </c>
      <c r="MXR96" s="586" t="s">
        <v>625</v>
      </c>
      <c r="MXS96" s="586" t="s">
        <v>625</v>
      </c>
      <c r="MXT96" s="586" t="s">
        <v>625</v>
      </c>
      <c r="MXU96" s="586" t="s">
        <v>625</v>
      </c>
      <c r="MXV96" s="586" t="s">
        <v>625</v>
      </c>
      <c r="MXW96" s="586" t="s">
        <v>625</v>
      </c>
      <c r="MXX96" s="586" t="s">
        <v>625</v>
      </c>
      <c r="MXY96" s="586" t="s">
        <v>625</v>
      </c>
      <c r="MXZ96" s="586" t="s">
        <v>625</v>
      </c>
      <c r="MYA96" s="586" t="s">
        <v>625</v>
      </c>
      <c r="MYB96" s="586" t="s">
        <v>625</v>
      </c>
      <c r="MYC96" s="586" t="s">
        <v>625</v>
      </c>
      <c r="MYD96" s="586" t="s">
        <v>625</v>
      </c>
      <c r="MYE96" s="586" t="s">
        <v>625</v>
      </c>
      <c r="MYF96" s="586" t="s">
        <v>625</v>
      </c>
      <c r="MYG96" s="586" t="s">
        <v>625</v>
      </c>
      <c r="MYH96" s="586" t="s">
        <v>625</v>
      </c>
      <c r="MYI96" s="586" t="s">
        <v>625</v>
      </c>
      <c r="MYJ96" s="586" t="s">
        <v>625</v>
      </c>
      <c r="MYK96" s="586" t="s">
        <v>625</v>
      </c>
      <c r="MYL96" s="586" t="s">
        <v>625</v>
      </c>
      <c r="MYM96" s="586" t="s">
        <v>625</v>
      </c>
      <c r="MYN96" s="586" t="s">
        <v>625</v>
      </c>
      <c r="MYO96" s="586" t="s">
        <v>625</v>
      </c>
      <c r="MYP96" s="586" t="s">
        <v>625</v>
      </c>
      <c r="MYQ96" s="586" t="s">
        <v>625</v>
      </c>
      <c r="MYR96" s="586" t="s">
        <v>625</v>
      </c>
      <c r="MYS96" s="586" t="s">
        <v>625</v>
      </c>
      <c r="MYT96" s="586" t="s">
        <v>625</v>
      </c>
      <c r="MYU96" s="586" t="s">
        <v>625</v>
      </c>
      <c r="MYV96" s="586" t="s">
        <v>625</v>
      </c>
      <c r="MYW96" s="586" t="s">
        <v>625</v>
      </c>
      <c r="MYX96" s="586" t="s">
        <v>625</v>
      </c>
      <c r="MYY96" s="586" t="s">
        <v>625</v>
      </c>
      <c r="MYZ96" s="586" t="s">
        <v>625</v>
      </c>
      <c r="MZA96" s="586" t="s">
        <v>625</v>
      </c>
      <c r="MZB96" s="586" t="s">
        <v>625</v>
      </c>
      <c r="MZC96" s="586" t="s">
        <v>625</v>
      </c>
      <c r="MZD96" s="586" t="s">
        <v>625</v>
      </c>
      <c r="MZE96" s="586" t="s">
        <v>625</v>
      </c>
      <c r="MZF96" s="586" t="s">
        <v>625</v>
      </c>
      <c r="MZG96" s="586" t="s">
        <v>625</v>
      </c>
      <c r="MZH96" s="586" t="s">
        <v>625</v>
      </c>
      <c r="MZI96" s="586" t="s">
        <v>625</v>
      </c>
      <c r="MZJ96" s="586" t="s">
        <v>625</v>
      </c>
      <c r="MZK96" s="586" t="s">
        <v>625</v>
      </c>
      <c r="MZL96" s="586" t="s">
        <v>625</v>
      </c>
      <c r="MZM96" s="586" t="s">
        <v>625</v>
      </c>
      <c r="MZN96" s="586" t="s">
        <v>625</v>
      </c>
      <c r="MZO96" s="586" t="s">
        <v>625</v>
      </c>
      <c r="MZP96" s="586" t="s">
        <v>625</v>
      </c>
      <c r="MZQ96" s="586" t="s">
        <v>625</v>
      </c>
      <c r="MZR96" s="586" t="s">
        <v>625</v>
      </c>
      <c r="MZS96" s="586" t="s">
        <v>625</v>
      </c>
      <c r="MZT96" s="586" t="s">
        <v>625</v>
      </c>
      <c r="MZU96" s="586" t="s">
        <v>625</v>
      </c>
      <c r="MZV96" s="586" t="s">
        <v>625</v>
      </c>
      <c r="MZW96" s="586" t="s">
        <v>625</v>
      </c>
      <c r="MZX96" s="586" t="s">
        <v>625</v>
      </c>
      <c r="MZY96" s="586" t="s">
        <v>625</v>
      </c>
      <c r="MZZ96" s="586" t="s">
        <v>625</v>
      </c>
      <c r="NAA96" s="586" t="s">
        <v>625</v>
      </c>
      <c r="NAB96" s="586" t="s">
        <v>625</v>
      </c>
      <c r="NAC96" s="586" t="s">
        <v>625</v>
      </c>
      <c r="NAD96" s="586" t="s">
        <v>625</v>
      </c>
      <c r="NAE96" s="586" t="s">
        <v>625</v>
      </c>
      <c r="NAF96" s="586" t="s">
        <v>625</v>
      </c>
      <c r="NAG96" s="586" t="s">
        <v>625</v>
      </c>
      <c r="NAH96" s="586" t="s">
        <v>625</v>
      </c>
      <c r="NAI96" s="586" t="s">
        <v>625</v>
      </c>
      <c r="NAJ96" s="586" t="s">
        <v>625</v>
      </c>
      <c r="NAK96" s="586" t="s">
        <v>625</v>
      </c>
      <c r="NAL96" s="586" t="s">
        <v>625</v>
      </c>
      <c r="NAM96" s="586" t="s">
        <v>625</v>
      </c>
      <c r="NAN96" s="586" t="s">
        <v>625</v>
      </c>
      <c r="NAO96" s="586" t="s">
        <v>625</v>
      </c>
      <c r="NAP96" s="586" t="s">
        <v>625</v>
      </c>
      <c r="NAQ96" s="586" t="s">
        <v>625</v>
      </c>
      <c r="NAR96" s="586" t="s">
        <v>625</v>
      </c>
      <c r="NAS96" s="586" t="s">
        <v>625</v>
      </c>
      <c r="NAT96" s="586" t="s">
        <v>625</v>
      </c>
      <c r="NAU96" s="586" t="s">
        <v>625</v>
      </c>
      <c r="NAV96" s="586" t="s">
        <v>625</v>
      </c>
      <c r="NAW96" s="586" t="s">
        <v>625</v>
      </c>
      <c r="NAX96" s="586" t="s">
        <v>625</v>
      </c>
      <c r="NAY96" s="586" t="s">
        <v>625</v>
      </c>
      <c r="NAZ96" s="586" t="s">
        <v>625</v>
      </c>
      <c r="NBA96" s="586" t="s">
        <v>625</v>
      </c>
      <c r="NBB96" s="586" t="s">
        <v>625</v>
      </c>
      <c r="NBC96" s="586" t="s">
        <v>625</v>
      </c>
      <c r="NBD96" s="586" t="s">
        <v>625</v>
      </c>
      <c r="NBE96" s="586" t="s">
        <v>625</v>
      </c>
      <c r="NBF96" s="586" t="s">
        <v>625</v>
      </c>
      <c r="NBG96" s="586" t="s">
        <v>625</v>
      </c>
      <c r="NBH96" s="586" t="s">
        <v>625</v>
      </c>
      <c r="NBI96" s="586" t="s">
        <v>625</v>
      </c>
      <c r="NBJ96" s="586" t="s">
        <v>625</v>
      </c>
      <c r="NBK96" s="586" t="s">
        <v>625</v>
      </c>
      <c r="NBL96" s="586" t="s">
        <v>625</v>
      </c>
      <c r="NBM96" s="586" t="s">
        <v>625</v>
      </c>
      <c r="NBN96" s="586" t="s">
        <v>625</v>
      </c>
      <c r="NBO96" s="586" t="s">
        <v>625</v>
      </c>
      <c r="NBP96" s="586" t="s">
        <v>625</v>
      </c>
      <c r="NBQ96" s="586" t="s">
        <v>625</v>
      </c>
      <c r="NBR96" s="586" t="s">
        <v>625</v>
      </c>
      <c r="NBS96" s="586" t="s">
        <v>625</v>
      </c>
      <c r="NBT96" s="586" t="s">
        <v>625</v>
      </c>
      <c r="NBU96" s="586" t="s">
        <v>625</v>
      </c>
      <c r="NBV96" s="586" t="s">
        <v>625</v>
      </c>
      <c r="NBW96" s="586" t="s">
        <v>625</v>
      </c>
      <c r="NBX96" s="586" t="s">
        <v>625</v>
      </c>
      <c r="NBY96" s="586" t="s">
        <v>625</v>
      </c>
      <c r="NBZ96" s="586" t="s">
        <v>625</v>
      </c>
      <c r="NCA96" s="586" t="s">
        <v>625</v>
      </c>
      <c r="NCB96" s="586" t="s">
        <v>625</v>
      </c>
      <c r="NCC96" s="586" t="s">
        <v>625</v>
      </c>
      <c r="NCD96" s="586" t="s">
        <v>625</v>
      </c>
      <c r="NCE96" s="586" t="s">
        <v>625</v>
      </c>
      <c r="NCF96" s="586" t="s">
        <v>625</v>
      </c>
      <c r="NCG96" s="586" t="s">
        <v>625</v>
      </c>
      <c r="NCH96" s="586" t="s">
        <v>625</v>
      </c>
      <c r="NCI96" s="586" t="s">
        <v>625</v>
      </c>
      <c r="NCJ96" s="586" t="s">
        <v>625</v>
      </c>
      <c r="NCK96" s="586" t="s">
        <v>625</v>
      </c>
      <c r="NCL96" s="586" t="s">
        <v>625</v>
      </c>
      <c r="NCM96" s="586" t="s">
        <v>625</v>
      </c>
      <c r="NCN96" s="586" t="s">
        <v>625</v>
      </c>
      <c r="NCO96" s="586" t="s">
        <v>625</v>
      </c>
      <c r="NCP96" s="586" t="s">
        <v>625</v>
      </c>
      <c r="NCQ96" s="586" t="s">
        <v>625</v>
      </c>
      <c r="NCR96" s="586" t="s">
        <v>625</v>
      </c>
      <c r="NCS96" s="586" t="s">
        <v>625</v>
      </c>
      <c r="NCT96" s="586" t="s">
        <v>625</v>
      </c>
      <c r="NCU96" s="586" t="s">
        <v>625</v>
      </c>
      <c r="NCV96" s="586" t="s">
        <v>625</v>
      </c>
      <c r="NCW96" s="586" t="s">
        <v>625</v>
      </c>
      <c r="NCX96" s="586" t="s">
        <v>625</v>
      </c>
      <c r="NCY96" s="586" t="s">
        <v>625</v>
      </c>
      <c r="NCZ96" s="586" t="s">
        <v>625</v>
      </c>
      <c r="NDA96" s="586" t="s">
        <v>625</v>
      </c>
      <c r="NDB96" s="586" t="s">
        <v>625</v>
      </c>
      <c r="NDC96" s="586" t="s">
        <v>625</v>
      </c>
      <c r="NDD96" s="586" t="s">
        <v>625</v>
      </c>
      <c r="NDE96" s="586" t="s">
        <v>625</v>
      </c>
      <c r="NDF96" s="586" t="s">
        <v>625</v>
      </c>
      <c r="NDG96" s="586" t="s">
        <v>625</v>
      </c>
      <c r="NDH96" s="586" t="s">
        <v>625</v>
      </c>
      <c r="NDI96" s="586" t="s">
        <v>625</v>
      </c>
      <c r="NDJ96" s="586" t="s">
        <v>625</v>
      </c>
      <c r="NDK96" s="586" t="s">
        <v>625</v>
      </c>
      <c r="NDL96" s="586" t="s">
        <v>625</v>
      </c>
      <c r="NDM96" s="586" t="s">
        <v>625</v>
      </c>
      <c r="NDN96" s="586" t="s">
        <v>625</v>
      </c>
      <c r="NDO96" s="586" t="s">
        <v>625</v>
      </c>
      <c r="NDP96" s="586" t="s">
        <v>625</v>
      </c>
      <c r="NDQ96" s="586" t="s">
        <v>625</v>
      </c>
      <c r="NDR96" s="586" t="s">
        <v>625</v>
      </c>
      <c r="NDS96" s="586" t="s">
        <v>625</v>
      </c>
      <c r="NDT96" s="586" t="s">
        <v>625</v>
      </c>
      <c r="NDU96" s="586" t="s">
        <v>625</v>
      </c>
      <c r="NDV96" s="586" t="s">
        <v>625</v>
      </c>
      <c r="NDW96" s="586" t="s">
        <v>625</v>
      </c>
      <c r="NDX96" s="586" t="s">
        <v>625</v>
      </c>
      <c r="NDY96" s="586" t="s">
        <v>625</v>
      </c>
      <c r="NDZ96" s="586" t="s">
        <v>625</v>
      </c>
      <c r="NEA96" s="586" t="s">
        <v>625</v>
      </c>
      <c r="NEB96" s="586" t="s">
        <v>625</v>
      </c>
      <c r="NEC96" s="586" t="s">
        <v>625</v>
      </c>
      <c r="NED96" s="586" t="s">
        <v>625</v>
      </c>
      <c r="NEE96" s="586" t="s">
        <v>625</v>
      </c>
      <c r="NEF96" s="586" t="s">
        <v>625</v>
      </c>
      <c r="NEG96" s="586" t="s">
        <v>625</v>
      </c>
      <c r="NEH96" s="586" t="s">
        <v>625</v>
      </c>
      <c r="NEI96" s="586" t="s">
        <v>625</v>
      </c>
      <c r="NEJ96" s="586" t="s">
        <v>625</v>
      </c>
      <c r="NEK96" s="586" t="s">
        <v>625</v>
      </c>
      <c r="NEL96" s="586" t="s">
        <v>625</v>
      </c>
      <c r="NEM96" s="586" t="s">
        <v>625</v>
      </c>
      <c r="NEN96" s="586" t="s">
        <v>625</v>
      </c>
      <c r="NEO96" s="586" t="s">
        <v>625</v>
      </c>
      <c r="NEP96" s="586" t="s">
        <v>625</v>
      </c>
      <c r="NEQ96" s="586" t="s">
        <v>625</v>
      </c>
      <c r="NER96" s="586" t="s">
        <v>625</v>
      </c>
      <c r="NES96" s="586" t="s">
        <v>625</v>
      </c>
      <c r="NET96" s="586" t="s">
        <v>625</v>
      </c>
      <c r="NEU96" s="586" t="s">
        <v>625</v>
      </c>
      <c r="NEV96" s="586" t="s">
        <v>625</v>
      </c>
      <c r="NEW96" s="586" t="s">
        <v>625</v>
      </c>
      <c r="NEX96" s="586" t="s">
        <v>625</v>
      </c>
      <c r="NEY96" s="586" t="s">
        <v>625</v>
      </c>
      <c r="NEZ96" s="586" t="s">
        <v>625</v>
      </c>
      <c r="NFA96" s="586" t="s">
        <v>625</v>
      </c>
      <c r="NFB96" s="586" t="s">
        <v>625</v>
      </c>
      <c r="NFC96" s="586" t="s">
        <v>625</v>
      </c>
      <c r="NFD96" s="586" t="s">
        <v>625</v>
      </c>
      <c r="NFE96" s="586" t="s">
        <v>625</v>
      </c>
      <c r="NFF96" s="586" t="s">
        <v>625</v>
      </c>
      <c r="NFG96" s="586" t="s">
        <v>625</v>
      </c>
      <c r="NFH96" s="586" t="s">
        <v>625</v>
      </c>
      <c r="NFI96" s="586" t="s">
        <v>625</v>
      </c>
      <c r="NFJ96" s="586" t="s">
        <v>625</v>
      </c>
      <c r="NFK96" s="586" t="s">
        <v>625</v>
      </c>
      <c r="NFL96" s="586" t="s">
        <v>625</v>
      </c>
      <c r="NFM96" s="586" t="s">
        <v>625</v>
      </c>
      <c r="NFN96" s="586" t="s">
        <v>625</v>
      </c>
      <c r="NFO96" s="586" t="s">
        <v>625</v>
      </c>
      <c r="NFP96" s="586" t="s">
        <v>625</v>
      </c>
      <c r="NFQ96" s="586" t="s">
        <v>625</v>
      </c>
      <c r="NFR96" s="586" t="s">
        <v>625</v>
      </c>
      <c r="NFS96" s="586" t="s">
        <v>625</v>
      </c>
      <c r="NFT96" s="586" t="s">
        <v>625</v>
      </c>
      <c r="NFU96" s="586" t="s">
        <v>625</v>
      </c>
      <c r="NFV96" s="586" t="s">
        <v>625</v>
      </c>
      <c r="NFW96" s="586" t="s">
        <v>625</v>
      </c>
      <c r="NFX96" s="586" t="s">
        <v>625</v>
      </c>
      <c r="NFY96" s="586" t="s">
        <v>625</v>
      </c>
      <c r="NFZ96" s="586" t="s">
        <v>625</v>
      </c>
      <c r="NGA96" s="586" t="s">
        <v>625</v>
      </c>
      <c r="NGB96" s="586" t="s">
        <v>625</v>
      </c>
      <c r="NGC96" s="586" t="s">
        <v>625</v>
      </c>
      <c r="NGD96" s="586" t="s">
        <v>625</v>
      </c>
      <c r="NGE96" s="586" t="s">
        <v>625</v>
      </c>
      <c r="NGF96" s="586" t="s">
        <v>625</v>
      </c>
      <c r="NGG96" s="586" t="s">
        <v>625</v>
      </c>
      <c r="NGH96" s="586" t="s">
        <v>625</v>
      </c>
      <c r="NGI96" s="586" t="s">
        <v>625</v>
      </c>
      <c r="NGJ96" s="586" t="s">
        <v>625</v>
      </c>
      <c r="NGK96" s="586" t="s">
        <v>625</v>
      </c>
      <c r="NGL96" s="586" t="s">
        <v>625</v>
      </c>
      <c r="NGM96" s="586" t="s">
        <v>625</v>
      </c>
      <c r="NGN96" s="586" t="s">
        <v>625</v>
      </c>
      <c r="NGO96" s="586" t="s">
        <v>625</v>
      </c>
      <c r="NGP96" s="586" t="s">
        <v>625</v>
      </c>
      <c r="NGQ96" s="586" t="s">
        <v>625</v>
      </c>
      <c r="NGR96" s="586" t="s">
        <v>625</v>
      </c>
      <c r="NGS96" s="586" t="s">
        <v>625</v>
      </c>
      <c r="NGT96" s="586" t="s">
        <v>625</v>
      </c>
      <c r="NGU96" s="586" t="s">
        <v>625</v>
      </c>
      <c r="NGV96" s="586" t="s">
        <v>625</v>
      </c>
      <c r="NGW96" s="586" t="s">
        <v>625</v>
      </c>
      <c r="NGX96" s="586" t="s">
        <v>625</v>
      </c>
      <c r="NGY96" s="586" t="s">
        <v>625</v>
      </c>
      <c r="NGZ96" s="586" t="s">
        <v>625</v>
      </c>
      <c r="NHA96" s="586" t="s">
        <v>625</v>
      </c>
      <c r="NHB96" s="586" t="s">
        <v>625</v>
      </c>
      <c r="NHC96" s="586" t="s">
        <v>625</v>
      </c>
      <c r="NHD96" s="586" t="s">
        <v>625</v>
      </c>
      <c r="NHE96" s="586" t="s">
        <v>625</v>
      </c>
      <c r="NHF96" s="586" t="s">
        <v>625</v>
      </c>
      <c r="NHG96" s="586" t="s">
        <v>625</v>
      </c>
      <c r="NHH96" s="586" t="s">
        <v>625</v>
      </c>
      <c r="NHI96" s="586" t="s">
        <v>625</v>
      </c>
      <c r="NHJ96" s="586" t="s">
        <v>625</v>
      </c>
      <c r="NHK96" s="586" t="s">
        <v>625</v>
      </c>
      <c r="NHL96" s="586" t="s">
        <v>625</v>
      </c>
      <c r="NHM96" s="586" t="s">
        <v>625</v>
      </c>
      <c r="NHN96" s="586" t="s">
        <v>625</v>
      </c>
      <c r="NHO96" s="586" t="s">
        <v>625</v>
      </c>
      <c r="NHP96" s="586" t="s">
        <v>625</v>
      </c>
      <c r="NHQ96" s="586" t="s">
        <v>625</v>
      </c>
      <c r="NHR96" s="586" t="s">
        <v>625</v>
      </c>
      <c r="NHS96" s="586" t="s">
        <v>625</v>
      </c>
      <c r="NHT96" s="586" t="s">
        <v>625</v>
      </c>
      <c r="NHU96" s="586" t="s">
        <v>625</v>
      </c>
      <c r="NHV96" s="586" t="s">
        <v>625</v>
      </c>
      <c r="NHW96" s="586" t="s">
        <v>625</v>
      </c>
      <c r="NHX96" s="586" t="s">
        <v>625</v>
      </c>
      <c r="NHY96" s="586" t="s">
        <v>625</v>
      </c>
      <c r="NHZ96" s="586" t="s">
        <v>625</v>
      </c>
      <c r="NIA96" s="586" t="s">
        <v>625</v>
      </c>
      <c r="NIB96" s="586" t="s">
        <v>625</v>
      </c>
      <c r="NIC96" s="586" t="s">
        <v>625</v>
      </c>
      <c r="NID96" s="586" t="s">
        <v>625</v>
      </c>
      <c r="NIE96" s="586" t="s">
        <v>625</v>
      </c>
      <c r="NIF96" s="586" t="s">
        <v>625</v>
      </c>
      <c r="NIG96" s="586" t="s">
        <v>625</v>
      </c>
      <c r="NIH96" s="586" t="s">
        <v>625</v>
      </c>
      <c r="NII96" s="586" t="s">
        <v>625</v>
      </c>
      <c r="NIJ96" s="586" t="s">
        <v>625</v>
      </c>
      <c r="NIK96" s="586" t="s">
        <v>625</v>
      </c>
      <c r="NIL96" s="586" t="s">
        <v>625</v>
      </c>
      <c r="NIM96" s="586" t="s">
        <v>625</v>
      </c>
      <c r="NIN96" s="586" t="s">
        <v>625</v>
      </c>
      <c r="NIO96" s="586" t="s">
        <v>625</v>
      </c>
      <c r="NIP96" s="586" t="s">
        <v>625</v>
      </c>
      <c r="NIQ96" s="586" t="s">
        <v>625</v>
      </c>
      <c r="NIR96" s="586" t="s">
        <v>625</v>
      </c>
      <c r="NIS96" s="586" t="s">
        <v>625</v>
      </c>
      <c r="NIT96" s="586" t="s">
        <v>625</v>
      </c>
      <c r="NIU96" s="586" t="s">
        <v>625</v>
      </c>
      <c r="NIV96" s="586" t="s">
        <v>625</v>
      </c>
      <c r="NIW96" s="586" t="s">
        <v>625</v>
      </c>
      <c r="NIX96" s="586" t="s">
        <v>625</v>
      </c>
      <c r="NIY96" s="586" t="s">
        <v>625</v>
      </c>
      <c r="NIZ96" s="586" t="s">
        <v>625</v>
      </c>
      <c r="NJA96" s="586" t="s">
        <v>625</v>
      </c>
      <c r="NJB96" s="586" t="s">
        <v>625</v>
      </c>
      <c r="NJC96" s="586" t="s">
        <v>625</v>
      </c>
      <c r="NJD96" s="586" t="s">
        <v>625</v>
      </c>
      <c r="NJE96" s="586" t="s">
        <v>625</v>
      </c>
      <c r="NJF96" s="586" t="s">
        <v>625</v>
      </c>
      <c r="NJG96" s="586" t="s">
        <v>625</v>
      </c>
      <c r="NJH96" s="586" t="s">
        <v>625</v>
      </c>
      <c r="NJI96" s="586" t="s">
        <v>625</v>
      </c>
      <c r="NJJ96" s="586" t="s">
        <v>625</v>
      </c>
      <c r="NJK96" s="586" t="s">
        <v>625</v>
      </c>
      <c r="NJL96" s="586" t="s">
        <v>625</v>
      </c>
      <c r="NJM96" s="586" t="s">
        <v>625</v>
      </c>
      <c r="NJN96" s="586" t="s">
        <v>625</v>
      </c>
      <c r="NJO96" s="586" t="s">
        <v>625</v>
      </c>
      <c r="NJP96" s="586" t="s">
        <v>625</v>
      </c>
      <c r="NJQ96" s="586" t="s">
        <v>625</v>
      </c>
      <c r="NJR96" s="586" t="s">
        <v>625</v>
      </c>
      <c r="NJS96" s="586" t="s">
        <v>625</v>
      </c>
      <c r="NJT96" s="586" t="s">
        <v>625</v>
      </c>
      <c r="NJU96" s="586" t="s">
        <v>625</v>
      </c>
      <c r="NJV96" s="586" t="s">
        <v>625</v>
      </c>
      <c r="NJW96" s="586" t="s">
        <v>625</v>
      </c>
      <c r="NJX96" s="586" t="s">
        <v>625</v>
      </c>
      <c r="NJY96" s="586" t="s">
        <v>625</v>
      </c>
      <c r="NJZ96" s="586" t="s">
        <v>625</v>
      </c>
      <c r="NKA96" s="586" t="s">
        <v>625</v>
      </c>
      <c r="NKB96" s="586" t="s">
        <v>625</v>
      </c>
      <c r="NKC96" s="586" t="s">
        <v>625</v>
      </c>
      <c r="NKD96" s="586" t="s">
        <v>625</v>
      </c>
      <c r="NKE96" s="586" t="s">
        <v>625</v>
      </c>
      <c r="NKF96" s="586" t="s">
        <v>625</v>
      </c>
      <c r="NKG96" s="586" t="s">
        <v>625</v>
      </c>
      <c r="NKH96" s="586" t="s">
        <v>625</v>
      </c>
      <c r="NKI96" s="586" t="s">
        <v>625</v>
      </c>
      <c r="NKJ96" s="586" t="s">
        <v>625</v>
      </c>
      <c r="NKK96" s="586" t="s">
        <v>625</v>
      </c>
      <c r="NKL96" s="586" t="s">
        <v>625</v>
      </c>
      <c r="NKM96" s="586" t="s">
        <v>625</v>
      </c>
      <c r="NKN96" s="586" t="s">
        <v>625</v>
      </c>
      <c r="NKO96" s="586" t="s">
        <v>625</v>
      </c>
      <c r="NKP96" s="586" t="s">
        <v>625</v>
      </c>
      <c r="NKQ96" s="586" t="s">
        <v>625</v>
      </c>
      <c r="NKR96" s="586" t="s">
        <v>625</v>
      </c>
      <c r="NKS96" s="586" t="s">
        <v>625</v>
      </c>
      <c r="NKT96" s="586" t="s">
        <v>625</v>
      </c>
      <c r="NKU96" s="586" t="s">
        <v>625</v>
      </c>
      <c r="NKV96" s="586" t="s">
        <v>625</v>
      </c>
      <c r="NKW96" s="586" t="s">
        <v>625</v>
      </c>
      <c r="NKX96" s="586" t="s">
        <v>625</v>
      </c>
      <c r="NKY96" s="586" t="s">
        <v>625</v>
      </c>
      <c r="NKZ96" s="586" t="s">
        <v>625</v>
      </c>
      <c r="NLA96" s="586" t="s">
        <v>625</v>
      </c>
      <c r="NLB96" s="586" t="s">
        <v>625</v>
      </c>
      <c r="NLC96" s="586" t="s">
        <v>625</v>
      </c>
      <c r="NLD96" s="586" t="s">
        <v>625</v>
      </c>
      <c r="NLE96" s="586" t="s">
        <v>625</v>
      </c>
      <c r="NLF96" s="586" t="s">
        <v>625</v>
      </c>
      <c r="NLG96" s="586" t="s">
        <v>625</v>
      </c>
      <c r="NLH96" s="586" t="s">
        <v>625</v>
      </c>
      <c r="NLI96" s="586" t="s">
        <v>625</v>
      </c>
      <c r="NLJ96" s="586" t="s">
        <v>625</v>
      </c>
      <c r="NLK96" s="586" t="s">
        <v>625</v>
      </c>
      <c r="NLL96" s="586" t="s">
        <v>625</v>
      </c>
      <c r="NLM96" s="586" t="s">
        <v>625</v>
      </c>
      <c r="NLN96" s="586" t="s">
        <v>625</v>
      </c>
      <c r="NLO96" s="586" t="s">
        <v>625</v>
      </c>
      <c r="NLP96" s="586" t="s">
        <v>625</v>
      </c>
      <c r="NLQ96" s="586" t="s">
        <v>625</v>
      </c>
      <c r="NLR96" s="586" t="s">
        <v>625</v>
      </c>
      <c r="NLS96" s="586" t="s">
        <v>625</v>
      </c>
      <c r="NLT96" s="586" t="s">
        <v>625</v>
      </c>
      <c r="NLU96" s="586" t="s">
        <v>625</v>
      </c>
      <c r="NLV96" s="586" t="s">
        <v>625</v>
      </c>
      <c r="NLW96" s="586" t="s">
        <v>625</v>
      </c>
      <c r="NLX96" s="586" t="s">
        <v>625</v>
      </c>
      <c r="NLY96" s="586" t="s">
        <v>625</v>
      </c>
      <c r="NLZ96" s="586" t="s">
        <v>625</v>
      </c>
      <c r="NMA96" s="586" t="s">
        <v>625</v>
      </c>
      <c r="NMB96" s="586" t="s">
        <v>625</v>
      </c>
      <c r="NMC96" s="586" t="s">
        <v>625</v>
      </c>
      <c r="NMD96" s="586" t="s">
        <v>625</v>
      </c>
      <c r="NME96" s="586" t="s">
        <v>625</v>
      </c>
      <c r="NMF96" s="586" t="s">
        <v>625</v>
      </c>
      <c r="NMG96" s="586" t="s">
        <v>625</v>
      </c>
      <c r="NMH96" s="586" t="s">
        <v>625</v>
      </c>
      <c r="NMI96" s="586" t="s">
        <v>625</v>
      </c>
      <c r="NMJ96" s="586" t="s">
        <v>625</v>
      </c>
      <c r="NMK96" s="586" t="s">
        <v>625</v>
      </c>
      <c r="NML96" s="586" t="s">
        <v>625</v>
      </c>
      <c r="NMM96" s="586" t="s">
        <v>625</v>
      </c>
      <c r="NMN96" s="586" t="s">
        <v>625</v>
      </c>
      <c r="NMO96" s="586" t="s">
        <v>625</v>
      </c>
      <c r="NMP96" s="586" t="s">
        <v>625</v>
      </c>
      <c r="NMQ96" s="586" t="s">
        <v>625</v>
      </c>
      <c r="NMR96" s="586" t="s">
        <v>625</v>
      </c>
      <c r="NMS96" s="586" t="s">
        <v>625</v>
      </c>
      <c r="NMT96" s="586" t="s">
        <v>625</v>
      </c>
      <c r="NMU96" s="586" t="s">
        <v>625</v>
      </c>
      <c r="NMV96" s="586" t="s">
        <v>625</v>
      </c>
      <c r="NMW96" s="586" t="s">
        <v>625</v>
      </c>
      <c r="NMX96" s="586" t="s">
        <v>625</v>
      </c>
      <c r="NMY96" s="586" t="s">
        <v>625</v>
      </c>
      <c r="NMZ96" s="586" t="s">
        <v>625</v>
      </c>
      <c r="NNA96" s="586" t="s">
        <v>625</v>
      </c>
      <c r="NNB96" s="586" t="s">
        <v>625</v>
      </c>
      <c r="NNC96" s="586" t="s">
        <v>625</v>
      </c>
      <c r="NND96" s="586" t="s">
        <v>625</v>
      </c>
      <c r="NNE96" s="586" t="s">
        <v>625</v>
      </c>
      <c r="NNF96" s="586" t="s">
        <v>625</v>
      </c>
      <c r="NNG96" s="586" t="s">
        <v>625</v>
      </c>
      <c r="NNH96" s="586" t="s">
        <v>625</v>
      </c>
      <c r="NNI96" s="586" t="s">
        <v>625</v>
      </c>
      <c r="NNJ96" s="586" t="s">
        <v>625</v>
      </c>
      <c r="NNK96" s="586" t="s">
        <v>625</v>
      </c>
      <c r="NNL96" s="586" t="s">
        <v>625</v>
      </c>
      <c r="NNM96" s="586" t="s">
        <v>625</v>
      </c>
      <c r="NNN96" s="586" t="s">
        <v>625</v>
      </c>
      <c r="NNO96" s="586" t="s">
        <v>625</v>
      </c>
      <c r="NNP96" s="586" t="s">
        <v>625</v>
      </c>
      <c r="NNQ96" s="586" t="s">
        <v>625</v>
      </c>
      <c r="NNR96" s="586" t="s">
        <v>625</v>
      </c>
      <c r="NNS96" s="586" t="s">
        <v>625</v>
      </c>
      <c r="NNT96" s="586" t="s">
        <v>625</v>
      </c>
      <c r="NNU96" s="586" t="s">
        <v>625</v>
      </c>
      <c r="NNV96" s="586" t="s">
        <v>625</v>
      </c>
      <c r="NNW96" s="586" t="s">
        <v>625</v>
      </c>
      <c r="NNX96" s="586" t="s">
        <v>625</v>
      </c>
      <c r="NNY96" s="586" t="s">
        <v>625</v>
      </c>
      <c r="NNZ96" s="586" t="s">
        <v>625</v>
      </c>
      <c r="NOA96" s="586" t="s">
        <v>625</v>
      </c>
      <c r="NOB96" s="586" t="s">
        <v>625</v>
      </c>
      <c r="NOC96" s="586" t="s">
        <v>625</v>
      </c>
      <c r="NOD96" s="586" t="s">
        <v>625</v>
      </c>
      <c r="NOE96" s="586" t="s">
        <v>625</v>
      </c>
      <c r="NOF96" s="586" t="s">
        <v>625</v>
      </c>
      <c r="NOG96" s="586" t="s">
        <v>625</v>
      </c>
      <c r="NOH96" s="586" t="s">
        <v>625</v>
      </c>
      <c r="NOI96" s="586" t="s">
        <v>625</v>
      </c>
      <c r="NOJ96" s="586" t="s">
        <v>625</v>
      </c>
      <c r="NOK96" s="586" t="s">
        <v>625</v>
      </c>
      <c r="NOL96" s="586" t="s">
        <v>625</v>
      </c>
      <c r="NOM96" s="586" t="s">
        <v>625</v>
      </c>
      <c r="NON96" s="586" t="s">
        <v>625</v>
      </c>
      <c r="NOO96" s="586" t="s">
        <v>625</v>
      </c>
      <c r="NOP96" s="586" t="s">
        <v>625</v>
      </c>
      <c r="NOQ96" s="586" t="s">
        <v>625</v>
      </c>
      <c r="NOR96" s="586" t="s">
        <v>625</v>
      </c>
      <c r="NOS96" s="586" t="s">
        <v>625</v>
      </c>
      <c r="NOT96" s="586" t="s">
        <v>625</v>
      </c>
      <c r="NOU96" s="586" t="s">
        <v>625</v>
      </c>
      <c r="NOV96" s="586" t="s">
        <v>625</v>
      </c>
      <c r="NOW96" s="586" t="s">
        <v>625</v>
      </c>
      <c r="NOX96" s="586" t="s">
        <v>625</v>
      </c>
      <c r="NOY96" s="586" t="s">
        <v>625</v>
      </c>
      <c r="NOZ96" s="586" t="s">
        <v>625</v>
      </c>
      <c r="NPA96" s="586" t="s">
        <v>625</v>
      </c>
      <c r="NPB96" s="586" t="s">
        <v>625</v>
      </c>
      <c r="NPC96" s="586" t="s">
        <v>625</v>
      </c>
      <c r="NPD96" s="586" t="s">
        <v>625</v>
      </c>
      <c r="NPE96" s="586" t="s">
        <v>625</v>
      </c>
      <c r="NPF96" s="586" t="s">
        <v>625</v>
      </c>
      <c r="NPG96" s="586" t="s">
        <v>625</v>
      </c>
      <c r="NPH96" s="586" t="s">
        <v>625</v>
      </c>
      <c r="NPI96" s="586" t="s">
        <v>625</v>
      </c>
      <c r="NPJ96" s="586" t="s">
        <v>625</v>
      </c>
      <c r="NPK96" s="586" t="s">
        <v>625</v>
      </c>
      <c r="NPL96" s="586" t="s">
        <v>625</v>
      </c>
      <c r="NPM96" s="586" t="s">
        <v>625</v>
      </c>
      <c r="NPN96" s="586" t="s">
        <v>625</v>
      </c>
      <c r="NPO96" s="586" t="s">
        <v>625</v>
      </c>
      <c r="NPP96" s="586" t="s">
        <v>625</v>
      </c>
      <c r="NPQ96" s="586" t="s">
        <v>625</v>
      </c>
      <c r="NPR96" s="586" t="s">
        <v>625</v>
      </c>
      <c r="NPS96" s="586" t="s">
        <v>625</v>
      </c>
      <c r="NPT96" s="586" t="s">
        <v>625</v>
      </c>
      <c r="NPU96" s="586" t="s">
        <v>625</v>
      </c>
      <c r="NPV96" s="586" t="s">
        <v>625</v>
      </c>
      <c r="NPW96" s="586" t="s">
        <v>625</v>
      </c>
      <c r="NPX96" s="586" t="s">
        <v>625</v>
      </c>
      <c r="NPY96" s="586" t="s">
        <v>625</v>
      </c>
      <c r="NPZ96" s="586" t="s">
        <v>625</v>
      </c>
      <c r="NQA96" s="586" t="s">
        <v>625</v>
      </c>
      <c r="NQB96" s="586" t="s">
        <v>625</v>
      </c>
      <c r="NQC96" s="586" t="s">
        <v>625</v>
      </c>
      <c r="NQD96" s="586" t="s">
        <v>625</v>
      </c>
      <c r="NQE96" s="586" t="s">
        <v>625</v>
      </c>
      <c r="NQF96" s="586" t="s">
        <v>625</v>
      </c>
      <c r="NQG96" s="586" t="s">
        <v>625</v>
      </c>
      <c r="NQH96" s="586" t="s">
        <v>625</v>
      </c>
      <c r="NQI96" s="586" t="s">
        <v>625</v>
      </c>
      <c r="NQJ96" s="586" t="s">
        <v>625</v>
      </c>
      <c r="NQK96" s="586" t="s">
        <v>625</v>
      </c>
      <c r="NQL96" s="586" t="s">
        <v>625</v>
      </c>
      <c r="NQM96" s="586" t="s">
        <v>625</v>
      </c>
      <c r="NQN96" s="586" t="s">
        <v>625</v>
      </c>
      <c r="NQO96" s="586" t="s">
        <v>625</v>
      </c>
      <c r="NQP96" s="586" t="s">
        <v>625</v>
      </c>
      <c r="NQQ96" s="586" t="s">
        <v>625</v>
      </c>
      <c r="NQR96" s="586" t="s">
        <v>625</v>
      </c>
      <c r="NQS96" s="586" t="s">
        <v>625</v>
      </c>
      <c r="NQT96" s="586" t="s">
        <v>625</v>
      </c>
      <c r="NQU96" s="586" t="s">
        <v>625</v>
      </c>
      <c r="NQV96" s="586" t="s">
        <v>625</v>
      </c>
      <c r="NQW96" s="586" t="s">
        <v>625</v>
      </c>
      <c r="NQX96" s="586" t="s">
        <v>625</v>
      </c>
      <c r="NQY96" s="586" t="s">
        <v>625</v>
      </c>
      <c r="NQZ96" s="586" t="s">
        <v>625</v>
      </c>
      <c r="NRA96" s="586" t="s">
        <v>625</v>
      </c>
      <c r="NRB96" s="586" t="s">
        <v>625</v>
      </c>
      <c r="NRC96" s="586" t="s">
        <v>625</v>
      </c>
      <c r="NRD96" s="586" t="s">
        <v>625</v>
      </c>
      <c r="NRE96" s="586" t="s">
        <v>625</v>
      </c>
      <c r="NRF96" s="586" t="s">
        <v>625</v>
      </c>
      <c r="NRG96" s="586" t="s">
        <v>625</v>
      </c>
      <c r="NRH96" s="586" t="s">
        <v>625</v>
      </c>
      <c r="NRI96" s="586" t="s">
        <v>625</v>
      </c>
      <c r="NRJ96" s="586" t="s">
        <v>625</v>
      </c>
      <c r="NRK96" s="586" t="s">
        <v>625</v>
      </c>
      <c r="NRL96" s="586" t="s">
        <v>625</v>
      </c>
      <c r="NRM96" s="586" t="s">
        <v>625</v>
      </c>
      <c r="NRN96" s="586" t="s">
        <v>625</v>
      </c>
      <c r="NRO96" s="586" t="s">
        <v>625</v>
      </c>
      <c r="NRP96" s="586" t="s">
        <v>625</v>
      </c>
      <c r="NRQ96" s="586" t="s">
        <v>625</v>
      </c>
      <c r="NRR96" s="586" t="s">
        <v>625</v>
      </c>
      <c r="NRS96" s="586" t="s">
        <v>625</v>
      </c>
      <c r="NRT96" s="586" t="s">
        <v>625</v>
      </c>
      <c r="NRU96" s="586" t="s">
        <v>625</v>
      </c>
      <c r="NRV96" s="586" t="s">
        <v>625</v>
      </c>
      <c r="NRW96" s="586" t="s">
        <v>625</v>
      </c>
      <c r="NRX96" s="586" t="s">
        <v>625</v>
      </c>
      <c r="NRY96" s="586" t="s">
        <v>625</v>
      </c>
      <c r="NRZ96" s="586" t="s">
        <v>625</v>
      </c>
      <c r="NSA96" s="586" t="s">
        <v>625</v>
      </c>
      <c r="NSB96" s="586" t="s">
        <v>625</v>
      </c>
      <c r="NSC96" s="586" t="s">
        <v>625</v>
      </c>
      <c r="NSD96" s="586" t="s">
        <v>625</v>
      </c>
      <c r="NSE96" s="586" t="s">
        <v>625</v>
      </c>
      <c r="NSF96" s="586" t="s">
        <v>625</v>
      </c>
      <c r="NSG96" s="586" t="s">
        <v>625</v>
      </c>
      <c r="NSH96" s="586" t="s">
        <v>625</v>
      </c>
      <c r="NSI96" s="586" t="s">
        <v>625</v>
      </c>
      <c r="NSJ96" s="586" t="s">
        <v>625</v>
      </c>
      <c r="NSK96" s="586" t="s">
        <v>625</v>
      </c>
      <c r="NSL96" s="586" t="s">
        <v>625</v>
      </c>
      <c r="NSM96" s="586" t="s">
        <v>625</v>
      </c>
      <c r="NSN96" s="586" t="s">
        <v>625</v>
      </c>
      <c r="NSO96" s="586" t="s">
        <v>625</v>
      </c>
      <c r="NSP96" s="586" t="s">
        <v>625</v>
      </c>
      <c r="NSQ96" s="586" t="s">
        <v>625</v>
      </c>
      <c r="NSR96" s="586" t="s">
        <v>625</v>
      </c>
      <c r="NSS96" s="586" t="s">
        <v>625</v>
      </c>
      <c r="NST96" s="586" t="s">
        <v>625</v>
      </c>
      <c r="NSU96" s="586" t="s">
        <v>625</v>
      </c>
      <c r="NSV96" s="586" t="s">
        <v>625</v>
      </c>
      <c r="NSW96" s="586" t="s">
        <v>625</v>
      </c>
      <c r="NSX96" s="586" t="s">
        <v>625</v>
      </c>
      <c r="NSY96" s="586" t="s">
        <v>625</v>
      </c>
      <c r="NSZ96" s="586" t="s">
        <v>625</v>
      </c>
      <c r="NTA96" s="586" t="s">
        <v>625</v>
      </c>
      <c r="NTB96" s="586" t="s">
        <v>625</v>
      </c>
      <c r="NTC96" s="586" t="s">
        <v>625</v>
      </c>
      <c r="NTD96" s="586" t="s">
        <v>625</v>
      </c>
      <c r="NTE96" s="586" t="s">
        <v>625</v>
      </c>
      <c r="NTF96" s="586" t="s">
        <v>625</v>
      </c>
      <c r="NTG96" s="586" t="s">
        <v>625</v>
      </c>
      <c r="NTH96" s="586" t="s">
        <v>625</v>
      </c>
      <c r="NTI96" s="586" t="s">
        <v>625</v>
      </c>
      <c r="NTJ96" s="586" t="s">
        <v>625</v>
      </c>
      <c r="NTK96" s="586" t="s">
        <v>625</v>
      </c>
      <c r="NTL96" s="586" t="s">
        <v>625</v>
      </c>
      <c r="NTM96" s="586" t="s">
        <v>625</v>
      </c>
      <c r="NTN96" s="586" t="s">
        <v>625</v>
      </c>
      <c r="NTO96" s="586" t="s">
        <v>625</v>
      </c>
      <c r="NTP96" s="586" t="s">
        <v>625</v>
      </c>
      <c r="NTQ96" s="586" t="s">
        <v>625</v>
      </c>
      <c r="NTR96" s="586" t="s">
        <v>625</v>
      </c>
      <c r="NTS96" s="586" t="s">
        <v>625</v>
      </c>
      <c r="NTT96" s="586" t="s">
        <v>625</v>
      </c>
      <c r="NTU96" s="586" t="s">
        <v>625</v>
      </c>
      <c r="NTV96" s="586" t="s">
        <v>625</v>
      </c>
      <c r="NTW96" s="586" t="s">
        <v>625</v>
      </c>
      <c r="NTX96" s="586" t="s">
        <v>625</v>
      </c>
      <c r="NTY96" s="586" t="s">
        <v>625</v>
      </c>
      <c r="NTZ96" s="586" t="s">
        <v>625</v>
      </c>
      <c r="NUA96" s="586" t="s">
        <v>625</v>
      </c>
      <c r="NUB96" s="586" t="s">
        <v>625</v>
      </c>
      <c r="NUC96" s="586" t="s">
        <v>625</v>
      </c>
      <c r="NUD96" s="586" t="s">
        <v>625</v>
      </c>
      <c r="NUE96" s="586" t="s">
        <v>625</v>
      </c>
      <c r="NUF96" s="586" t="s">
        <v>625</v>
      </c>
      <c r="NUG96" s="586" t="s">
        <v>625</v>
      </c>
      <c r="NUH96" s="586" t="s">
        <v>625</v>
      </c>
      <c r="NUI96" s="586" t="s">
        <v>625</v>
      </c>
      <c r="NUJ96" s="586" t="s">
        <v>625</v>
      </c>
      <c r="NUK96" s="586" t="s">
        <v>625</v>
      </c>
      <c r="NUL96" s="586" t="s">
        <v>625</v>
      </c>
      <c r="NUM96" s="586" t="s">
        <v>625</v>
      </c>
      <c r="NUN96" s="586" t="s">
        <v>625</v>
      </c>
      <c r="NUO96" s="586" t="s">
        <v>625</v>
      </c>
      <c r="NUP96" s="586" t="s">
        <v>625</v>
      </c>
      <c r="NUQ96" s="586" t="s">
        <v>625</v>
      </c>
      <c r="NUR96" s="586" t="s">
        <v>625</v>
      </c>
      <c r="NUS96" s="586" t="s">
        <v>625</v>
      </c>
      <c r="NUT96" s="586" t="s">
        <v>625</v>
      </c>
      <c r="NUU96" s="586" t="s">
        <v>625</v>
      </c>
      <c r="NUV96" s="586" t="s">
        <v>625</v>
      </c>
      <c r="NUW96" s="586" t="s">
        <v>625</v>
      </c>
      <c r="NUX96" s="586" t="s">
        <v>625</v>
      </c>
      <c r="NUY96" s="586" t="s">
        <v>625</v>
      </c>
      <c r="NUZ96" s="586" t="s">
        <v>625</v>
      </c>
      <c r="NVA96" s="586" t="s">
        <v>625</v>
      </c>
      <c r="NVB96" s="586" t="s">
        <v>625</v>
      </c>
      <c r="NVC96" s="586" t="s">
        <v>625</v>
      </c>
      <c r="NVD96" s="586" t="s">
        <v>625</v>
      </c>
      <c r="NVE96" s="586" t="s">
        <v>625</v>
      </c>
      <c r="NVF96" s="586" t="s">
        <v>625</v>
      </c>
      <c r="NVG96" s="586" t="s">
        <v>625</v>
      </c>
      <c r="NVH96" s="586" t="s">
        <v>625</v>
      </c>
      <c r="NVI96" s="586" t="s">
        <v>625</v>
      </c>
      <c r="NVJ96" s="586" t="s">
        <v>625</v>
      </c>
      <c r="NVK96" s="586" t="s">
        <v>625</v>
      </c>
      <c r="NVL96" s="586" t="s">
        <v>625</v>
      </c>
      <c r="NVM96" s="586" t="s">
        <v>625</v>
      </c>
      <c r="NVN96" s="586" t="s">
        <v>625</v>
      </c>
      <c r="NVO96" s="586" t="s">
        <v>625</v>
      </c>
      <c r="NVP96" s="586" t="s">
        <v>625</v>
      </c>
      <c r="NVQ96" s="586" t="s">
        <v>625</v>
      </c>
      <c r="NVR96" s="586" t="s">
        <v>625</v>
      </c>
      <c r="NVS96" s="586" t="s">
        <v>625</v>
      </c>
      <c r="NVT96" s="586" t="s">
        <v>625</v>
      </c>
      <c r="NVU96" s="586" t="s">
        <v>625</v>
      </c>
      <c r="NVV96" s="586" t="s">
        <v>625</v>
      </c>
      <c r="NVW96" s="586" t="s">
        <v>625</v>
      </c>
      <c r="NVX96" s="586" t="s">
        <v>625</v>
      </c>
      <c r="NVY96" s="586" t="s">
        <v>625</v>
      </c>
      <c r="NVZ96" s="586" t="s">
        <v>625</v>
      </c>
      <c r="NWA96" s="586" t="s">
        <v>625</v>
      </c>
      <c r="NWB96" s="586" t="s">
        <v>625</v>
      </c>
      <c r="NWC96" s="586" t="s">
        <v>625</v>
      </c>
      <c r="NWD96" s="586" t="s">
        <v>625</v>
      </c>
      <c r="NWE96" s="586" t="s">
        <v>625</v>
      </c>
      <c r="NWF96" s="586" t="s">
        <v>625</v>
      </c>
      <c r="NWG96" s="586" t="s">
        <v>625</v>
      </c>
      <c r="NWH96" s="586" t="s">
        <v>625</v>
      </c>
      <c r="NWI96" s="586" t="s">
        <v>625</v>
      </c>
      <c r="NWJ96" s="586" t="s">
        <v>625</v>
      </c>
      <c r="NWK96" s="586" t="s">
        <v>625</v>
      </c>
      <c r="NWL96" s="586" t="s">
        <v>625</v>
      </c>
      <c r="NWM96" s="586" t="s">
        <v>625</v>
      </c>
      <c r="NWN96" s="586" t="s">
        <v>625</v>
      </c>
      <c r="NWO96" s="586" t="s">
        <v>625</v>
      </c>
      <c r="NWP96" s="586" t="s">
        <v>625</v>
      </c>
      <c r="NWQ96" s="586" t="s">
        <v>625</v>
      </c>
      <c r="NWR96" s="586" t="s">
        <v>625</v>
      </c>
      <c r="NWS96" s="586" t="s">
        <v>625</v>
      </c>
      <c r="NWT96" s="586" t="s">
        <v>625</v>
      </c>
      <c r="NWU96" s="586" t="s">
        <v>625</v>
      </c>
      <c r="NWV96" s="586" t="s">
        <v>625</v>
      </c>
      <c r="NWW96" s="586" t="s">
        <v>625</v>
      </c>
      <c r="NWX96" s="586" t="s">
        <v>625</v>
      </c>
      <c r="NWY96" s="586" t="s">
        <v>625</v>
      </c>
      <c r="NWZ96" s="586" t="s">
        <v>625</v>
      </c>
      <c r="NXA96" s="586" t="s">
        <v>625</v>
      </c>
      <c r="NXB96" s="586" t="s">
        <v>625</v>
      </c>
      <c r="NXC96" s="586" t="s">
        <v>625</v>
      </c>
      <c r="NXD96" s="586" t="s">
        <v>625</v>
      </c>
      <c r="NXE96" s="586" t="s">
        <v>625</v>
      </c>
      <c r="NXF96" s="586" t="s">
        <v>625</v>
      </c>
      <c r="NXG96" s="586" t="s">
        <v>625</v>
      </c>
      <c r="NXH96" s="586" t="s">
        <v>625</v>
      </c>
      <c r="NXI96" s="586" t="s">
        <v>625</v>
      </c>
      <c r="NXJ96" s="586" t="s">
        <v>625</v>
      </c>
      <c r="NXK96" s="586" t="s">
        <v>625</v>
      </c>
      <c r="NXL96" s="586" t="s">
        <v>625</v>
      </c>
      <c r="NXM96" s="586" t="s">
        <v>625</v>
      </c>
      <c r="NXN96" s="586" t="s">
        <v>625</v>
      </c>
      <c r="NXO96" s="586" t="s">
        <v>625</v>
      </c>
      <c r="NXP96" s="586" t="s">
        <v>625</v>
      </c>
      <c r="NXQ96" s="586" t="s">
        <v>625</v>
      </c>
      <c r="NXR96" s="586" t="s">
        <v>625</v>
      </c>
      <c r="NXS96" s="586" t="s">
        <v>625</v>
      </c>
      <c r="NXT96" s="586" t="s">
        <v>625</v>
      </c>
      <c r="NXU96" s="586" t="s">
        <v>625</v>
      </c>
      <c r="NXV96" s="586" t="s">
        <v>625</v>
      </c>
      <c r="NXW96" s="586" t="s">
        <v>625</v>
      </c>
      <c r="NXX96" s="586" t="s">
        <v>625</v>
      </c>
      <c r="NXY96" s="586" t="s">
        <v>625</v>
      </c>
      <c r="NXZ96" s="586" t="s">
        <v>625</v>
      </c>
      <c r="NYA96" s="586" t="s">
        <v>625</v>
      </c>
      <c r="NYB96" s="586" t="s">
        <v>625</v>
      </c>
      <c r="NYC96" s="586" t="s">
        <v>625</v>
      </c>
      <c r="NYD96" s="586" t="s">
        <v>625</v>
      </c>
      <c r="NYE96" s="586" t="s">
        <v>625</v>
      </c>
      <c r="NYF96" s="586" t="s">
        <v>625</v>
      </c>
      <c r="NYG96" s="586" t="s">
        <v>625</v>
      </c>
      <c r="NYH96" s="586" t="s">
        <v>625</v>
      </c>
      <c r="NYI96" s="586" t="s">
        <v>625</v>
      </c>
      <c r="NYJ96" s="586" t="s">
        <v>625</v>
      </c>
      <c r="NYK96" s="586" t="s">
        <v>625</v>
      </c>
      <c r="NYL96" s="586" t="s">
        <v>625</v>
      </c>
      <c r="NYM96" s="586" t="s">
        <v>625</v>
      </c>
      <c r="NYN96" s="586" t="s">
        <v>625</v>
      </c>
      <c r="NYO96" s="586" t="s">
        <v>625</v>
      </c>
      <c r="NYP96" s="586" t="s">
        <v>625</v>
      </c>
      <c r="NYQ96" s="586" t="s">
        <v>625</v>
      </c>
      <c r="NYR96" s="586" t="s">
        <v>625</v>
      </c>
      <c r="NYS96" s="586" t="s">
        <v>625</v>
      </c>
      <c r="NYT96" s="586" t="s">
        <v>625</v>
      </c>
      <c r="NYU96" s="586" t="s">
        <v>625</v>
      </c>
      <c r="NYV96" s="586" t="s">
        <v>625</v>
      </c>
      <c r="NYW96" s="586" t="s">
        <v>625</v>
      </c>
      <c r="NYX96" s="586" t="s">
        <v>625</v>
      </c>
      <c r="NYY96" s="586" t="s">
        <v>625</v>
      </c>
      <c r="NYZ96" s="586" t="s">
        <v>625</v>
      </c>
      <c r="NZA96" s="586" t="s">
        <v>625</v>
      </c>
      <c r="NZB96" s="586" t="s">
        <v>625</v>
      </c>
      <c r="NZC96" s="586" t="s">
        <v>625</v>
      </c>
      <c r="NZD96" s="586" t="s">
        <v>625</v>
      </c>
      <c r="NZE96" s="586" t="s">
        <v>625</v>
      </c>
      <c r="NZF96" s="586" t="s">
        <v>625</v>
      </c>
      <c r="NZG96" s="586" t="s">
        <v>625</v>
      </c>
      <c r="NZH96" s="586" t="s">
        <v>625</v>
      </c>
      <c r="NZI96" s="586" t="s">
        <v>625</v>
      </c>
      <c r="NZJ96" s="586" t="s">
        <v>625</v>
      </c>
      <c r="NZK96" s="586" t="s">
        <v>625</v>
      </c>
      <c r="NZL96" s="586" t="s">
        <v>625</v>
      </c>
      <c r="NZM96" s="586" t="s">
        <v>625</v>
      </c>
      <c r="NZN96" s="586" t="s">
        <v>625</v>
      </c>
      <c r="NZO96" s="586" t="s">
        <v>625</v>
      </c>
      <c r="NZP96" s="586" t="s">
        <v>625</v>
      </c>
      <c r="NZQ96" s="586" t="s">
        <v>625</v>
      </c>
      <c r="NZR96" s="586" t="s">
        <v>625</v>
      </c>
      <c r="NZS96" s="586" t="s">
        <v>625</v>
      </c>
      <c r="NZT96" s="586" t="s">
        <v>625</v>
      </c>
      <c r="NZU96" s="586" t="s">
        <v>625</v>
      </c>
      <c r="NZV96" s="586" t="s">
        <v>625</v>
      </c>
      <c r="NZW96" s="586" t="s">
        <v>625</v>
      </c>
      <c r="NZX96" s="586" t="s">
        <v>625</v>
      </c>
      <c r="NZY96" s="586" t="s">
        <v>625</v>
      </c>
      <c r="NZZ96" s="586" t="s">
        <v>625</v>
      </c>
      <c r="OAA96" s="586" t="s">
        <v>625</v>
      </c>
      <c r="OAB96" s="586" t="s">
        <v>625</v>
      </c>
      <c r="OAC96" s="586" t="s">
        <v>625</v>
      </c>
      <c r="OAD96" s="586" t="s">
        <v>625</v>
      </c>
      <c r="OAE96" s="586" t="s">
        <v>625</v>
      </c>
      <c r="OAF96" s="586" t="s">
        <v>625</v>
      </c>
      <c r="OAG96" s="586" t="s">
        <v>625</v>
      </c>
      <c r="OAH96" s="586" t="s">
        <v>625</v>
      </c>
      <c r="OAI96" s="586" t="s">
        <v>625</v>
      </c>
      <c r="OAJ96" s="586" t="s">
        <v>625</v>
      </c>
      <c r="OAK96" s="586" t="s">
        <v>625</v>
      </c>
      <c r="OAL96" s="586" t="s">
        <v>625</v>
      </c>
      <c r="OAM96" s="586" t="s">
        <v>625</v>
      </c>
      <c r="OAN96" s="586" t="s">
        <v>625</v>
      </c>
      <c r="OAO96" s="586" t="s">
        <v>625</v>
      </c>
      <c r="OAP96" s="586" t="s">
        <v>625</v>
      </c>
      <c r="OAQ96" s="586" t="s">
        <v>625</v>
      </c>
      <c r="OAR96" s="586" t="s">
        <v>625</v>
      </c>
      <c r="OAS96" s="586" t="s">
        <v>625</v>
      </c>
      <c r="OAT96" s="586" t="s">
        <v>625</v>
      </c>
      <c r="OAU96" s="586" t="s">
        <v>625</v>
      </c>
      <c r="OAV96" s="586" t="s">
        <v>625</v>
      </c>
      <c r="OAW96" s="586" t="s">
        <v>625</v>
      </c>
      <c r="OAX96" s="586" t="s">
        <v>625</v>
      </c>
      <c r="OAY96" s="586" t="s">
        <v>625</v>
      </c>
      <c r="OAZ96" s="586" t="s">
        <v>625</v>
      </c>
      <c r="OBA96" s="586" t="s">
        <v>625</v>
      </c>
      <c r="OBB96" s="586" t="s">
        <v>625</v>
      </c>
      <c r="OBC96" s="586" t="s">
        <v>625</v>
      </c>
      <c r="OBD96" s="586" t="s">
        <v>625</v>
      </c>
      <c r="OBE96" s="586" t="s">
        <v>625</v>
      </c>
      <c r="OBF96" s="586" t="s">
        <v>625</v>
      </c>
      <c r="OBG96" s="586" t="s">
        <v>625</v>
      </c>
      <c r="OBH96" s="586" t="s">
        <v>625</v>
      </c>
      <c r="OBI96" s="586" t="s">
        <v>625</v>
      </c>
      <c r="OBJ96" s="586" t="s">
        <v>625</v>
      </c>
      <c r="OBK96" s="586" t="s">
        <v>625</v>
      </c>
      <c r="OBL96" s="586" t="s">
        <v>625</v>
      </c>
      <c r="OBM96" s="586" t="s">
        <v>625</v>
      </c>
      <c r="OBN96" s="586" t="s">
        <v>625</v>
      </c>
      <c r="OBO96" s="586" t="s">
        <v>625</v>
      </c>
      <c r="OBP96" s="586" t="s">
        <v>625</v>
      </c>
      <c r="OBQ96" s="586" t="s">
        <v>625</v>
      </c>
      <c r="OBR96" s="586" t="s">
        <v>625</v>
      </c>
      <c r="OBS96" s="586" t="s">
        <v>625</v>
      </c>
      <c r="OBT96" s="586" t="s">
        <v>625</v>
      </c>
      <c r="OBU96" s="586" t="s">
        <v>625</v>
      </c>
      <c r="OBV96" s="586" t="s">
        <v>625</v>
      </c>
      <c r="OBW96" s="586" t="s">
        <v>625</v>
      </c>
      <c r="OBX96" s="586" t="s">
        <v>625</v>
      </c>
      <c r="OBY96" s="586" t="s">
        <v>625</v>
      </c>
      <c r="OBZ96" s="586" t="s">
        <v>625</v>
      </c>
      <c r="OCA96" s="586" t="s">
        <v>625</v>
      </c>
      <c r="OCB96" s="586" t="s">
        <v>625</v>
      </c>
      <c r="OCC96" s="586" t="s">
        <v>625</v>
      </c>
      <c r="OCD96" s="586" t="s">
        <v>625</v>
      </c>
      <c r="OCE96" s="586" t="s">
        <v>625</v>
      </c>
      <c r="OCF96" s="586" t="s">
        <v>625</v>
      </c>
      <c r="OCG96" s="586" t="s">
        <v>625</v>
      </c>
      <c r="OCH96" s="586" t="s">
        <v>625</v>
      </c>
      <c r="OCI96" s="586" t="s">
        <v>625</v>
      </c>
      <c r="OCJ96" s="586" t="s">
        <v>625</v>
      </c>
      <c r="OCK96" s="586" t="s">
        <v>625</v>
      </c>
      <c r="OCL96" s="586" t="s">
        <v>625</v>
      </c>
      <c r="OCM96" s="586" t="s">
        <v>625</v>
      </c>
      <c r="OCN96" s="586" t="s">
        <v>625</v>
      </c>
      <c r="OCO96" s="586" t="s">
        <v>625</v>
      </c>
      <c r="OCP96" s="586" t="s">
        <v>625</v>
      </c>
      <c r="OCQ96" s="586" t="s">
        <v>625</v>
      </c>
      <c r="OCR96" s="586" t="s">
        <v>625</v>
      </c>
      <c r="OCS96" s="586" t="s">
        <v>625</v>
      </c>
      <c r="OCT96" s="586" t="s">
        <v>625</v>
      </c>
      <c r="OCU96" s="586" t="s">
        <v>625</v>
      </c>
      <c r="OCV96" s="586" t="s">
        <v>625</v>
      </c>
      <c r="OCW96" s="586" t="s">
        <v>625</v>
      </c>
      <c r="OCX96" s="586" t="s">
        <v>625</v>
      </c>
      <c r="OCY96" s="586" t="s">
        <v>625</v>
      </c>
      <c r="OCZ96" s="586" t="s">
        <v>625</v>
      </c>
      <c r="ODA96" s="586" t="s">
        <v>625</v>
      </c>
      <c r="ODB96" s="586" t="s">
        <v>625</v>
      </c>
      <c r="ODC96" s="586" t="s">
        <v>625</v>
      </c>
      <c r="ODD96" s="586" t="s">
        <v>625</v>
      </c>
      <c r="ODE96" s="586" t="s">
        <v>625</v>
      </c>
      <c r="ODF96" s="586" t="s">
        <v>625</v>
      </c>
      <c r="ODG96" s="586" t="s">
        <v>625</v>
      </c>
      <c r="ODH96" s="586" t="s">
        <v>625</v>
      </c>
      <c r="ODI96" s="586" t="s">
        <v>625</v>
      </c>
      <c r="ODJ96" s="586" t="s">
        <v>625</v>
      </c>
      <c r="ODK96" s="586" t="s">
        <v>625</v>
      </c>
      <c r="ODL96" s="586" t="s">
        <v>625</v>
      </c>
      <c r="ODM96" s="586" t="s">
        <v>625</v>
      </c>
      <c r="ODN96" s="586" t="s">
        <v>625</v>
      </c>
      <c r="ODO96" s="586" t="s">
        <v>625</v>
      </c>
      <c r="ODP96" s="586" t="s">
        <v>625</v>
      </c>
      <c r="ODQ96" s="586" t="s">
        <v>625</v>
      </c>
      <c r="ODR96" s="586" t="s">
        <v>625</v>
      </c>
      <c r="ODS96" s="586" t="s">
        <v>625</v>
      </c>
      <c r="ODT96" s="586" t="s">
        <v>625</v>
      </c>
      <c r="ODU96" s="586" t="s">
        <v>625</v>
      </c>
      <c r="ODV96" s="586" t="s">
        <v>625</v>
      </c>
      <c r="ODW96" s="586" t="s">
        <v>625</v>
      </c>
      <c r="ODX96" s="586" t="s">
        <v>625</v>
      </c>
      <c r="ODY96" s="586" t="s">
        <v>625</v>
      </c>
      <c r="ODZ96" s="586" t="s">
        <v>625</v>
      </c>
      <c r="OEA96" s="586" t="s">
        <v>625</v>
      </c>
      <c r="OEB96" s="586" t="s">
        <v>625</v>
      </c>
      <c r="OEC96" s="586" t="s">
        <v>625</v>
      </c>
      <c r="OED96" s="586" t="s">
        <v>625</v>
      </c>
      <c r="OEE96" s="586" t="s">
        <v>625</v>
      </c>
      <c r="OEF96" s="586" t="s">
        <v>625</v>
      </c>
      <c r="OEG96" s="586" t="s">
        <v>625</v>
      </c>
      <c r="OEH96" s="586" t="s">
        <v>625</v>
      </c>
      <c r="OEI96" s="586" t="s">
        <v>625</v>
      </c>
      <c r="OEJ96" s="586" t="s">
        <v>625</v>
      </c>
      <c r="OEK96" s="586" t="s">
        <v>625</v>
      </c>
      <c r="OEL96" s="586" t="s">
        <v>625</v>
      </c>
      <c r="OEM96" s="586" t="s">
        <v>625</v>
      </c>
      <c r="OEN96" s="586" t="s">
        <v>625</v>
      </c>
      <c r="OEO96" s="586" t="s">
        <v>625</v>
      </c>
      <c r="OEP96" s="586" t="s">
        <v>625</v>
      </c>
      <c r="OEQ96" s="586" t="s">
        <v>625</v>
      </c>
      <c r="OER96" s="586" t="s">
        <v>625</v>
      </c>
      <c r="OES96" s="586" t="s">
        <v>625</v>
      </c>
      <c r="OET96" s="586" t="s">
        <v>625</v>
      </c>
      <c r="OEU96" s="586" t="s">
        <v>625</v>
      </c>
      <c r="OEV96" s="586" t="s">
        <v>625</v>
      </c>
      <c r="OEW96" s="586" t="s">
        <v>625</v>
      </c>
      <c r="OEX96" s="586" t="s">
        <v>625</v>
      </c>
      <c r="OEY96" s="586" t="s">
        <v>625</v>
      </c>
      <c r="OEZ96" s="586" t="s">
        <v>625</v>
      </c>
      <c r="OFA96" s="586" t="s">
        <v>625</v>
      </c>
      <c r="OFB96" s="586" t="s">
        <v>625</v>
      </c>
      <c r="OFC96" s="586" t="s">
        <v>625</v>
      </c>
      <c r="OFD96" s="586" t="s">
        <v>625</v>
      </c>
      <c r="OFE96" s="586" t="s">
        <v>625</v>
      </c>
      <c r="OFF96" s="586" t="s">
        <v>625</v>
      </c>
      <c r="OFG96" s="586" t="s">
        <v>625</v>
      </c>
      <c r="OFH96" s="586" t="s">
        <v>625</v>
      </c>
      <c r="OFI96" s="586" t="s">
        <v>625</v>
      </c>
      <c r="OFJ96" s="586" t="s">
        <v>625</v>
      </c>
      <c r="OFK96" s="586" t="s">
        <v>625</v>
      </c>
      <c r="OFL96" s="586" t="s">
        <v>625</v>
      </c>
      <c r="OFM96" s="586" t="s">
        <v>625</v>
      </c>
      <c r="OFN96" s="586" t="s">
        <v>625</v>
      </c>
      <c r="OFO96" s="586" t="s">
        <v>625</v>
      </c>
      <c r="OFP96" s="586" t="s">
        <v>625</v>
      </c>
      <c r="OFQ96" s="586" t="s">
        <v>625</v>
      </c>
      <c r="OFR96" s="586" t="s">
        <v>625</v>
      </c>
      <c r="OFS96" s="586" t="s">
        <v>625</v>
      </c>
      <c r="OFT96" s="586" t="s">
        <v>625</v>
      </c>
      <c r="OFU96" s="586" t="s">
        <v>625</v>
      </c>
      <c r="OFV96" s="586" t="s">
        <v>625</v>
      </c>
      <c r="OFW96" s="586" t="s">
        <v>625</v>
      </c>
      <c r="OFX96" s="586" t="s">
        <v>625</v>
      </c>
      <c r="OFY96" s="586" t="s">
        <v>625</v>
      </c>
      <c r="OFZ96" s="586" t="s">
        <v>625</v>
      </c>
      <c r="OGA96" s="586" t="s">
        <v>625</v>
      </c>
      <c r="OGB96" s="586" t="s">
        <v>625</v>
      </c>
      <c r="OGC96" s="586" t="s">
        <v>625</v>
      </c>
      <c r="OGD96" s="586" t="s">
        <v>625</v>
      </c>
      <c r="OGE96" s="586" t="s">
        <v>625</v>
      </c>
      <c r="OGF96" s="586" t="s">
        <v>625</v>
      </c>
      <c r="OGG96" s="586" t="s">
        <v>625</v>
      </c>
      <c r="OGH96" s="586" t="s">
        <v>625</v>
      </c>
      <c r="OGI96" s="586" t="s">
        <v>625</v>
      </c>
      <c r="OGJ96" s="586" t="s">
        <v>625</v>
      </c>
      <c r="OGK96" s="586" t="s">
        <v>625</v>
      </c>
      <c r="OGL96" s="586" t="s">
        <v>625</v>
      </c>
      <c r="OGM96" s="586" t="s">
        <v>625</v>
      </c>
      <c r="OGN96" s="586" t="s">
        <v>625</v>
      </c>
      <c r="OGO96" s="586" t="s">
        <v>625</v>
      </c>
      <c r="OGP96" s="586" t="s">
        <v>625</v>
      </c>
      <c r="OGQ96" s="586" t="s">
        <v>625</v>
      </c>
      <c r="OGR96" s="586" t="s">
        <v>625</v>
      </c>
      <c r="OGS96" s="586" t="s">
        <v>625</v>
      </c>
      <c r="OGT96" s="586" t="s">
        <v>625</v>
      </c>
      <c r="OGU96" s="586" t="s">
        <v>625</v>
      </c>
      <c r="OGV96" s="586" t="s">
        <v>625</v>
      </c>
      <c r="OGW96" s="586" t="s">
        <v>625</v>
      </c>
      <c r="OGX96" s="586" t="s">
        <v>625</v>
      </c>
      <c r="OGY96" s="586" t="s">
        <v>625</v>
      </c>
      <c r="OGZ96" s="586" t="s">
        <v>625</v>
      </c>
      <c r="OHA96" s="586" t="s">
        <v>625</v>
      </c>
      <c r="OHB96" s="586" t="s">
        <v>625</v>
      </c>
      <c r="OHC96" s="586" t="s">
        <v>625</v>
      </c>
      <c r="OHD96" s="586" t="s">
        <v>625</v>
      </c>
      <c r="OHE96" s="586" t="s">
        <v>625</v>
      </c>
      <c r="OHF96" s="586" t="s">
        <v>625</v>
      </c>
      <c r="OHG96" s="586" t="s">
        <v>625</v>
      </c>
      <c r="OHH96" s="586" t="s">
        <v>625</v>
      </c>
      <c r="OHI96" s="586" t="s">
        <v>625</v>
      </c>
      <c r="OHJ96" s="586" t="s">
        <v>625</v>
      </c>
      <c r="OHK96" s="586" t="s">
        <v>625</v>
      </c>
      <c r="OHL96" s="586" t="s">
        <v>625</v>
      </c>
      <c r="OHM96" s="586" t="s">
        <v>625</v>
      </c>
      <c r="OHN96" s="586" t="s">
        <v>625</v>
      </c>
      <c r="OHO96" s="586" t="s">
        <v>625</v>
      </c>
      <c r="OHP96" s="586" t="s">
        <v>625</v>
      </c>
      <c r="OHQ96" s="586" t="s">
        <v>625</v>
      </c>
      <c r="OHR96" s="586" t="s">
        <v>625</v>
      </c>
      <c r="OHS96" s="586" t="s">
        <v>625</v>
      </c>
      <c r="OHT96" s="586" t="s">
        <v>625</v>
      </c>
      <c r="OHU96" s="586" t="s">
        <v>625</v>
      </c>
      <c r="OHV96" s="586" t="s">
        <v>625</v>
      </c>
      <c r="OHW96" s="586" t="s">
        <v>625</v>
      </c>
      <c r="OHX96" s="586" t="s">
        <v>625</v>
      </c>
      <c r="OHY96" s="586" t="s">
        <v>625</v>
      </c>
      <c r="OHZ96" s="586" t="s">
        <v>625</v>
      </c>
      <c r="OIA96" s="586" t="s">
        <v>625</v>
      </c>
      <c r="OIB96" s="586" t="s">
        <v>625</v>
      </c>
      <c r="OIC96" s="586" t="s">
        <v>625</v>
      </c>
      <c r="OID96" s="586" t="s">
        <v>625</v>
      </c>
      <c r="OIE96" s="586" t="s">
        <v>625</v>
      </c>
      <c r="OIF96" s="586" t="s">
        <v>625</v>
      </c>
      <c r="OIG96" s="586" t="s">
        <v>625</v>
      </c>
      <c r="OIH96" s="586" t="s">
        <v>625</v>
      </c>
      <c r="OII96" s="586" t="s">
        <v>625</v>
      </c>
      <c r="OIJ96" s="586" t="s">
        <v>625</v>
      </c>
      <c r="OIK96" s="586" t="s">
        <v>625</v>
      </c>
      <c r="OIL96" s="586" t="s">
        <v>625</v>
      </c>
      <c r="OIM96" s="586" t="s">
        <v>625</v>
      </c>
      <c r="OIN96" s="586" t="s">
        <v>625</v>
      </c>
      <c r="OIO96" s="586" t="s">
        <v>625</v>
      </c>
      <c r="OIP96" s="586" t="s">
        <v>625</v>
      </c>
      <c r="OIQ96" s="586" t="s">
        <v>625</v>
      </c>
      <c r="OIR96" s="586" t="s">
        <v>625</v>
      </c>
      <c r="OIS96" s="586" t="s">
        <v>625</v>
      </c>
      <c r="OIT96" s="586" t="s">
        <v>625</v>
      </c>
      <c r="OIU96" s="586" t="s">
        <v>625</v>
      </c>
      <c r="OIV96" s="586" t="s">
        <v>625</v>
      </c>
      <c r="OIW96" s="586" t="s">
        <v>625</v>
      </c>
      <c r="OIX96" s="586" t="s">
        <v>625</v>
      </c>
      <c r="OIY96" s="586" t="s">
        <v>625</v>
      </c>
      <c r="OIZ96" s="586" t="s">
        <v>625</v>
      </c>
      <c r="OJA96" s="586" t="s">
        <v>625</v>
      </c>
      <c r="OJB96" s="586" t="s">
        <v>625</v>
      </c>
      <c r="OJC96" s="586" t="s">
        <v>625</v>
      </c>
      <c r="OJD96" s="586" t="s">
        <v>625</v>
      </c>
      <c r="OJE96" s="586" t="s">
        <v>625</v>
      </c>
      <c r="OJF96" s="586" t="s">
        <v>625</v>
      </c>
      <c r="OJG96" s="586" t="s">
        <v>625</v>
      </c>
      <c r="OJH96" s="586" t="s">
        <v>625</v>
      </c>
      <c r="OJI96" s="586" t="s">
        <v>625</v>
      </c>
      <c r="OJJ96" s="586" t="s">
        <v>625</v>
      </c>
      <c r="OJK96" s="586" t="s">
        <v>625</v>
      </c>
      <c r="OJL96" s="586" t="s">
        <v>625</v>
      </c>
      <c r="OJM96" s="586" t="s">
        <v>625</v>
      </c>
      <c r="OJN96" s="586" t="s">
        <v>625</v>
      </c>
      <c r="OJO96" s="586" t="s">
        <v>625</v>
      </c>
      <c r="OJP96" s="586" t="s">
        <v>625</v>
      </c>
      <c r="OJQ96" s="586" t="s">
        <v>625</v>
      </c>
      <c r="OJR96" s="586" t="s">
        <v>625</v>
      </c>
      <c r="OJS96" s="586" t="s">
        <v>625</v>
      </c>
      <c r="OJT96" s="586" t="s">
        <v>625</v>
      </c>
      <c r="OJU96" s="586" t="s">
        <v>625</v>
      </c>
      <c r="OJV96" s="586" t="s">
        <v>625</v>
      </c>
      <c r="OJW96" s="586" t="s">
        <v>625</v>
      </c>
      <c r="OJX96" s="586" t="s">
        <v>625</v>
      </c>
      <c r="OJY96" s="586" t="s">
        <v>625</v>
      </c>
      <c r="OJZ96" s="586" t="s">
        <v>625</v>
      </c>
      <c r="OKA96" s="586" t="s">
        <v>625</v>
      </c>
      <c r="OKB96" s="586" t="s">
        <v>625</v>
      </c>
      <c r="OKC96" s="586" t="s">
        <v>625</v>
      </c>
      <c r="OKD96" s="586" t="s">
        <v>625</v>
      </c>
      <c r="OKE96" s="586" t="s">
        <v>625</v>
      </c>
      <c r="OKF96" s="586" t="s">
        <v>625</v>
      </c>
      <c r="OKG96" s="586" t="s">
        <v>625</v>
      </c>
      <c r="OKH96" s="586" t="s">
        <v>625</v>
      </c>
      <c r="OKI96" s="586" t="s">
        <v>625</v>
      </c>
      <c r="OKJ96" s="586" t="s">
        <v>625</v>
      </c>
      <c r="OKK96" s="586" t="s">
        <v>625</v>
      </c>
      <c r="OKL96" s="586" t="s">
        <v>625</v>
      </c>
      <c r="OKM96" s="586" t="s">
        <v>625</v>
      </c>
      <c r="OKN96" s="586" t="s">
        <v>625</v>
      </c>
      <c r="OKO96" s="586" t="s">
        <v>625</v>
      </c>
      <c r="OKP96" s="586" t="s">
        <v>625</v>
      </c>
      <c r="OKQ96" s="586" t="s">
        <v>625</v>
      </c>
      <c r="OKR96" s="586" t="s">
        <v>625</v>
      </c>
      <c r="OKS96" s="586" t="s">
        <v>625</v>
      </c>
      <c r="OKT96" s="586" t="s">
        <v>625</v>
      </c>
      <c r="OKU96" s="586" t="s">
        <v>625</v>
      </c>
      <c r="OKV96" s="586" t="s">
        <v>625</v>
      </c>
      <c r="OKW96" s="586" t="s">
        <v>625</v>
      </c>
      <c r="OKX96" s="586" t="s">
        <v>625</v>
      </c>
      <c r="OKY96" s="586" t="s">
        <v>625</v>
      </c>
      <c r="OKZ96" s="586" t="s">
        <v>625</v>
      </c>
      <c r="OLA96" s="586" t="s">
        <v>625</v>
      </c>
      <c r="OLB96" s="586" t="s">
        <v>625</v>
      </c>
      <c r="OLC96" s="586" t="s">
        <v>625</v>
      </c>
      <c r="OLD96" s="586" t="s">
        <v>625</v>
      </c>
      <c r="OLE96" s="586" t="s">
        <v>625</v>
      </c>
      <c r="OLF96" s="586" t="s">
        <v>625</v>
      </c>
      <c r="OLG96" s="586" t="s">
        <v>625</v>
      </c>
      <c r="OLH96" s="586" t="s">
        <v>625</v>
      </c>
      <c r="OLI96" s="586" t="s">
        <v>625</v>
      </c>
      <c r="OLJ96" s="586" t="s">
        <v>625</v>
      </c>
      <c r="OLK96" s="586" t="s">
        <v>625</v>
      </c>
      <c r="OLL96" s="586" t="s">
        <v>625</v>
      </c>
      <c r="OLM96" s="586" t="s">
        <v>625</v>
      </c>
      <c r="OLN96" s="586" t="s">
        <v>625</v>
      </c>
      <c r="OLO96" s="586" t="s">
        <v>625</v>
      </c>
      <c r="OLP96" s="586" t="s">
        <v>625</v>
      </c>
      <c r="OLQ96" s="586" t="s">
        <v>625</v>
      </c>
      <c r="OLR96" s="586" t="s">
        <v>625</v>
      </c>
      <c r="OLS96" s="586" t="s">
        <v>625</v>
      </c>
      <c r="OLT96" s="586" t="s">
        <v>625</v>
      </c>
      <c r="OLU96" s="586" t="s">
        <v>625</v>
      </c>
      <c r="OLV96" s="586" t="s">
        <v>625</v>
      </c>
      <c r="OLW96" s="586" t="s">
        <v>625</v>
      </c>
      <c r="OLX96" s="586" t="s">
        <v>625</v>
      </c>
      <c r="OLY96" s="586" t="s">
        <v>625</v>
      </c>
      <c r="OLZ96" s="586" t="s">
        <v>625</v>
      </c>
      <c r="OMA96" s="586" t="s">
        <v>625</v>
      </c>
      <c r="OMB96" s="586" t="s">
        <v>625</v>
      </c>
      <c r="OMC96" s="586" t="s">
        <v>625</v>
      </c>
      <c r="OMD96" s="586" t="s">
        <v>625</v>
      </c>
      <c r="OME96" s="586" t="s">
        <v>625</v>
      </c>
      <c r="OMF96" s="586" t="s">
        <v>625</v>
      </c>
      <c r="OMG96" s="586" t="s">
        <v>625</v>
      </c>
      <c r="OMH96" s="586" t="s">
        <v>625</v>
      </c>
      <c r="OMI96" s="586" t="s">
        <v>625</v>
      </c>
      <c r="OMJ96" s="586" t="s">
        <v>625</v>
      </c>
      <c r="OMK96" s="586" t="s">
        <v>625</v>
      </c>
      <c r="OML96" s="586" t="s">
        <v>625</v>
      </c>
      <c r="OMM96" s="586" t="s">
        <v>625</v>
      </c>
      <c r="OMN96" s="586" t="s">
        <v>625</v>
      </c>
      <c r="OMO96" s="586" t="s">
        <v>625</v>
      </c>
      <c r="OMP96" s="586" t="s">
        <v>625</v>
      </c>
      <c r="OMQ96" s="586" t="s">
        <v>625</v>
      </c>
      <c r="OMR96" s="586" t="s">
        <v>625</v>
      </c>
      <c r="OMS96" s="586" t="s">
        <v>625</v>
      </c>
      <c r="OMT96" s="586" t="s">
        <v>625</v>
      </c>
      <c r="OMU96" s="586" t="s">
        <v>625</v>
      </c>
      <c r="OMV96" s="586" t="s">
        <v>625</v>
      </c>
      <c r="OMW96" s="586" t="s">
        <v>625</v>
      </c>
      <c r="OMX96" s="586" t="s">
        <v>625</v>
      </c>
      <c r="OMY96" s="586" t="s">
        <v>625</v>
      </c>
      <c r="OMZ96" s="586" t="s">
        <v>625</v>
      </c>
      <c r="ONA96" s="586" t="s">
        <v>625</v>
      </c>
      <c r="ONB96" s="586" t="s">
        <v>625</v>
      </c>
      <c r="ONC96" s="586" t="s">
        <v>625</v>
      </c>
      <c r="OND96" s="586" t="s">
        <v>625</v>
      </c>
      <c r="ONE96" s="586" t="s">
        <v>625</v>
      </c>
      <c r="ONF96" s="586" t="s">
        <v>625</v>
      </c>
      <c r="ONG96" s="586" t="s">
        <v>625</v>
      </c>
      <c r="ONH96" s="586" t="s">
        <v>625</v>
      </c>
      <c r="ONI96" s="586" t="s">
        <v>625</v>
      </c>
      <c r="ONJ96" s="586" t="s">
        <v>625</v>
      </c>
      <c r="ONK96" s="586" t="s">
        <v>625</v>
      </c>
      <c r="ONL96" s="586" t="s">
        <v>625</v>
      </c>
      <c r="ONM96" s="586" t="s">
        <v>625</v>
      </c>
      <c r="ONN96" s="586" t="s">
        <v>625</v>
      </c>
      <c r="ONO96" s="586" t="s">
        <v>625</v>
      </c>
      <c r="ONP96" s="586" t="s">
        <v>625</v>
      </c>
      <c r="ONQ96" s="586" t="s">
        <v>625</v>
      </c>
      <c r="ONR96" s="586" t="s">
        <v>625</v>
      </c>
      <c r="ONS96" s="586" t="s">
        <v>625</v>
      </c>
      <c r="ONT96" s="586" t="s">
        <v>625</v>
      </c>
      <c r="ONU96" s="586" t="s">
        <v>625</v>
      </c>
      <c r="ONV96" s="586" t="s">
        <v>625</v>
      </c>
      <c r="ONW96" s="586" t="s">
        <v>625</v>
      </c>
      <c r="ONX96" s="586" t="s">
        <v>625</v>
      </c>
      <c r="ONY96" s="586" t="s">
        <v>625</v>
      </c>
      <c r="ONZ96" s="586" t="s">
        <v>625</v>
      </c>
      <c r="OOA96" s="586" t="s">
        <v>625</v>
      </c>
      <c r="OOB96" s="586" t="s">
        <v>625</v>
      </c>
      <c r="OOC96" s="586" t="s">
        <v>625</v>
      </c>
      <c r="OOD96" s="586" t="s">
        <v>625</v>
      </c>
      <c r="OOE96" s="586" t="s">
        <v>625</v>
      </c>
      <c r="OOF96" s="586" t="s">
        <v>625</v>
      </c>
      <c r="OOG96" s="586" t="s">
        <v>625</v>
      </c>
      <c r="OOH96" s="586" t="s">
        <v>625</v>
      </c>
      <c r="OOI96" s="586" t="s">
        <v>625</v>
      </c>
      <c r="OOJ96" s="586" t="s">
        <v>625</v>
      </c>
      <c r="OOK96" s="586" t="s">
        <v>625</v>
      </c>
      <c r="OOL96" s="586" t="s">
        <v>625</v>
      </c>
      <c r="OOM96" s="586" t="s">
        <v>625</v>
      </c>
      <c r="OON96" s="586" t="s">
        <v>625</v>
      </c>
      <c r="OOO96" s="586" t="s">
        <v>625</v>
      </c>
      <c r="OOP96" s="586" t="s">
        <v>625</v>
      </c>
      <c r="OOQ96" s="586" t="s">
        <v>625</v>
      </c>
      <c r="OOR96" s="586" t="s">
        <v>625</v>
      </c>
      <c r="OOS96" s="586" t="s">
        <v>625</v>
      </c>
      <c r="OOT96" s="586" t="s">
        <v>625</v>
      </c>
      <c r="OOU96" s="586" t="s">
        <v>625</v>
      </c>
      <c r="OOV96" s="586" t="s">
        <v>625</v>
      </c>
      <c r="OOW96" s="586" t="s">
        <v>625</v>
      </c>
      <c r="OOX96" s="586" t="s">
        <v>625</v>
      </c>
      <c r="OOY96" s="586" t="s">
        <v>625</v>
      </c>
      <c r="OOZ96" s="586" t="s">
        <v>625</v>
      </c>
      <c r="OPA96" s="586" t="s">
        <v>625</v>
      </c>
      <c r="OPB96" s="586" t="s">
        <v>625</v>
      </c>
      <c r="OPC96" s="586" t="s">
        <v>625</v>
      </c>
      <c r="OPD96" s="586" t="s">
        <v>625</v>
      </c>
      <c r="OPE96" s="586" t="s">
        <v>625</v>
      </c>
      <c r="OPF96" s="586" t="s">
        <v>625</v>
      </c>
      <c r="OPG96" s="586" t="s">
        <v>625</v>
      </c>
      <c r="OPH96" s="586" t="s">
        <v>625</v>
      </c>
      <c r="OPI96" s="586" t="s">
        <v>625</v>
      </c>
      <c r="OPJ96" s="586" t="s">
        <v>625</v>
      </c>
      <c r="OPK96" s="586" t="s">
        <v>625</v>
      </c>
      <c r="OPL96" s="586" t="s">
        <v>625</v>
      </c>
      <c r="OPM96" s="586" t="s">
        <v>625</v>
      </c>
      <c r="OPN96" s="586" t="s">
        <v>625</v>
      </c>
      <c r="OPO96" s="586" t="s">
        <v>625</v>
      </c>
      <c r="OPP96" s="586" t="s">
        <v>625</v>
      </c>
      <c r="OPQ96" s="586" t="s">
        <v>625</v>
      </c>
      <c r="OPR96" s="586" t="s">
        <v>625</v>
      </c>
      <c r="OPS96" s="586" t="s">
        <v>625</v>
      </c>
      <c r="OPT96" s="586" t="s">
        <v>625</v>
      </c>
      <c r="OPU96" s="586" t="s">
        <v>625</v>
      </c>
      <c r="OPV96" s="586" t="s">
        <v>625</v>
      </c>
      <c r="OPW96" s="586" t="s">
        <v>625</v>
      </c>
      <c r="OPX96" s="586" t="s">
        <v>625</v>
      </c>
      <c r="OPY96" s="586" t="s">
        <v>625</v>
      </c>
      <c r="OPZ96" s="586" t="s">
        <v>625</v>
      </c>
      <c r="OQA96" s="586" t="s">
        <v>625</v>
      </c>
      <c r="OQB96" s="586" t="s">
        <v>625</v>
      </c>
      <c r="OQC96" s="586" t="s">
        <v>625</v>
      </c>
      <c r="OQD96" s="586" t="s">
        <v>625</v>
      </c>
      <c r="OQE96" s="586" t="s">
        <v>625</v>
      </c>
      <c r="OQF96" s="586" t="s">
        <v>625</v>
      </c>
      <c r="OQG96" s="586" t="s">
        <v>625</v>
      </c>
      <c r="OQH96" s="586" t="s">
        <v>625</v>
      </c>
      <c r="OQI96" s="586" t="s">
        <v>625</v>
      </c>
      <c r="OQJ96" s="586" t="s">
        <v>625</v>
      </c>
      <c r="OQK96" s="586" t="s">
        <v>625</v>
      </c>
      <c r="OQL96" s="586" t="s">
        <v>625</v>
      </c>
      <c r="OQM96" s="586" t="s">
        <v>625</v>
      </c>
      <c r="OQN96" s="586" t="s">
        <v>625</v>
      </c>
      <c r="OQO96" s="586" t="s">
        <v>625</v>
      </c>
      <c r="OQP96" s="586" t="s">
        <v>625</v>
      </c>
      <c r="OQQ96" s="586" t="s">
        <v>625</v>
      </c>
      <c r="OQR96" s="586" t="s">
        <v>625</v>
      </c>
      <c r="OQS96" s="586" t="s">
        <v>625</v>
      </c>
      <c r="OQT96" s="586" t="s">
        <v>625</v>
      </c>
      <c r="OQU96" s="586" t="s">
        <v>625</v>
      </c>
      <c r="OQV96" s="586" t="s">
        <v>625</v>
      </c>
      <c r="OQW96" s="586" t="s">
        <v>625</v>
      </c>
      <c r="OQX96" s="586" t="s">
        <v>625</v>
      </c>
      <c r="OQY96" s="586" t="s">
        <v>625</v>
      </c>
      <c r="OQZ96" s="586" t="s">
        <v>625</v>
      </c>
      <c r="ORA96" s="586" t="s">
        <v>625</v>
      </c>
      <c r="ORB96" s="586" t="s">
        <v>625</v>
      </c>
      <c r="ORC96" s="586" t="s">
        <v>625</v>
      </c>
      <c r="ORD96" s="586" t="s">
        <v>625</v>
      </c>
      <c r="ORE96" s="586" t="s">
        <v>625</v>
      </c>
      <c r="ORF96" s="586" t="s">
        <v>625</v>
      </c>
      <c r="ORG96" s="586" t="s">
        <v>625</v>
      </c>
      <c r="ORH96" s="586" t="s">
        <v>625</v>
      </c>
      <c r="ORI96" s="586" t="s">
        <v>625</v>
      </c>
      <c r="ORJ96" s="586" t="s">
        <v>625</v>
      </c>
      <c r="ORK96" s="586" t="s">
        <v>625</v>
      </c>
      <c r="ORL96" s="586" t="s">
        <v>625</v>
      </c>
      <c r="ORM96" s="586" t="s">
        <v>625</v>
      </c>
      <c r="ORN96" s="586" t="s">
        <v>625</v>
      </c>
      <c r="ORO96" s="586" t="s">
        <v>625</v>
      </c>
      <c r="ORP96" s="586" t="s">
        <v>625</v>
      </c>
      <c r="ORQ96" s="586" t="s">
        <v>625</v>
      </c>
      <c r="ORR96" s="586" t="s">
        <v>625</v>
      </c>
      <c r="ORS96" s="586" t="s">
        <v>625</v>
      </c>
      <c r="ORT96" s="586" t="s">
        <v>625</v>
      </c>
      <c r="ORU96" s="586" t="s">
        <v>625</v>
      </c>
      <c r="ORV96" s="586" t="s">
        <v>625</v>
      </c>
      <c r="ORW96" s="586" t="s">
        <v>625</v>
      </c>
      <c r="ORX96" s="586" t="s">
        <v>625</v>
      </c>
      <c r="ORY96" s="586" t="s">
        <v>625</v>
      </c>
      <c r="ORZ96" s="586" t="s">
        <v>625</v>
      </c>
      <c r="OSA96" s="586" t="s">
        <v>625</v>
      </c>
      <c r="OSB96" s="586" t="s">
        <v>625</v>
      </c>
      <c r="OSC96" s="586" t="s">
        <v>625</v>
      </c>
      <c r="OSD96" s="586" t="s">
        <v>625</v>
      </c>
      <c r="OSE96" s="586" t="s">
        <v>625</v>
      </c>
      <c r="OSF96" s="586" t="s">
        <v>625</v>
      </c>
      <c r="OSG96" s="586" t="s">
        <v>625</v>
      </c>
      <c r="OSH96" s="586" t="s">
        <v>625</v>
      </c>
      <c r="OSI96" s="586" t="s">
        <v>625</v>
      </c>
      <c r="OSJ96" s="586" t="s">
        <v>625</v>
      </c>
      <c r="OSK96" s="586" t="s">
        <v>625</v>
      </c>
      <c r="OSL96" s="586" t="s">
        <v>625</v>
      </c>
      <c r="OSM96" s="586" t="s">
        <v>625</v>
      </c>
      <c r="OSN96" s="586" t="s">
        <v>625</v>
      </c>
      <c r="OSO96" s="586" t="s">
        <v>625</v>
      </c>
      <c r="OSP96" s="586" t="s">
        <v>625</v>
      </c>
      <c r="OSQ96" s="586" t="s">
        <v>625</v>
      </c>
      <c r="OSR96" s="586" t="s">
        <v>625</v>
      </c>
      <c r="OSS96" s="586" t="s">
        <v>625</v>
      </c>
      <c r="OST96" s="586" t="s">
        <v>625</v>
      </c>
      <c r="OSU96" s="586" t="s">
        <v>625</v>
      </c>
      <c r="OSV96" s="586" t="s">
        <v>625</v>
      </c>
      <c r="OSW96" s="586" t="s">
        <v>625</v>
      </c>
      <c r="OSX96" s="586" t="s">
        <v>625</v>
      </c>
      <c r="OSY96" s="586" t="s">
        <v>625</v>
      </c>
      <c r="OSZ96" s="586" t="s">
        <v>625</v>
      </c>
      <c r="OTA96" s="586" t="s">
        <v>625</v>
      </c>
      <c r="OTB96" s="586" t="s">
        <v>625</v>
      </c>
      <c r="OTC96" s="586" t="s">
        <v>625</v>
      </c>
      <c r="OTD96" s="586" t="s">
        <v>625</v>
      </c>
      <c r="OTE96" s="586" t="s">
        <v>625</v>
      </c>
      <c r="OTF96" s="586" t="s">
        <v>625</v>
      </c>
      <c r="OTG96" s="586" t="s">
        <v>625</v>
      </c>
      <c r="OTH96" s="586" t="s">
        <v>625</v>
      </c>
      <c r="OTI96" s="586" t="s">
        <v>625</v>
      </c>
      <c r="OTJ96" s="586" t="s">
        <v>625</v>
      </c>
      <c r="OTK96" s="586" t="s">
        <v>625</v>
      </c>
      <c r="OTL96" s="586" t="s">
        <v>625</v>
      </c>
      <c r="OTM96" s="586" t="s">
        <v>625</v>
      </c>
      <c r="OTN96" s="586" t="s">
        <v>625</v>
      </c>
      <c r="OTO96" s="586" t="s">
        <v>625</v>
      </c>
      <c r="OTP96" s="586" t="s">
        <v>625</v>
      </c>
      <c r="OTQ96" s="586" t="s">
        <v>625</v>
      </c>
      <c r="OTR96" s="586" t="s">
        <v>625</v>
      </c>
      <c r="OTS96" s="586" t="s">
        <v>625</v>
      </c>
      <c r="OTT96" s="586" t="s">
        <v>625</v>
      </c>
      <c r="OTU96" s="586" t="s">
        <v>625</v>
      </c>
      <c r="OTV96" s="586" t="s">
        <v>625</v>
      </c>
      <c r="OTW96" s="586" t="s">
        <v>625</v>
      </c>
      <c r="OTX96" s="586" t="s">
        <v>625</v>
      </c>
      <c r="OTY96" s="586" t="s">
        <v>625</v>
      </c>
      <c r="OTZ96" s="586" t="s">
        <v>625</v>
      </c>
      <c r="OUA96" s="586" t="s">
        <v>625</v>
      </c>
      <c r="OUB96" s="586" t="s">
        <v>625</v>
      </c>
      <c r="OUC96" s="586" t="s">
        <v>625</v>
      </c>
      <c r="OUD96" s="586" t="s">
        <v>625</v>
      </c>
      <c r="OUE96" s="586" t="s">
        <v>625</v>
      </c>
      <c r="OUF96" s="586" t="s">
        <v>625</v>
      </c>
      <c r="OUG96" s="586" t="s">
        <v>625</v>
      </c>
      <c r="OUH96" s="586" t="s">
        <v>625</v>
      </c>
      <c r="OUI96" s="586" t="s">
        <v>625</v>
      </c>
      <c r="OUJ96" s="586" t="s">
        <v>625</v>
      </c>
      <c r="OUK96" s="586" t="s">
        <v>625</v>
      </c>
      <c r="OUL96" s="586" t="s">
        <v>625</v>
      </c>
      <c r="OUM96" s="586" t="s">
        <v>625</v>
      </c>
      <c r="OUN96" s="586" t="s">
        <v>625</v>
      </c>
      <c r="OUO96" s="586" t="s">
        <v>625</v>
      </c>
      <c r="OUP96" s="586" t="s">
        <v>625</v>
      </c>
      <c r="OUQ96" s="586" t="s">
        <v>625</v>
      </c>
      <c r="OUR96" s="586" t="s">
        <v>625</v>
      </c>
      <c r="OUS96" s="586" t="s">
        <v>625</v>
      </c>
      <c r="OUT96" s="586" t="s">
        <v>625</v>
      </c>
      <c r="OUU96" s="586" t="s">
        <v>625</v>
      </c>
      <c r="OUV96" s="586" t="s">
        <v>625</v>
      </c>
      <c r="OUW96" s="586" t="s">
        <v>625</v>
      </c>
      <c r="OUX96" s="586" t="s">
        <v>625</v>
      </c>
      <c r="OUY96" s="586" t="s">
        <v>625</v>
      </c>
      <c r="OUZ96" s="586" t="s">
        <v>625</v>
      </c>
      <c r="OVA96" s="586" t="s">
        <v>625</v>
      </c>
      <c r="OVB96" s="586" t="s">
        <v>625</v>
      </c>
      <c r="OVC96" s="586" t="s">
        <v>625</v>
      </c>
      <c r="OVD96" s="586" t="s">
        <v>625</v>
      </c>
      <c r="OVE96" s="586" t="s">
        <v>625</v>
      </c>
      <c r="OVF96" s="586" t="s">
        <v>625</v>
      </c>
      <c r="OVG96" s="586" t="s">
        <v>625</v>
      </c>
      <c r="OVH96" s="586" t="s">
        <v>625</v>
      </c>
      <c r="OVI96" s="586" t="s">
        <v>625</v>
      </c>
      <c r="OVJ96" s="586" t="s">
        <v>625</v>
      </c>
      <c r="OVK96" s="586" t="s">
        <v>625</v>
      </c>
      <c r="OVL96" s="586" t="s">
        <v>625</v>
      </c>
      <c r="OVM96" s="586" t="s">
        <v>625</v>
      </c>
      <c r="OVN96" s="586" t="s">
        <v>625</v>
      </c>
      <c r="OVO96" s="586" t="s">
        <v>625</v>
      </c>
      <c r="OVP96" s="586" t="s">
        <v>625</v>
      </c>
      <c r="OVQ96" s="586" t="s">
        <v>625</v>
      </c>
      <c r="OVR96" s="586" t="s">
        <v>625</v>
      </c>
      <c r="OVS96" s="586" t="s">
        <v>625</v>
      </c>
      <c r="OVT96" s="586" t="s">
        <v>625</v>
      </c>
      <c r="OVU96" s="586" t="s">
        <v>625</v>
      </c>
      <c r="OVV96" s="586" t="s">
        <v>625</v>
      </c>
      <c r="OVW96" s="586" t="s">
        <v>625</v>
      </c>
      <c r="OVX96" s="586" t="s">
        <v>625</v>
      </c>
      <c r="OVY96" s="586" t="s">
        <v>625</v>
      </c>
      <c r="OVZ96" s="586" t="s">
        <v>625</v>
      </c>
      <c r="OWA96" s="586" t="s">
        <v>625</v>
      </c>
      <c r="OWB96" s="586" t="s">
        <v>625</v>
      </c>
      <c r="OWC96" s="586" t="s">
        <v>625</v>
      </c>
      <c r="OWD96" s="586" t="s">
        <v>625</v>
      </c>
      <c r="OWE96" s="586" t="s">
        <v>625</v>
      </c>
      <c r="OWF96" s="586" t="s">
        <v>625</v>
      </c>
      <c r="OWG96" s="586" t="s">
        <v>625</v>
      </c>
      <c r="OWH96" s="586" t="s">
        <v>625</v>
      </c>
      <c r="OWI96" s="586" t="s">
        <v>625</v>
      </c>
      <c r="OWJ96" s="586" t="s">
        <v>625</v>
      </c>
      <c r="OWK96" s="586" t="s">
        <v>625</v>
      </c>
      <c r="OWL96" s="586" t="s">
        <v>625</v>
      </c>
      <c r="OWM96" s="586" t="s">
        <v>625</v>
      </c>
      <c r="OWN96" s="586" t="s">
        <v>625</v>
      </c>
      <c r="OWO96" s="586" t="s">
        <v>625</v>
      </c>
      <c r="OWP96" s="586" t="s">
        <v>625</v>
      </c>
      <c r="OWQ96" s="586" t="s">
        <v>625</v>
      </c>
      <c r="OWR96" s="586" t="s">
        <v>625</v>
      </c>
      <c r="OWS96" s="586" t="s">
        <v>625</v>
      </c>
      <c r="OWT96" s="586" t="s">
        <v>625</v>
      </c>
      <c r="OWU96" s="586" t="s">
        <v>625</v>
      </c>
      <c r="OWV96" s="586" t="s">
        <v>625</v>
      </c>
      <c r="OWW96" s="586" t="s">
        <v>625</v>
      </c>
      <c r="OWX96" s="586" t="s">
        <v>625</v>
      </c>
      <c r="OWY96" s="586" t="s">
        <v>625</v>
      </c>
      <c r="OWZ96" s="586" t="s">
        <v>625</v>
      </c>
      <c r="OXA96" s="586" t="s">
        <v>625</v>
      </c>
      <c r="OXB96" s="586" t="s">
        <v>625</v>
      </c>
      <c r="OXC96" s="586" t="s">
        <v>625</v>
      </c>
      <c r="OXD96" s="586" t="s">
        <v>625</v>
      </c>
      <c r="OXE96" s="586" t="s">
        <v>625</v>
      </c>
      <c r="OXF96" s="586" t="s">
        <v>625</v>
      </c>
      <c r="OXG96" s="586" t="s">
        <v>625</v>
      </c>
      <c r="OXH96" s="586" t="s">
        <v>625</v>
      </c>
      <c r="OXI96" s="586" t="s">
        <v>625</v>
      </c>
      <c r="OXJ96" s="586" t="s">
        <v>625</v>
      </c>
      <c r="OXK96" s="586" t="s">
        <v>625</v>
      </c>
      <c r="OXL96" s="586" t="s">
        <v>625</v>
      </c>
      <c r="OXM96" s="586" t="s">
        <v>625</v>
      </c>
      <c r="OXN96" s="586" t="s">
        <v>625</v>
      </c>
      <c r="OXO96" s="586" t="s">
        <v>625</v>
      </c>
      <c r="OXP96" s="586" t="s">
        <v>625</v>
      </c>
      <c r="OXQ96" s="586" t="s">
        <v>625</v>
      </c>
      <c r="OXR96" s="586" t="s">
        <v>625</v>
      </c>
      <c r="OXS96" s="586" t="s">
        <v>625</v>
      </c>
      <c r="OXT96" s="586" t="s">
        <v>625</v>
      </c>
      <c r="OXU96" s="586" t="s">
        <v>625</v>
      </c>
      <c r="OXV96" s="586" t="s">
        <v>625</v>
      </c>
      <c r="OXW96" s="586" t="s">
        <v>625</v>
      </c>
      <c r="OXX96" s="586" t="s">
        <v>625</v>
      </c>
      <c r="OXY96" s="586" t="s">
        <v>625</v>
      </c>
      <c r="OXZ96" s="586" t="s">
        <v>625</v>
      </c>
      <c r="OYA96" s="586" t="s">
        <v>625</v>
      </c>
      <c r="OYB96" s="586" t="s">
        <v>625</v>
      </c>
      <c r="OYC96" s="586" t="s">
        <v>625</v>
      </c>
      <c r="OYD96" s="586" t="s">
        <v>625</v>
      </c>
      <c r="OYE96" s="586" t="s">
        <v>625</v>
      </c>
      <c r="OYF96" s="586" t="s">
        <v>625</v>
      </c>
      <c r="OYG96" s="586" t="s">
        <v>625</v>
      </c>
      <c r="OYH96" s="586" t="s">
        <v>625</v>
      </c>
      <c r="OYI96" s="586" t="s">
        <v>625</v>
      </c>
      <c r="OYJ96" s="586" t="s">
        <v>625</v>
      </c>
      <c r="OYK96" s="586" t="s">
        <v>625</v>
      </c>
      <c r="OYL96" s="586" t="s">
        <v>625</v>
      </c>
      <c r="OYM96" s="586" t="s">
        <v>625</v>
      </c>
      <c r="OYN96" s="586" t="s">
        <v>625</v>
      </c>
      <c r="OYO96" s="586" t="s">
        <v>625</v>
      </c>
      <c r="OYP96" s="586" t="s">
        <v>625</v>
      </c>
      <c r="OYQ96" s="586" t="s">
        <v>625</v>
      </c>
      <c r="OYR96" s="586" t="s">
        <v>625</v>
      </c>
      <c r="OYS96" s="586" t="s">
        <v>625</v>
      </c>
      <c r="OYT96" s="586" t="s">
        <v>625</v>
      </c>
      <c r="OYU96" s="586" t="s">
        <v>625</v>
      </c>
      <c r="OYV96" s="586" t="s">
        <v>625</v>
      </c>
      <c r="OYW96" s="586" t="s">
        <v>625</v>
      </c>
      <c r="OYX96" s="586" t="s">
        <v>625</v>
      </c>
      <c r="OYY96" s="586" t="s">
        <v>625</v>
      </c>
      <c r="OYZ96" s="586" t="s">
        <v>625</v>
      </c>
      <c r="OZA96" s="586" t="s">
        <v>625</v>
      </c>
      <c r="OZB96" s="586" t="s">
        <v>625</v>
      </c>
      <c r="OZC96" s="586" t="s">
        <v>625</v>
      </c>
      <c r="OZD96" s="586" t="s">
        <v>625</v>
      </c>
      <c r="OZE96" s="586" t="s">
        <v>625</v>
      </c>
      <c r="OZF96" s="586" t="s">
        <v>625</v>
      </c>
      <c r="OZG96" s="586" t="s">
        <v>625</v>
      </c>
      <c r="OZH96" s="586" t="s">
        <v>625</v>
      </c>
      <c r="OZI96" s="586" t="s">
        <v>625</v>
      </c>
      <c r="OZJ96" s="586" t="s">
        <v>625</v>
      </c>
      <c r="OZK96" s="586" t="s">
        <v>625</v>
      </c>
      <c r="OZL96" s="586" t="s">
        <v>625</v>
      </c>
      <c r="OZM96" s="586" t="s">
        <v>625</v>
      </c>
      <c r="OZN96" s="586" t="s">
        <v>625</v>
      </c>
      <c r="OZO96" s="586" t="s">
        <v>625</v>
      </c>
      <c r="OZP96" s="586" t="s">
        <v>625</v>
      </c>
      <c r="OZQ96" s="586" t="s">
        <v>625</v>
      </c>
      <c r="OZR96" s="586" t="s">
        <v>625</v>
      </c>
      <c r="OZS96" s="586" t="s">
        <v>625</v>
      </c>
      <c r="OZT96" s="586" t="s">
        <v>625</v>
      </c>
      <c r="OZU96" s="586" t="s">
        <v>625</v>
      </c>
      <c r="OZV96" s="586" t="s">
        <v>625</v>
      </c>
      <c r="OZW96" s="586" t="s">
        <v>625</v>
      </c>
      <c r="OZX96" s="586" t="s">
        <v>625</v>
      </c>
      <c r="OZY96" s="586" t="s">
        <v>625</v>
      </c>
      <c r="OZZ96" s="586" t="s">
        <v>625</v>
      </c>
      <c r="PAA96" s="586" t="s">
        <v>625</v>
      </c>
      <c r="PAB96" s="586" t="s">
        <v>625</v>
      </c>
      <c r="PAC96" s="586" t="s">
        <v>625</v>
      </c>
      <c r="PAD96" s="586" t="s">
        <v>625</v>
      </c>
      <c r="PAE96" s="586" t="s">
        <v>625</v>
      </c>
      <c r="PAF96" s="586" t="s">
        <v>625</v>
      </c>
      <c r="PAG96" s="586" t="s">
        <v>625</v>
      </c>
      <c r="PAH96" s="586" t="s">
        <v>625</v>
      </c>
      <c r="PAI96" s="586" t="s">
        <v>625</v>
      </c>
      <c r="PAJ96" s="586" t="s">
        <v>625</v>
      </c>
      <c r="PAK96" s="586" t="s">
        <v>625</v>
      </c>
      <c r="PAL96" s="586" t="s">
        <v>625</v>
      </c>
      <c r="PAM96" s="586" t="s">
        <v>625</v>
      </c>
      <c r="PAN96" s="586" t="s">
        <v>625</v>
      </c>
      <c r="PAO96" s="586" t="s">
        <v>625</v>
      </c>
      <c r="PAP96" s="586" t="s">
        <v>625</v>
      </c>
      <c r="PAQ96" s="586" t="s">
        <v>625</v>
      </c>
      <c r="PAR96" s="586" t="s">
        <v>625</v>
      </c>
      <c r="PAS96" s="586" t="s">
        <v>625</v>
      </c>
      <c r="PAT96" s="586" t="s">
        <v>625</v>
      </c>
      <c r="PAU96" s="586" t="s">
        <v>625</v>
      </c>
      <c r="PAV96" s="586" t="s">
        <v>625</v>
      </c>
      <c r="PAW96" s="586" t="s">
        <v>625</v>
      </c>
      <c r="PAX96" s="586" t="s">
        <v>625</v>
      </c>
      <c r="PAY96" s="586" t="s">
        <v>625</v>
      </c>
      <c r="PAZ96" s="586" t="s">
        <v>625</v>
      </c>
      <c r="PBA96" s="586" t="s">
        <v>625</v>
      </c>
      <c r="PBB96" s="586" t="s">
        <v>625</v>
      </c>
      <c r="PBC96" s="586" t="s">
        <v>625</v>
      </c>
      <c r="PBD96" s="586" t="s">
        <v>625</v>
      </c>
      <c r="PBE96" s="586" t="s">
        <v>625</v>
      </c>
      <c r="PBF96" s="586" t="s">
        <v>625</v>
      </c>
      <c r="PBG96" s="586" t="s">
        <v>625</v>
      </c>
      <c r="PBH96" s="586" t="s">
        <v>625</v>
      </c>
      <c r="PBI96" s="586" t="s">
        <v>625</v>
      </c>
      <c r="PBJ96" s="586" t="s">
        <v>625</v>
      </c>
      <c r="PBK96" s="586" t="s">
        <v>625</v>
      </c>
      <c r="PBL96" s="586" t="s">
        <v>625</v>
      </c>
      <c r="PBM96" s="586" t="s">
        <v>625</v>
      </c>
      <c r="PBN96" s="586" t="s">
        <v>625</v>
      </c>
      <c r="PBO96" s="586" t="s">
        <v>625</v>
      </c>
      <c r="PBP96" s="586" t="s">
        <v>625</v>
      </c>
      <c r="PBQ96" s="586" t="s">
        <v>625</v>
      </c>
      <c r="PBR96" s="586" t="s">
        <v>625</v>
      </c>
      <c r="PBS96" s="586" t="s">
        <v>625</v>
      </c>
      <c r="PBT96" s="586" t="s">
        <v>625</v>
      </c>
      <c r="PBU96" s="586" t="s">
        <v>625</v>
      </c>
      <c r="PBV96" s="586" t="s">
        <v>625</v>
      </c>
      <c r="PBW96" s="586" t="s">
        <v>625</v>
      </c>
      <c r="PBX96" s="586" t="s">
        <v>625</v>
      </c>
      <c r="PBY96" s="586" t="s">
        <v>625</v>
      </c>
      <c r="PBZ96" s="586" t="s">
        <v>625</v>
      </c>
      <c r="PCA96" s="586" t="s">
        <v>625</v>
      </c>
      <c r="PCB96" s="586" t="s">
        <v>625</v>
      </c>
      <c r="PCC96" s="586" t="s">
        <v>625</v>
      </c>
      <c r="PCD96" s="586" t="s">
        <v>625</v>
      </c>
      <c r="PCE96" s="586" t="s">
        <v>625</v>
      </c>
      <c r="PCF96" s="586" t="s">
        <v>625</v>
      </c>
      <c r="PCG96" s="586" t="s">
        <v>625</v>
      </c>
      <c r="PCH96" s="586" t="s">
        <v>625</v>
      </c>
      <c r="PCI96" s="586" t="s">
        <v>625</v>
      </c>
      <c r="PCJ96" s="586" t="s">
        <v>625</v>
      </c>
      <c r="PCK96" s="586" t="s">
        <v>625</v>
      </c>
      <c r="PCL96" s="586" t="s">
        <v>625</v>
      </c>
      <c r="PCM96" s="586" t="s">
        <v>625</v>
      </c>
      <c r="PCN96" s="586" t="s">
        <v>625</v>
      </c>
      <c r="PCO96" s="586" t="s">
        <v>625</v>
      </c>
      <c r="PCP96" s="586" t="s">
        <v>625</v>
      </c>
      <c r="PCQ96" s="586" t="s">
        <v>625</v>
      </c>
      <c r="PCR96" s="586" t="s">
        <v>625</v>
      </c>
      <c r="PCS96" s="586" t="s">
        <v>625</v>
      </c>
      <c r="PCT96" s="586" t="s">
        <v>625</v>
      </c>
      <c r="PCU96" s="586" t="s">
        <v>625</v>
      </c>
      <c r="PCV96" s="586" t="s">
        <v>625</v>
      </c>
      <c r="PCW96" s="586" t="s">
        <v>625</v>
      </c>
      <c r="PCX96" s="586" t="s">
        <v>625</v>
      </c>
      <c r="PCY96" s="586" t="s">
        <v>625</v>
      </c>
      <c r="PCZ96" s="586" t="s">
        <v>625</v>
      </c>
      <c r="PDA96" s="586" t="s">
        <v>625</v>
      </c>
      <c r="PDB96" s="586" t="s">
        <v>625</v>
      </c>
      <c r="PDC96" s="586" t="s">
        <v>625</v>
      </c>
      <c r="PDD96" s="586" t="s">
        <v>625</v>
      </c>
      <c r="PDE96" s="586" t="s">
        <v>625</v>
      </c>
      <c r="PDF96" s="586" t="s">
        <v>625</v>
      </c>
      <c r="PDG96" s="586" t="s">
        <v>625</v>
      </c>
      <c r="PDH96" s="586" t="s">
        <v>625</v>
      </c>
      <c r="PDI96" s="586" t="s">
        <v>625</v>
      </c>
      <c r="PDJ96" s="586" t="s">
        <v>625</v>
      </c>
      <c r="PDK96" s="586" t="s">
        <v>625</v>
      </c>
      <c r="PDL96" s="586" t="s">
        <v>625</v>
      </c>
      <c r="PDM96" s="586" t="s">
        <v>625</v>
      </c>
      <c r="PDN96" s="586" t="s">
        <v>625</v>
      </c>
      <c r="PDO96" s="586" t="s">
        <v>625</v>
      </c>
      <c r="PDP96" s="586" t="s">
        <v>625</v>
      </c>
      <c r="PDQ96" s="586" t="s">
        <v>625</v>
      </c>
      <c r="PDR96" s="586" t="s">
        <v>625</v>
      </c>
      <c r="PDS96" s="586" t="s">
        <v>625</v>
      </c>
      <c r="PDT96" s="586" t="s">
        <v>625</v>
      </c>
      <c r="PDU96" s="586" t="s">
        <v>625</v>
      </c>
      <c r="PDV96" s="586" t="s">
        <v>625</v>
      </c>
      <c r="PDW96" s="586" t="s">
        <v>625</v>
      </c>
      <c r="PDX96" s="586" t="s">
        <v>625</v>
      </c>
      <c r="PDY96" s="586" t="s">
        <v>625</v>
      </c>
      <c r="PDZ96" s="586" t="s">
        <v>625</v>
      </c>
      <c r="PEA96" s="586" t="s">
        <v>625</v>
      </c>
      <c r="PEB96" s="586" t="s">
        <v>625</v>
      </c>
      <c r="PEC96" s="586" t="s">
        <v>625</v>
      </c>
      <c r="PED96" s="586" t="s">
        <v>625</v>
      </c>
      <c r="PEE96" s="586" t="s">
        <v>625</v>
      </c>
      <c r="PEF96" s="586" t="s">
        <v>625</v>
      </c>
      <c r="PEG96" s="586" t="s">
        <v>625</v>
      </c>
      <c r="PEH96" s="586" t="s">
        <v>625</v>
      </c>
      <c r="PEI96" s="586" t="s">
        <v>625</v>
      </c>
      <c r="PEJ96" s="586" t="s">
        <v>625</v>
      </c>
      <c r="PEK96" s="586" t="s">
        <v>625</v>
      </c>
      <c r="PEL96" s="586" t="s">
        <v>625</v>
      </c>
      <c r="PEM96" s="586" t="s">
        <v>625</v>
      </c>
      <c r="PEN96" s="586" t="s">
        <v>625</v>
      </c>
      <c r="PEO96" s="586" t="s">
        <v>625</v>
      </c>
      <c r="PEP96" s="586" t="s">
        <v>625</v>
      </c>
      <c r="PEQ96" s="586" t="s">
        <v>625</v>
      </c>
      <c r="PER96" s="586" t="s">
        <v>625</v>
      </c>
      <c r="PES96" s="586" t="s">
        <v>625</v>
      </c>
      <c r="PET96" s="586" t="s">
        <v>625</v>
      </c>
      <c r="PEU96" s="586" t="s">
        <v>625</v>
      </c>
      <c r="PEV96" s="586" t="s">
        <v>625</v>
      </c>
      <c r="PEW96" s="586" t="s">
        <v>625</v>
      </c>
      <c r="PEX96" s="586" t="s">
        <v>625</v>
      </c>
      <c r="PEY96" s="586" t="s">
        <v>625</v>
      </c>
      <c r="PEZ96" s="586" t="s">
        <v>625</v>
      </c>
      <c r="PFA96" s="586" t="s">
        <v>625</v>
      </c>
      <c r="PFB96" s="586" t="s">
        <v>625</v>
      </c>
      <c r="PFC96" s="586" t="s">
        <v>625</v>
      </c>
      <c r="PFD96" s="586" t="s">
        <v>625</v>
      </c>
      <c r="PFE96" s="586" t="s">
        <v>625</v>
      </c>
      <c r="PFF96" s="586" t="s">
        <v>625</v>
      </c>
      <c r="PFG96" s="586" t="s">
        <v>625</v>
      </c>
      <c r="PFH96" s="586" t="s">
        <v>625</v>
      </c>
      <c r="PFI96" s="586" t="s">
        <v>625</v>
      </c>
      <c r="PFJ96" s="586" t="s">
        <v>625</v>
      </c>
      <c r="PFK96" s="586" t="s">
        <v>625</v>
      </c>
      <c r="PFL96" s="586" t="s">
        <v>625</v>
      </c>
      <c r="PFM96" s="586" t="s">
        <v>625</v>
      </c>
      <c r="PFN96" s="586" t="s">
        <v>625</v>
      </c>
      <c r="PFO96" s="586" t="s">
        <v>625</v>
      </c>
      <c r="PFP96" s="586" t="s">
        <v>625</v>
      </c>
      <c r="PFQ96" s="586" t="s">
        <v>625</v>
      </c>
      <c r="PFR96" s="586" t="s">
        <v>625</v>
      </c>
      <c r="PFS96" s="586" t="s">
        <v>625</v>
      </c>
      <c r="PFT96" s="586" t="s">
        <v>625</v>
      </c>
      <c r="PFU96" s="586" t="s">
        <v>625</v>
      </c>
      <c r="PFV96" s="586" t="s">
        <v>625</v>
      </c>
      <c r="PFW96" s="586" t="s">
        <v>625</v>
      </c>
      <c r="PFX96" s="586" t="s">
        <v>625</v>
      </c>
      <c r="PFY96" s="586" t="s">
        <v>625</v>
      </c>
      <c r="PFZ96" s="586" t="s">
        <v>625</v>
      </c>
      <c r="PGA96" s="586" t="s">
        <v>625</v>
      </c>
      <c r="PGB96" s="586" t="s">
        <v>625</v>
      </c>
      <c r="PGC96" s="586" t="s">
        <v>625</v>
      </c>
      <c r="PGD96" s="586" t="s">
        <v>625</v>
      </c>
      <c r="PGE96" s="586" t="s">
        <v>625</v>
      </c>
      <c r="PGF96" s="586" t="s">
        <v>625</v>
      </c>
      <c r="PGG96" s="586" t="s">
        <v>625</v>
      </c>
      <c r="PGH96" s="586" t="s">
        <v>625</v>
      </c>
      <c r="PGI96" s="586" t="s">
        <v>625</v>
      </c>
      <c r="PGJ96" s="586" t="s">
        <v>625</v>
      </c>
      <c r="PGK96" s="586" t="s">
        <v>625</v>
      </c>
      <c r="PGL96" s="586" t="s">
        <v>625</v>
      </c>
      <c r="PGM96" s="586" t="s">
        <v>625</v>
      </c>
      <c r="PGN96" s="586" t="s">
        <v>625</v>
      </c>
      <c r="PGO96" s="586" t="s">
        <v>625</v>
      </c>
      <c r="PGP96" s="586" t="s">
        <v>625</v>
      </c>
      <c r="PGQ96" s="586" t="s">
        <v>625</v>
      </c>
      <c r="PGR96" s="586" t="s">
        <v>625</v>
      </c>
      <c r="PGS96" s="586" t="s">
        <v>625</v>
      </c>
      <c r="PGT96" s="586" t="s">
        <v>625</v>
      </c>
      <c r="PGU96" s="586" t="s">
        <v>625</v>
      </c>
      <c r="PGV96" s="586" t="s">
        <v>625</v>
      </c>
      <c r="PGW96" s="586" t="s">
        <v>625</v>
      </c>
      <c r="PGX96" s="586" t="s">
        <v>625</v>
      </c>
      <c r="PGY96" s="586" t="s">
        <v>625</v>
      </c>
      <c r="PGZ96" s="586" t="s">
        <v>625</v>
      </c>
      <c r="PHA96" s="586" t="s">
        <v>625</v>
      </c>
      <c r="PHB96" s="586" t="s">
        <v>625</v>
      </c>
      <c r="PHC96" s="586" t="s">
        <v>625</v>
      </c>
      <c r="PHD96" s="586" t="s">
        <v>625</v>
      </c>
      <c r="PHE96" s="586" t="s">
        <v>625</v>
      </c>
      <c r="PHF96" s="586" t="s">
        <v>625</v>
      </c>
      <c r="PHG96" s="586" t="s">
        <v>625</v>
      </c>
      <c r="PHH96" s="586" t="s">
        <v>625</v>
      </c>
      <c r="PHI96" s="586" t="s">
        <v>625</v>
      </c>
      <c r="PHJ96" s="586" t="s">
        <v>625</v>
      </c>
      <c r="PHK96" s="586" t="s">
        <v>625</v>
      </c>
      <c r="PHL96" s="586" t="s">
        <v>625</v>
      </c>
      <c r="PHM96" s="586" t="s">
        <v>625</v>
      </c>
      <c r="PHN96" s="586" t="s">
        <v>625</v>
      </c>
      <c r="PHO96" s="586" t="s">
        <v>625</v>
      </c>
      <c r="PHP96" s="586" t="s">
        <v>625</v>
      </c>
      <c r="PHQ96" s="586" t="s">
        <v>625</v>
      </c>
      <c r="PHR96" s="586" t="s">
        <v>625</v>
      </c>
      <c r="PHS96" s="586" t="s">
        <v>625</v>
      </c>
      <c r="PHT96" s="586" t="s">
        <v>625</v>
      </c>
      <c r="PHU96" s="586" t="s">
        <v>625</v>
      </c>
      <c r="PHV96" s="586" t="s">
        <v>625</v>
      </c>
      <c r="PHW96" s="586" t="s">
        <v>625</v>
      </c>
      <c r="PHX96" s="586" t="s">
        <v>625</v>
      </c>
      <c r="PHY96" s="586" t="s">
        <v>625</v>
      </c>
      <c r="PHZ96" s="586" t="s">
        <v>625</v>
      </c>
      <c r="PIA96" s="586" t="s">
        <v>625</v>
      </c>
      <c r="PIB96" s="586" t="s">
        <v>625</v>
      </c>
      <c r="PIC96" s="586" t="s">
        <v>625</v>
      </c>
      <c r="PID96" s="586" t="s">
        <v>625</v>
      </c>
      <c r="PIE96" s="586" t="s">
        <v>625</v>
      </c>
      <c r="PIF96" s="586" t="s">
        <v>625</v>
      </c>
      <c r="PIG96" s="586" t="s">
        <v>625</v>
      </c>
      <c r="PIH96" s="586" t="s">
        <v>625</v>
      </c>
      <c r="PII96" s="586" t="s">
        <v>625</v>
      </c>
      <c r="PIJ96" s="586" t="s">
        <v>625</v>
      </c>
      <c r="PIK96" s="586" t="s">
        <v>625</v>
      </c>
      <c r="PIL96" s="586" t="s">
        <v>625</v>
      </c>
      <c r="PIM96" s="586" t="s">
        <v>625</v>
      </c>
      <c r="PIN96" s="586" t="s">
        <v>625</v>
      </c>
      <c r="PIO96" s="586" t="s">
        <v>625</v>
      </c>
      <c r="PIP96" s="586" t="s">
        <v>625</v>
      </c>
      <c r="PIQ96" s="586" t="s">
        <v>625</v>
      </c>
      <c r="PIR96" s="586" t="s">
        <v>625</v>
      </c>
      <c r="PIS96" s="586" t="s">
        <v>625</v>
      </c>
      <c r="PIT96" s="586" t="s">
        <v>625</v>
      </c>
      <c r="PIU96" s="586" t="s">
        <v>625</v>
      </c>
      <c r="PIV96" s="586" t="s">
        <v>625</v>
      </c>
      <c r="PIW96" s="586" t="s">
        <v>625</v>
      </c>
      <c r="PIX96" s="586" t="s">
        <v>625</v>
      </c>
      <c r="PIY96" s="586" t="s">
        <v>625</v>
      </c>
      <c r="PIZ96" s="586" t="s">
        <v>625</v>
      </c>
      <c r="PJA96" s="586" t="s">
        <v>625</v>
      </c>
      <c r="PJB96" s="586" t="s">
        <v>625</v>
      </c>
      <c r="PJC96" s="586" t="s">
        <v>625</v>
      </c>
      <c r="PJD96" s="586" t="s">
        <v>625</v>
      </c>
      <c r="PJE96" s="586" t="s">
        <v>625</v>
      </c>
      <c r="PJF96" s="586" t="s">
        <v>625</v>
      </c>
      <c r="PJG96" s="586" t="s">
        <v>625</v>
      </c>
      <c r="PJH96" s="586" t="s">
        <v>625</v>
      </c>
      <c r="PJI96" s="586" t="s">
        <v>625</v>
      </c>
      <c r="PJJ96" s="586" t="s">
        <v>625</v>
      </c>
      <c r="PJK96" s="586" t="s">
        <v>625</v>
      </c>
      <c r="PJL96" s="586" t="s">
        <v>625</v>
      </c>
      <c r="PJM96" s="586" t="s">
        <v>625</v>
      </c>
      <c r="PJN96" s="586" t="s">
        <v>625</v>
      </c>
      <c r="PJO96" s="586" t="s">
        <v>625</v>
      </c>
      <c r="PJP96" s="586" t="s">
        <v>625</v>
      </c>
      <c r="PJQ96" s="586" t="s">
        <v>625</v>
      </c>
      <c r="PJR96" s="586" t="s">
        <v>625</v>
      </c>
      <c r="PJS96" s="586" t="s">
        <v>625</v>
      </c>
      <c r="PJT96" s="586" t="s">
        <v>625</v>
      </c>
      <c r="PJU96" s="586" t="s">
        <v>625</v>
      </c>
      <c r="PJV96" s="586" t="s">
        <v>625</v>
      </c>
      <c r="PJW96" s="586" t="s">
        <v>625</v>
      </c>
      <c r="PJX96" s="586" t="s">
        <v>625</v>
      </c>
      <c r="PJY96" s="586" t="s">
        <v>625</v>
      </c>
      <c r="PJZ96" s="586" t="s">
        <v>625</v>
      </c>
      <c r="PKA96" s="586" t="s">
        <v>625</v>
      </c>
      <c r="PKB96" s="586" t="s">
        <v>625</v>
      </c>
      <c r="PKC96" s="586" t="s">
        <v>625</v>
      </c>
      <c r="PKD96" s="586" t="s">
        <v>625</v>
      </c>
      <c r="PKE96" s="586" t="s">
        <v>625</v>
      </c>
      <c r="PKF96" s="586" t="s">
        <v>625</v>
      </c>
      <c r="PKG96" s="586" t="s">
        <v>625</v>
      </c>
      <c r="PKH96" s="586" t="s">
        <v>625</v>
      </c>
      <c r="PKI96" s="586" t="s">
        <v>625</v>
      </c>
      <c r="PKJ96" s="586" t="s">
        <v>625</v>
      </c>
      <c r="PKK96" s="586" t="s">
        <v>625</v>
      </c>
      <c r="PKL96" s="586" t="s">
        <v>625</v>
      </c>
      <c r="PKM96" s="586" t="s">
        <v>625</v>
      </c>
      <c r="PKN96" s="586" t="s">
        <v>625</v>
      </c>
      <c r="PKO96" s="586" t="s">
        <v>625</v>
      </c>
      <c r="PKP96" s="586" t="s">
        <v>625</v>
      </c>
      <c r="PKQ96" s="586" t="s">
        <v>625</v>
      </c>
      <c r="PKR96" s="586" t="s">
        <v>625</v>
      </c>
      <c r="PKS96" s="586" t="s">
        <v>625</v>
      </c>
      <c r="PKT96" s="586" t="s">
        <v>625</v>
      </c>
      <c r="PKU96" s="586" t="s">
        <v>625</v>
      </c>
      <c r="PKV96" s="586" t="s">
        <v>625</v>
      </c>
      <c r="PKW96" s="586" t="s">
        <v>625</v>
      </c>
      <c r="PKX96" s="586" t="s">
        <v>625</v>
      </c>
      <c r="PKY96" s="586" t="s">
        <v>625</v>
      </c>
      <c r="PKZ96" s="586" t="s">
        <v>625</v>
      </c>
      <c r="PLA96" s="586" t="s">
        <v>625</v>
      </c>
      <c r="PLB96" s="586" t="s">
        <v>625</v>
      </c>
      <c r="PLC96" s="586" t="s">
        <v>625</v>
      </c>
      <c r="PLD96" s="586" t="s">
        <v>625</v>
      </c>
      <c r="PLE96" s="586" t="s">
        <v>625</v>
      </c>
      <c r="PLF96" s="586" t="s">
        <v>625</v>
      </c>
      <c r="PLG96" s="586" t="s">
        <v>625</v>
      </c>
      <c r="PLH96" s="586" t="s">
        <v>625</v>
      </c>
      <c r="PLI96" s="586" t="s">
        <v>625</v>
      </c>
      <c r="PLJ96" s="586" t="s">
        <v>625</v>
      </c>
      <c r="PLK96" s="586" t="s">
        <v>625</v>
      </c>
      <c r="PLL96" s="586" t="s">
        <v>625</v>
      </c>
      <c r="PLM96" s="586" t="s">
        <v>625</v>
      </c>
      <c r="PLN96" s="586" t="s">
        <v>625</v>
      </c>
      <c r="PLO96" s="586" t="s">
        <v>625</v>
      </c>
      <c r="PLP96" s="586" t="s">
        <v>625</v>
      </c>
      <c r="PLQ96" s="586" t="s">
        <v>625</v>
      </c>
      <c r="PLR96" s="586" t="s">
        <v>625</v>
      </c>
      <c r="PLS96" s="586" t="s">
        <v>625</v>
      </c>
      <c r="PLT96" s="586" t="s">
        <v>625</v>
      </c>
      <c r="PLU96" s="586" t="s">
        <v>625</v>
      </c>
      <c r="PLV96" s="586" t="s">
        <v>625</v>
      </c>
      <c r="PLW96" s="586" t="s">
        <v>625</v>
      </c>
      <c r="PLX96" s="586" t="s">
        <v>625</v>
      </c>
      <c r="PLY96" s="586" t="s">
        <v>625</v>
      </c>
      <c r="PLZ96" s="586" t="s">
        <v>625</v>
      </c>
      <c r="PMA96" s="586" t="s">
        <v>625</v>
      </c>
      <c r="PMB96" s="586" t="s">
        <v>625</v>
      </c>
      <c r="PMC96" s="586" t="s">
        <v>625</v>
      </c>
      <c r="PMD96" s="586" t="s">
        <v>625</v>
      </c>
      <c r="PME96" s="586" t="s">
        <v>625</v>
      </c>
      <c r="PMF96" s="586" t="s">
        <v>625</v>
      </c>
      <c r="PMG96" s="586" t="s">
        <v>625</v>
      </c>
      <c r="PMH96" s="586" t="s">
        <v>625</v>
      </c>
      <c r="PMI96" s="586" t="s">
        <v>625</v>
      </c>
      <c r="PMJ96" s="586" t="s">
        <v>625</v>
      </c>
      <c r="PMK96" s="586" t="s">
        <v>625</v>
      </c>
      <c r="PML96" s="586" t="s">
        <v>625</v>
      </c>
      <c r="PMM96" s="586" t="s">
        <v>625</v>
      </c>
      <c r="PMN96" s="586" t="s">
        <v>625</v>
      </c>
      <c r="PMO96" s="586" t="s">
        <v>625</v>
      </c>
      <c r="PMP96" s="586" t="s">
        <v>625</v>
      </c>
      <c r="PMQ96" s="586" t="s">
        <v>625</v>
      </c>
      <c r="PMR96" s="586" t="s">
        <v>625</v>
      </c>
      <c r="PMS96" s="586" t="s">
        <v>625</v>
      </c>
      <c r="PMT96" s="586" t="s">
        <v>625</v>
      </c>
      <c r="PMU96" s="586" t="s">
        <v>625</v>
      </c>
      <c r="PMV96" s="586" t="s">
        <v>625</v>
      </c>
      <c r="PMW96" s="586" t="s">
        <v>625</v>
      </c>
      <c r="PMX96" s="586" t="s">
        <v>625</v>
      </c>
      <c r="PMY96" s="586" t="s">
        <v>625</v>
      </c>
      <c r="PMZ96" s="586" t="s">
        <v>625</v>
      </c>
      <c r="PNA96" s="586" t="s">
        <v>625</v>
      </c>
      <c r="PNB96" s="586" t="s">
        <v>625</v>
      </c>
      <c r="PNC96" s="586" t="s">
        <v>625</v>
      </c>
      <c r="PND96" s="586" t="s">
        <v>625</v>
      </c>
      <c r="PNE96" s="586" t="s">
        <v>625</v>
      </c>
      <c r="PNF96" s="586" t="s">
        <v>625</v>
      </c>
      <c r="PNG96" s="586" t="s">
        <v>625</v>
      </c>
      <c r="PNH96" s="586" t="s">
        <v>625</v>
      </c>
      <c r="PNI96" s="586" t="s">
        <v>625</v>
      </c>
      <c r="PNJ96" s="586" t="s">
        <v>625</v>
      </c>
      <c r="PNK96" s="586" t="s">
        <v>625</v>
      </c>
      <c r="PNL96" s="586" t="s">
        <v>625</v>
      </c>
      <c r="PNM96" s="586" t="s">
        <v>625</v>
      </c>
      <c r="PNN96" s="586" t="s">
        <v>625</v>
      </c>
      <c r="PNO96" s="586" t="s">
        <v>625</v>
      </c>
      <c r="PNP96" s="586" t="s">
        <v>625</v>
      </c>
      <c r="PNQ96" s="586" t="s">
        <v>625</v>
      </c>
      <c r="PNR96" s="586" t="s">
        <v>625</v>
      </c>
      <c r="PNS96" s="586" t="s">
        <v>625</v>
      </c>
      <c r="PNT96" s="586" t="s">
        <v>625</v>
      </c>
      <c r="PNU96" s="586" t="s">
        <v>625</v>
      </c>
      <c r="PNV96" s="586" t="s">
        <v>625</v>
      </c>
      <c r="PNW96" s="586" t="s">
        <v>625</v>
      </c>
      <c r="PNX96" s="586" t="s">
        <v>625</v>
      </c>
      <c r="PNY96" s="586" t="s">
        <v>625</v>
      </c>
      <c r="PNZ96" s="586" t="s">
        <v>625</v>
      </c>
      <c r="POA96" s="586" t="s">
        <v>625</v>
      </c>
      <c r="POB96" s="586" t="s">
        <v>625</v>
      </c>
      <c r="POC96" s="586" t="s">
        <v>625</v>
      </c>
      <c r="POD96" s="586" t="s">
        <v>625</v>
      </c>
      <c r="POE96" s="586" t="s">
        <v>625</v>
      </c>
      <c r="POF96" s="586" t="s">
        <v>625</v>
      </c>
      <c r="POG96" s="586" t="s">
        <v>625</v>
      </c>
      <c r="POH96" s="586" t="s">
        <v>625</v>
      </c>
      <c r="POI96" s="586" t="s">
        <v>625</v>
      </c>
      <c r="POJ96" s="586" t="s">
        <v>625</v>
      </c>
      <c r="POK96" s="586" t="s">
        <v>625</v>
      </c>
      <c r="POL96" s="586" t="s">
        <v>625</v>
      </c>
      <c r="POM96" s="586" t="s">
        <v>625</v>
      </c>
      <c r="PON96" s="586" t="s">
        <v>625</v>
      </c>
      <c r="POO96" s="586" t="s">
        <v>625</v>
      </c>
      <c r="POP96" s="586" t="s">
        <v>625</v>
      </c>
      <c r="POQ96" s="586" t="s">
        <v>625</v>
      </c>
      <c r="POR96" s="586" t="s">
        <v>625</v>
      </c>
      <c r="POS96" s="586" t="s">
        <v>625</v>
      </c>
      <c r="POT96" s="586" t="s">
        <v>625</v>
      </c>
      <c r="POU96" s="586" t="s">
        <v>625</v>
      </c>
      <c r="POV96" s="586" t="s">
        <v>625</v>
      </c>
      <c r="POW96" s="586" t="s">
        <v>625</v>
      </c>
      <c r="POX96" s="586" t="s">
        <v>625</v>
      </c>
      <c r="POY96" s="586" t="s">
        <v>625</v>
      </c>
      <c r="POZ96" s="586" t="s">
        <v>625</v>
      </c>
      <c r="PPA96" s="586" t="s">
        <v>625</v>
      </c>
      <c r="PPB96" s="586" t="s">
        <v>625</v>
      </c>
      <c r="PPC96" s="586" t="s">
        <v>625</v>
      </c>
      <c r="PPD96" s="586" t="s">
        <v>625</v>
      </c>
      <c r="PPE96" s="586" t="s">
        <v>625</v>
      </c>
      <c r="PPF96" s="586" t="s">
        <v>625</v>
      </c>
      <c r="PPG96" s="586" t="s">
        <v>625</v>
      </c>
      <c r="PPH96" s="586" t="s">
        <v>625</v>
      </c>
      <c r="PPI96" s="586" t="s">
        <v>625</v>
      </c>
      <c r="PPJ96" s="586" t="s">
        <v>625</v>
      </c>
      <c r="PPK96" s="586" t="s">
        <v>625</v>
      </c>
      <c r="PPL96" s="586" t="s">
        <v>625</v>
      </c>
      <c r="PPM96" s="586" t="s">
        <v>625</v>
      </c>
      <c r="PPN96" s="586" t="s">
        <v>625</v>
      </c>
      <c r="PPO96" s="586" t="s">
        <v>625</v>
      </c>
      <c r="PPP96" s="586" t="s">
        <v>625</v>
      </c>
      <c r="PPQ96" s="586" t="s">
        <v>625</v>
      </c>
      <c r="PPR96" s="586" t="s">
        <v>625</v>
      </c>
      <c r="PPS96" s="586" t="s">
        <v>625</v>
      </c>
      <c r="PPT96" s="586" t="s">
        <v>625</v>
      </c>
      <c r="PPU96" s="586" t="s">
        <v>625</v>
      </c>
      <c r="PPV96" s="586" t="s">
        <v>625</v>
      </c>
      <c r="PPW96" s="586" t="s">
        <v>625</v>
      </c>
      <c r="PPX96" s="586" t="s">
        <v>625</v>
      </c>
      <c r="PPY96" s="586" t="s">
        <v>625</v>
      </c>
      <c r="PPZ96" s="586" t="s">
        <v>625</v>
      </c>
      <c r="PQA96" s="586" t="s">
        <v>625</v>
      </c>
      <c r="PQB96" s="586" t="s">
        <v>625</v>
      </c>
      <c r="PQC96" s="586" t="s">
        <v>625</v>
      </c>
      <c r="PQD96" s="586" t="s">
        <v>625</v>
      </c>
      <c r="PQE96" s="586" t="s">
        <v>625</v>
      </c>
      <c r="PQF96" s="586" t="s">
        <v>625</v>
      </c>
      <c r="PQG96" s="586" t="s">
        <v>625</v>
      </c>
      <c r="PQH96" s="586" t="s">
        <v>625</v>
      </c>
      <c r="PQI96" s="586" t="s">
        <v>625</v>
      </c>
      <c r="PQJ96" s="586" t="s">
        <v>625</v>
      </c>
      <c r="PQK96" s="586" t="s">
        <v>625</v>
      </c>
      <c r="PQL96" s="586" t="s">
        <v>625</v>
      </c>
      <c r="PQM96" s="586" t="s">
        <v>625</v>
      </c>
      <c r="PQN96" s="586" t="s">
        <v>625</v>
      </c>
      <c r="PQO96" s="586" t="s">
        <v>625</v>
      </c>
      <c r="PQP96" s="586" t="s">
        <v>625</v>
      </c>
      <c r="PQQ96" s="586" t="s">
        <v>625</v>
      </c>
      <c r="PQR96" s="586" t="s">
        <v>625</v>
      </c>
      <c r="PQS96" s="586" t="s">
        <v>625</v>
      </c>
      <c r="PQT96" s="586" t="s">
        <v>625</v>
      </c>
      <c r="PQU96" s="586" t="s">
        <v>625</v>
      </c>
      <c r="PQV96" s="586" t="s">
        <v>625</v>
      </c>
      <c r="PQW96" s="586" t="s">
        <v>625</v>
      </c>
      <c r="PQX96" s="586" t="s">
        <v>625</v>
      </c>
      <c r="PQY96" s="586" t="s">
        <v>625</v>
      </c>
      <c r="PQZ96" s="586" t="s">
        <v>625</v>
      </c>
      <c r="PRA96" s="586" t="s">
        <v>625</v>
      </c>
      <c r="PRB96" s="586" t="s">
        <v>625</v>
      </c>
      <c r="PRC96" s="586" t="s">
        <v>625</v>
      </c>
      <c r="PRD96" s="586" t="s">
        <v>625</v>
      </c>
      <c r="PRE96" s="586" t="s">
        <v>625</v>
      </c>
      <c r="PRF96" s="586" t="s">
        <v>625</v>
      </c>
      <c r="PRG96" s="586" t="s">
        <v>625</v>
      </c>
      <c r="PRH96" s="586" t="s">
        <v>625</v>
      </c>
      <c r="PRI96" s="586" t="s">
        <v>625</v>
      </c>
      <c r="PRJ96" s="586" t="s">
        <v>625</v>
      </c>
      <c r="PRK96" s="586" t="s">
        <v>625</v>
      </c>
      <c r="PRL96" s="586" t="s">
        <v>625</v>
      </c>
      <c r="PRM96" s="586" t="s">
        <v>625</v>
      </c>
      <c r="PRN96" s="586" t="s">
        <v>625</v>
      </c>
      <c r="PRO96" s="586" t="s">
        <v>625</v>
      </c>
      <c r="PRP96" s="586" t="s">
        <v>625</v>
      </c>
      <c r="PRQ96" s="586" t="s">
        <v>625</v>
      </c>
      <c r="PRR96" s="586" t="s">
        <v>625</v>
      </c>
      <c r="PRS96" s="586" t="s">
        <v>625</v>
      </c>
      <c r="PRT96" s="586" t="s">
        <v>625</v>
      </c>
      <c r="PRU96" s="586" t="s">
        <v>625</v>
      </c>
      <c r="PRV96" s="586" t="s">
        <v>625</v>
      </c>
      <c r="PRW96" s="586" t="s">
        <v>625</v>
      </c>
      <c r="PRX96" s="586" t="s">
        <v>625</v>
      </c>
      <c r="PRY96" s="586" t="s">
        <v>625</v>
      </c>
      <c r="PRZ96" s="586" t="s">
        <v>625</v>
      </c>
      <c r="PSA96" s="586" t="s">
        <v>625</v>
      </c>
      <c r="PSB96" s="586" t="s">
        <v>625</v>
      </c>
      <c r="PSC96" s="586" t="s">
        <v>625</v>
      </c>
      <c r="PSD96" s="586" t="s">
        <v>625</v>
      </c>
      <c r="PSE96" s="586" t="s">
        <v>625</v>
      </c>
      <c r="PSF96" s="586" t="s">
        <v>625</v>
      </c>
      <c r="PSG96" s="586" t="s">
        <v>625</v>
      </c>
      <c r="PSH96" s="586" t="s">
        <v>625</v>
      </c>
      <c r="PSI96" s="586" t="s">
        <v>625</v>
      </c>
      <c r="PSJ96" s="586" t="s">
        <v>625</v>
      </c>
      <c r="PSK96" s="586" t="s">
        <v>625</v>
      </c>
      <c r="PSL96" s="586" t="s">
        <v>625</v>
      </c>
      <c r="PSM96" s="586" t="s">
        <v>625</v>
      </c>
      <c r="PSN96" s="586" t="s">
        <v>625</v>
      </c>
      <c r="PSO96" s="586" t="s">
        <v>625</v>
      </c>
      <c r="PSP96" s="586" t="s">
        <v>625</v>
      </c>
      <c r="PSQ96" s="586" t="s">
        <v>625</v>
      </c>
      <c r="PSR96" s="586" t="s">
        <v>625</v>
      </c>
      <c r="PSS96" s="586" t="s">
        <v>625</v>
      </c>
      <c r="PST96" s="586" t="s">
        <v>625</v>
      </c>
      <c r="PSU96" s="586" t="s">
        <v>625</v>
      </c>
      <c r="PSV96" s="586" t="s">
        <v>625</v>
      </c>
      <c r="PSW96" s="586" t="s">
        <v>625</v>
      </c>
      <c r="PSX96" s="586" t="s">
        <v>625</v>
      </c>
      <c r="PSY96" s="586" t="s">
        <v>625</v>
      </c>
      <c r="PSZ96" s="586" t="s">
        <v>625</v>
      </c>
      <c r="PTA96" s="586" t="s">
        <v>625</v>
      </c>
      <c r="PTB96" s="586" t="s">
        <v>625</v>
      </c>
      <c r="PTC96" s="586" t="s">
        <v>625</v>
      </c>
      <c r="PTD96" s="586" t="s">
        <v>625</v>
      </c>
      <c r="PTE96" s="586" t="s">
        <v>625</v>
      </c>
      <c r="PTF96" s="586" t="s">
        <v>625</v>
      </c>
      <c r="PTG96" s="586" t="s">
        <v>625</v>
      </c>
      <c r="PTH96" s="586" t="s">
        <v>625</v>
      </c>
      <c r="PTI96" s="586" t="s">
        <v>625</v>
      </c>
      <c r="PTJ96" s="586" t="s">
        <v>625</v>
      </c>
      <c r="PTK96" s="586" t="s">
        <v>625</v>
      </c>
      <c r="PTL96" s="586" t="s">
        <v>625</v>
      </c>
      <c r="PTM96" s="586" t="s">
        <v>625</v>
      </c>
      <c r="PTN96" s="586" t="s">
        <v>625</v>
      </c>
      <c r="PTO96" s="586" t="s">
        <v>625</v>
      </c>
      <c r="PTP96" s="586" t="s">
        <v>625</v>
      </c>
      <c r="PTQ96" s="586" t="s">
        <v>625</v>
      </c>
      <c r="PTR96" s="586" t="s">
        <v>625</v>
      </c>
      <c r="PTS96" s="586" t="s">
        <v>625</v>
      </c>
      <c r="PTT96" s="586" t="s">
        <v>625</v>
      </c>
      <c r="PTU96" s="586" t="s">
        <v>625</v>
      </c>
      <c r="PTV96" s="586" t="s">
        <v>625</v>
      </c>
      <c r="PTW96" s="586" t="s">
        <v>625</v>
      </c>
      <c r="PTX96" s="586" t="s">
        <v>625</v>
      </c>
      <c r="PTY96" s="586" t="s">
        <v>625</v>
      </c>
      <c r="PTZ96" s="586" t="s">
        <v>625</v>
      </c>
      <c r="PUA96" s="586" t="s">
        <v>625</v>
      </c>
      <c r="PUB96" s="586" t="s">
        <v>625</v>
      </c>
      <c r="PUC96" s="586" t="s">
        <v>625</v>
      </c>
      <c r="PUD96" s="586" t="s">
        <v>625</v>
      </c>
      <c r="PUE96" s="586" t="s">
        <v>625</v>
      </c>
      <c r="PUF96" s="586" t="s">
        <v>625</v>
      </c>
      <c r="PUG96" s="586" t="s">
        <v>625</v>
      </c>
      <c r="PUH96" s="586" t="s">
        <v>625</v>
      </c>
      <c r="PUI96" s="586" t="s">
        <v>625</v>
      </c>
      <c r="PUJ96" s="586" t="s">
        <v>625</v>
      </c>
      <c r="PUK96" s="586" t="s">
        <v>625</v>
      </c>
      <c r="PUL96" s="586" t="s">
        <v>625</v>
      </c>
      <c r="PUM96" s="586" t="s">
        <v>625</v>
      </c>
      <c r="PUN96" s="586" t="s">
        <v>625</v>
      </c>
      <c r="PUO96" s="586" t="s">
        <v>625</v>
      </c>
      <c r="PUP96" s="586" t="s">
        <v>625</v>
      </c>
      <c r="PUQ96" s="586" t="s">
        <v>625</v>
      </c>
      <c r="PUR96" s="586" t="s">
        <v>625</v>
      </c>
      <c r="PUS96" s="586" t="s">
        <v>625</v>
      </c>
      <c r="PUT96" s="586" t="s">
        <v>625</v>
      </c>
      <c r="PUU96" s="586" t="s">
        <v>625</v>
      </c>
      <c r="PUV96" s="586" t="s">
        <v>625</v>
      </c>
      <c r="PUW96" s="586" t="s">
        <v>625</v>
      </c>
      <c r="PUX96" s="586" t="s">
        <v>625</v>
      </c>
      <c r="PUY96" s="586" t="s">
        <v>625</v>
      </c>
      <c r="PUZ96" s="586" t="s">
        <v>625</v>
      </c>
      <c r="PVA96" s="586" t="s">
        <v>625</v>
      </c>
      <c r="PVB96" s="586" t="s">
        <v>625</v>
      </c>
      <c r="PVC96" s="586" t="s">
        <v>625</v>
      </c>
      <c r="PVD96" s="586" t="s">
        <v>625</v>
      </c>
      <c r="PVE96" s="586" t="s">
        <v>625</v>
      </c>
      <c r="PVF96" s="586" t="s">
        <v>625</v>
      </c>
      <c r="PVG96" s="586" t="s">
        <v>625</v>
      </c>
      <c r="PVH96" s="586" t="s">
        <v>625</v>
      </c>
      <c r="PVI96" s="586" t="s">
        <v>625</v>
      </c>
      <c r="PVJ96" s="586" t="s">
        <v>625</v>
      </c>
      <c r="PVK96" s="586" t="s">
        <v>625</v>
      </c>
      <c r="PVL96" s="586" t="s">
        <v>625</v>
      </c>
      <c r="PVM96" s="586" t="s">
        <v>625</v>
      </c>
      <c r="PVN96" s="586" t="s">
        <v>625</v>
      </c>
      <c r="PVO96" s="586" t="s">
        <v>625</v>
      </c>
      <c r="PVP96" s="586" t="s">
        <v>625</v>
      </c>
      <c r="PVQ96" s="586" t="s">
        <v>625</v>
      </c>
      <c r="PVR96" s="586" t="s">
        <v>625</v>
      </c>
      <c r="PVS96" s="586" t="s">
        <v>625</v>
      </c>
      <c r="PVT96" s="586" t="s">
        <v>625</v>
      </c>
      <c r="PVU96" s="586" t="s">
        <v>625</v>
      </c>
      <c r="PVV96" s="586" t="s">
        <v>625</v>
      </c>
      <c r="PVW96" s="586" t="s">
        <v>625</v>
      </c>
      <c r="PVX96" s="586" t="s">
        <v>625</v>
      </c>
      <c r="PVY96" s="586" t="s">
        <v>625</v>
      </c>
      <c r="PVZ96" s="586" t="s">
        <v>625</v>
      </c>
      <c r="PWA96" s="586" t="s">
        <v>625</v>
      </c>
      <c r="PWB96" s="586" t="s">
        <v>625</v>
      </c>
      <c r="PWC96" s="586" t="s">
        <v>625</v>
      </c>
      <c r="PWD96" s="586" t="s">
        <v>625</v>
      </c>
      <c r="PWE96" s="586" t="s">
        <v>625</v>
      </c>
      <c r="PWF96" s="586" t="s">
        <v>625</v>
      </c>
      <c r="PWG96" s="586" t="s">
        <v>625</v>
      </c>
      <c r="PWH96" s="586" t="s">
        <v>625</v>
      </c>
      <c r="PWI96" s="586" t="s">
        <v>625</v>
      </c>
      <c r="PWJ96" s="586" t="s">
        <v>625</v>
      </c>
      <c r="PWK96" s="586" t="s">
        <v>625</v>
      </c>
      <c r="PWL96" s="586" t="s">
        <v>625</v>
      </c>
      <c r="PWM96" s="586" t="s">
        <v>625</v>
      </c>
      <c r="PWN96" s="586" t="s">
        <v>625</v>
      </c>
      <c r="PWO96" s="586" t="s">
        <v>625</v>
      </c>
      <c r="PWP96" s="586" t="s">
        <v>625</v>
      </c>
      <c r="PWQ96" s="586" t="s">
        <v>625</v>
      </c>
      <c r="PWR96" s="586" t="s">
        <v>625</v>
      </c>
      <c r="PWS96" s="586" t="s">
        <v>625</v>
      </c>
      <c r="PWT96" s="586" t="s">
        <v>625</v>
      </c>
      <c r="PWU96" s="586" t="s">
        <v>625</v>
      </c>
      <c r="PWV96" s="586" t="s">
        <v>625</v>
      </c>
      <c r="PWW96" s="586" t="s">
        <v>625</v>
      </c>
      <c r="PWX96" s="586" t="s">
        <v>625</v>
      </c>
      <c r="PWY96" s="586" t="s">
        <v>625</v>
      </c>
      <c r="PWZ96" s="586" t="s">
        <v>625</v>
      </c>
      <c r="PXA96" s="586" t="s">
        <v>625</v>
      </c>
      <c r="PXB96" s="586" t="s">
        <v>625</v>
      </c>
      <c r="PXC96" s="586" t="s">
        <v>625</v>
      </c>
      <c r="PXD96" s="586" t="s">
        <v>625</v>
      </c>
      <c r="PXE96" s="586" t="s">
        <v>625</v>
      </c>
      <c r="PXF96" s="586" t="s">
        <v>625</v>
      </c>
      <c r="PXG96" s="586" t="s">
        <v>625</v>
      </c>
      <c r="PXH96" s="586" t="s">
        <v>625</v>
      </c>
      <c r="PXI96" s="586" t="s">
        <v>625</v>
      </c>
      <c r="PXJ96" s="586" t="s">
        <v>625</v>
      </c>
      <c r="PXK96" s="586" t="s">
        <v>625</v>
      </c>
      <c r="PXL96" s="586" t="s">
        <v>625</v>
      </c>
      <c r="PXM96" s="586" t="s">
        <v>625</v>
      </c>
      <c r="PXN96" s="586" t="s">
        <v>625</v>
      </c>
      <c r="PXO96" s="586" t="s">
        <v>625</v>
      </c>
      <c r="PXP96" s="586" t="s">
        <v>625</v>
      </c>
      <c r="PXQ96" s="586" t="s">
        <v>625</v>
      </c>
      <c r="PXR96" s="586" t="s">
        <v>625</v>
      </c>
      <c r="PXS96" s="586" t="s">
        <v>625</v>
      </c>
      <c r="PXT96" s="586" t="s">
        <v>625</v>
      </c>
      <c r="PXU96" s="586" t="s">
        <v>625</v>
      </c>
      <c r="PXV96" s="586" t="s">
        <v>625</v>
      </c>
      <c r="PXW96" s="586" t="s">
        <v>625</v>
      </c>
      <c r="PXX96" s="586" t="s">
        <v>625</v>
      </c>
      <c r="PXY96" s="586" t="s">
        <v>625</v>
      </c>
      <c r="PXZ96" s="586" t="s">
        <v>625</v>
      </c>
      <c r="PYA96" s="586" t="s">
        <v>625</v>
      </c>
      <c r="PYB96" s="586" t="s">
        <v>625</v>
      </c>
      <c r="PYC96" s="586" t="s">
        <v>625</v>
      </c>
      <c r="PYD96" s="586" t="s">
        <v>625</v>
      </c>
      <c r="PYE96" s="586" t="s">
        <v>625</v>
      </c>
      <c r="PYF96" s="586" t="s">
        <v>625</v>
      </c>
      <c r="PYG96" s="586" t="s">
        <v>625</v>
      </c>
      <c r="PYH96" s="586" t="s">
        <v>625</v>
      </c>
      <c r="PYI96" s="586" t="s">
        <v>625</v>
      </c>
      <c r="PYJ96" s="586" t="s">
        <v>625</v>
      </c>
      <c r="PYK96" s="586" t="s">
        <v>625</v>
      </c>
      <c r="PYL96" s="586" t="s">
        <v>625</v>
      </c>
      <c r="PYM96" s="586" t="s">
        <v>625</v>
      </c>
      <c r="PYN96" s="586" t="s">
        <v>625</v>
      </c>
      <c r="PYO96" s="586" t="s">
        <v>625</v>
      </c>
      <c r="PYP96" s="586" t="s">
        <v>625</v>
      </c>
      <c r="PYQ96" s="586" t="s">
        <v>625</v>
      </c>
      <c r="PYR96" s="586" t="s">
        <v>625</v>
      </c>
      <c r="PYS96" s="586" t="s">
        <v>625</v>
      </c>
      <c r="PYT96" s="586" t="s">
        <v>625</v>
      </c>
      <c r="PYU96" s="586" t="s">
        <v>625</v>
      </c>
      <c r="PYV96" s="586" t="s">
        <v>625</v>
      </c>
      <c r="PYW96" s="586" t="s">
        <v>625</v>
      </c>
      <c r="PYX96" s="586" t="s">
        <v>625</v>
      </c>
      <c r="PYY96" s="586" t="s">
        <v>625</v>
      </c>
      <c r="PYZ96" s="586" t="s">
        <v>625</v>
      </c>
      <c r="PZA96" s="586" t="s">
        <v>625</v>
      </c>
      <c r="PZB96" s="586" t="s">
        <v>625</v>
      </c>
      <c r="PZC96" s="586" t="s">
        <v>625</v>
      </c>
      <c r="PZD96" s="586" t="s">
        <v>625</v>
      </c>
      <c r="PZE96" s="586" t="s">
        <v>625</v>
      </c>
      <c r="PZF96" s="586" t="s">
        <v>625</v>
      </c>
      <c r="PZG96" s="586" t="s">
        <v>625</v>
      </c>
      <c r="PZH96" s="586" t="s">
        <v>625</v>
      </c>
      <c r="PZI96" s="586" t="s">
        <v>625</v>
      </c>
      <c r="PZJ96" s="586" t="s">
        <v>625</v>
      </c>
      <c r="PZK96" s="586" t="s">
        <v>625</v>
      </c>
      <c r="PZL96" s="586" t="s">
        <v>625</v>
      </c>
      <c r="PZM96" s="586" t="s">
        <v>625</v>
      </c>
      <c r="PZN96" s="586" t="s">
        <v>625</v>
      </c>
      <c r="PZO96" s="586" t="s">
        <v>625</v>
      </c>
      <c r="PZP96" s="586" t="s">
        <v>625</v>
      </c>
      <c r="PZQ96" s="586" t="s">
        <v>625</v>
      </c>
      <c r="PZR96" s="586" t="s">
        <v>625</v>
      </c>
      <c r="PZS96" s="586" t="s">
        <v>625</v>
      </c>
      <c r="PZT96" s="586" t="s">
        <v>625</v>
      </c>
      <c r="PZU96" s="586" t="s">
        <v>625</v>
      </c>
      <c r="PZV96" s="586" t="s">
        <v>625</v>
      </c>
      <c r="PZW96" s="586" t="s">
        <v>625</v>
      </c>
      <c r="PZX96" s="586" t="s">
        <v>625</v>
      </c>
      <c r="PZY96" s="586" t="s">
        <v>625</v>
      </c>
      <c r="PZZ96" s="586" t="s">
        <v>625</v>
      </c>
      <c r="QAA96" s="586" t="s">
        <v>625</v>
      </c>
      <c r="QAB96" s="586" t="s">
        <v>625</v>
      </c>
      <c r="QAC96" s="586" t="s">
        <v>625</v>
      </c>
      <c r="QAD96" s="586" t="s">
        <v>625</v>
      </c>
      <c r="QAE96" s="586" t="s">
        <v>625</v>
      </c>
      <c r="QAF96" s="586" t="s">
        <v>625</v>
      </c>
      <c r="QAG96" s="586" t="s">
        <v>625</v>
      </c>
      <c r="QAH96" s="586" t="s">
        <v>625</v>
      </c>
      <c r="QAI96" s="586" t="s">
        <v>625</v>
      </c>
      <c r="QAJ96" s="586" t="s">
        <v>625</v>
      </c>
      <c r="QAK96" s="586" t="s">
        <v>625</v>
      </c>
      <c r="QAL96" s="586" t="s">
        <v>625</v>
      </c>
      <c r="QAM96" s="586" t="s">
        <v>625</v>
      </c>
      <c r="QAN96" s="586" t="s">
        <v>625</v>
      </c>
      <c r="QAO96" s="586" t="s">
        <v>625</v>
      </c>
      <c r="QAP96" s="586" t="s">
        <v>625</v>
      </c>
      <c r="QAQ96" s="586" t="s">
        <v>625</v>
      </c>
      <c r="QAR96" s="586" t="s">
        <v>625</v>
      </c>
      <c r="QAS96" s="586" t="s">
        <v>625</v>
      </c>
      <c r="QAT96" s="586" t="s">
        <v>625</v>
      </c>
      <c r="QAU96" s="586" t="s">
        <v>625</v>
      </c>
      <c r="QAV96" s="586" t="s">
        <v>625</v>
      </c>
      <c r="QAW96" s="586" t="s">
        <v>625</v>
      </c>
      <c r="QAX96" s="586" t="s">
        <v>625</v>
      </c>
      <c r="QAY96" s="586" t="s">
        <v>625</v>
      </c>
      <c r="QAZ96" s="586" t="s">
        <v>625</v>
      </c>
      <c r="QBA96" s="586" t="s">
        <v>625</v>
      </c>
      <c r="QBB96" s="586" t="s">
        <v>625</v>
      </c>
      <c r="QBC96" s="586" t="s">
        <v>625</v>
      </c>
      <c r="QBD96" s="586" t="s">
        <v>625</v>
      </c>
      <c r="QBE96" s="586" t="s">
        <v>625</v>
      </c>
      <c r="QBF96" s="586" t="s">
        <v>625</v>
      </c>
      <c r="QBG96" s="586" t="s">
        <v>625</v>
      </c>
      <c r="QBH96" s="586" t="s">
        <v>625</v>
      </c>
      <c r="QBI96" s="586" t="s">
        <v>625</v>
      </c>
      <c r="QBJ96" s="586" t="s">
        <v>625</v>
      </c>
      <c r="QBK96" s="586" t="s">
        <v>625</v>
      </c>
      <c r="QBL96" s="586" t="s">
        <v>625</v>
      </c>
      <c r="QBM96" s="586" t="s">
        <v>625</v>
      </c>
      <c r="QBN96" s="586" t="s">
        <v>625</v>
      </c>
      <c r="QBO96" s="586" t="s">
        <v>625</v>
      </c>
      <c r="QBP96" s="586" t="s">
        <v>625</v>
      </c>
      <c r="QBQ96" s="586" t="s">
        <v>625</v>
      </c>
      <c r="QBR96" s="586" t="s">
        <v>625</v>
      </c>
      <c r="QBS96" s="586" t="s">
        <v>625</v>
      </c>
      <c r="QBT96" s="586" t="s">
        <v>625</v>
      </c>
      <c r="QBU96" s="586" t="s">
        <v>625</v>
      </c>
      <c r="QBV96" s="586" t="s">
        <v>625</v>
      </c>
      <c r="QBW96" s="586" t="s">
        <v>625</v>
      </c>
      <c r="QBX96" s="586" t="s">
        <v>625</v>
      </c>
      <c r="QBY96" s="586" t="s">
        <v>625</v>
      </c>
      <c r="QBZ96" s="586" t="s">
        <v>625</v>
      </c>
      <c r="QCA96" s="586" t="s">
        <v>625</v>
      </c>
      <c r="QCB96" s="586" t="s">
        <v>625</v>
      </c>
      <c r="QCC96" s="586" t="s">
        <v>625</v>
      </c>
      <c r="QCD96" s="586" t="s">
        <v>625</v>
      </c>
      <c r="QCE96" s="586" t="s">
        <v>625</v>
      </c>
      <c r="QCF96" s="586" t="s">
        <v>625</v>
      </c>
      <c r="QCG96" s="586" t="s">
        <v>625</v>
      </c>
      <c r="QCH96" s="586" t="s">
        <v>625</v>
      </c>
      <c r="QCI96" s="586" t="s">
        <v>625</v>
      </c>
      <c r="QCJ96" s="586" t="s">
        <v>625</v>
      </c>
      <c r="QCK96" s="586" t="s">
        <v>625</v>
      </c>
      <c r="QCL96" s="586" t="s">
        <v>625</v>
      </c>
      <c r="QCM96" s="586" t="s">
        <v>625</v>
      </c>
      <c r="QCN96" s="586" t="s">
        <v>625</v>
      </c>
      <c r="QCO96" s="586" t="s">
        <v>625</v>
      </c>
      <c r="QCP96" s="586" t="s">
        <v>625</v>
      </c>
      <c r="QCQ96" s="586" t="s">
        <v>625</v>
      </c>
      <c r="QCR96" s="586" t="s">
        <v>625</v>
      </c>
      <c r="QCS96" s="586" t="s">
        <v>625</v>
      </c>
      <c r="QCT96" s="586" t="s">
        <v>625</v>
      </c>
      <c r="QCU96" s="586" t="s">
        <v>625</v>
      </c>
      <c r="QCV96" s="586" t="s">
        <v>625</v>
      </c>
      <c r="QCW96" s="586" t="s">
        <v>625</v>
      </c>
      <c r="QCX96" s="586" t="s">
        <v>625</v>
      </c>
      <c r="QCY96" s="586" t="s">
        <v>625</v>
      </c>
      <c r="QCZ96" s="586" t="s">
        <v>625</v>
      </c>
      <c r="QDA96" s="586" t="s">
        <v>625</v>
      </c>
      <c r="QDB96" s="586" t="s">
        <v>625</v>
      </c>
      <c r="QDC96" s="586" t="s">
        <v>625</v>
      </c>
      <c r="QDD96" s="586" t="s">
        <v>625</v>
      </c>
      <c r="QDE96" s="586" t="s">
        <v>625</v>
      </c>
      <c r="QDF96" s="586" t="s">
        <v>625</v>
      </c>
      <c r="QDG96" s="586" t="s">
        <v>625</v>
      </c>
      <c r="QDH96" s="586" t="s">
        <v>625</v>
      </c>
      <c r="QDI96" s="586" t="s">
        <v>625</v>
      </c>
      <c r="QDJ96" s="586" t="s">
        <v>625</v>
      </c>
      <c r="QDK96" s="586" t="s">
        <v>625</v>
      </c>
      <c r="QDL96" s="586" t="s">
        <v>625</v>
      </c>
      <c r="QDM96" s="586" t="s">
        <v>625</v>
      </c>
      <c r="QDN96" s="586" t="s">
        <v>625</v>
      </c>
      <c r="QDO96" s="586" t="s">
        <v>625</v>
      </c>
      <c r="QDP96" s="586" t="s">
        <v>625</v>
      </c>
      <c r="QDQ96" s="586" t="s">
        <v>625</v>
      </c>
      <c r="QDR96" s="586" t="s">
        <v>625</v>
      </c>
      <c r="QDS96" s="586" t="s">
        <v>625</v>
      </c>
      <c r="QDT96" s="586" t="s">
        <v>625</v>
      </c>
      <c r="QDU96" s="586" t="s">
        <v>625</v>
      </c>
      <c r="QDV96" s="586" t="s">
        <v>625</v>
      </c>
      <c r="QDW96" s="586" t="s">
        <v>625</v>
      </c>
      <c r="QDX96" s="586" t="s">
        <v>625</v>
      </c>
      <c r="QDY96" s="586" t="s">
        <v>625</v>
      </c>
      <c r="QDZ96" s="586" t="s">
        <v>625</v>
      </c>
      <c r="QEA96" s="586" t="s">
        <v>625</v>
      </c>
      <c r="QEB96" s="586" t="s">
        <v>625</v>
      </c>
      <c r="QEC96" s="586" t="s">
        <v>625</v>
      </c>
      <c r="QED96" s="586" t="s">
        <v>625</v>
      </c>
      <c r="QEE96" s="586" t="s">
        <v>625</v>
      </c>
      <c r="QEF96" s="586" t="s">
        <v>625</v>
      </c>
      <c r="QEG96" s="586" t="s">
        <v>625</v>
      </c>
      <c r="QEH96" s="586" t="s">
        <v>625</v>
      </c>
      <c r="QEI96" s="586" t="s">
        <v>625</v>
      </c>
      <c r="QEJ96" s="586" t="s">
        <v>625</v>
      </c>
      <c r="QEK96" s="586" t="s">
        <v>625</v>
      </c>
      <c r="QEL96" s="586" t="s">
        <v>625</v>
      </c>
      <c r="QEM96" s="586" t="s">
        <v>625</v>
      </c>
      <c r="QEN96" s="586" t="s">
        <v>625</v>
      </c>
      <c r="QEO96" s="586" t="s">
        <v>625</v>
      </c>
      <c r="QEP96" s="586" t="s">
        <v>625</v>
      </c>
      <c r="QEQ96" s="586" t="s">
        <v>625</v>
      </c>
      <c r="QER96" s="586" t="s">
        <v>625</v>
      </c>
      <c r="QES96" s="586" t="s">
        <v>625</v>
      </c>
      <c r="QET96" s="586" t="s">
        <v>625</v>
      </c>
      <c r="QEU96" s="586" t="s">
        <v>625</v>
      </c>
      <c r="QEV96" s="586" t="s">
        <v>625</v>
      </c>
      <c r="QEW96" s="586" t="s">
        <v>625</v>
      </c>
      <c r="QEX96" s="586" t="s">
        <v>625</v>
      </c>
      <c r="QEY96" s="586" t="s">
        <v>625</v>
      </c>
      <c r="QEZ96" s="586" t="s">
        <v>625</v>
      </c>
      <c r="QFA96" s="586" t="s">
        <v>625</v>
      </c>
      <c r="QFB96" s="586" t="s">
        <v>625</v>
      </c>
      <c r="QFC96" s="586" t="s">
        <v>625</v>
      </c>
      <c r="QFD96" s="586" t="s">
        <v>625</v>
      </c>
      <c r="QFE96" s="586" t="s">
        <v>625</v>
      </c>
      <c r="QFF96" s="586" t="s">
        <v>625</v>
      </c>
      <c r="QFG96" s="586" t="s">
        <v>625</v>
      </c>
      <c r="QFH96" s="586" t="s">
        <v>625</v>
      </c>
      <c r="QFI96" s="586" t="s">
        <v>625</v>
      </c>
      <c r="QFJ96" s="586" t="s">
        <v>625</v>
      </c>
      <c r="QFK96" s="586" t="s">
        <v>625</v>
      </c>
      <c r="QFL96" s="586" t="s">
        <v>625</v>
      </c>
      <c r="QFM96" s="586" t="s">
        <v>625</v>
      </c>
      <c r="QFN96" s="586" t="s">
        <v>625</v>
      </c>
      <c r="QFO96" s="586" t="s">
        <v>625</v>
      </c>
      <c r="QFP96" s="586" t="s">
        <v>625</v>
      </c>
      <c r="QFQ96" s="586" t="s">
        <v>625</v>
      </c>
      <c r="QFR96" s="586" t="s">
        <v>625</v>
      </c>
      <c r="QFS96" s="586" t="s">
        <v>625</v>
      </c>
      <c r="QFT96" s="586" t="s">
        <v>625</v>
      </c>
      <c r="QFU96" s="586" t="s">
        <v>625</v>
      </c>
      <c r="QFV96" s="586" t="s">
        <v>625</v>
      </c>
      <c r="QFW96" s="586" t="s">
        <v>625</v>
      </c>
      <c r="QFX96" s="586" t="s">
        <v>625</v>
      </c>
      <c r="QFY96" s="586" t="s">
        <v>625</v>
      </c>
      <c r="QFZ96" s="586" t="s">
        <v>625</v>
      </c>
      <c r="QGA96" s="586" t="s">
        <v>625</v>
      </c>
      <c r="QGB96" s="586" t="s">
        <v>625</v>
      </c>
      <c r="QGC96" s="586" t="s">
        <v>625</v>
      </c>
      <c r="QGD96" s="586" t="s">
        <v>625</v>
      </c>
      <c r="QGE96" s="586" t="s">
        <v>625</v>
      </c>
      <c r="QGF96" s="586" t="s">
        <v>625</v>
      </c>
      <c r="QGG96" s="586" t="s">
        <v>625</v>
      </c>
      <c r="QGH96" s="586" t="s">
        <v>625</v>
      </c>
      <c r="QGI96" s="586" t="s">
        <v>625</v>
      </c>
      <c r="QGJ96" s="586" t="s">
        <v>625</v>
      </c>
      <c r="QGK96" s="586" t="s">
        <v>625</v>
      </c>
      <c r="QGL96" s="586" t="s">
        <v>625</v>
      </c>
      <c r="QGM96" s="586" t="s">
        <v>625</v>
      </c>
      <c r="QGN96" s="586" t="s">
        <v>625</v>
      </c>
      <c r="QGO96" s="586" t="s">
        <v>625</v>
      </c>
      <c r="QGP96" s="586" t="s">
        <v>625</v>
      </c>
      <c r="QGQ96" s="586" t="s">
        <v>625</v>
      </c>
      <c r="QGR96" s="586" t="s">
        <v>625</v>
      </c>
      <c r="QGS96" s="586" t="s">
        <v>625</v>
      </c>
      <c r="QGT96" s="586" t="s">
        <v>625</v>
      </c>
      <c r="QGU96" s="586" t="s">
        <v>625</v>
      </c>
      <c r="QGV96" s="586" t="s">
        <v>625</v>
      </c>
      <c r="QGW96" s="586" t="s">
        <v>625</v>
      </c>
      <c r="QGX96" s="586" t="s">
        <v>625</v>
      </c>
      <c r="QGY96" s="586" t="s">
        <v>625</v>
      </c>
      <c r="QGZ96" s="586" t="s">
        <v>625</v>
      </c>
      <c r="QHA96" s="586" t="s">
        <v>625</v>
      </c>
      <c r="QHB96" s="586" t="s">
        <v>625</v>
      </c>
      <c r="QHC96" s="586" t="s">
        <v>625</v>
      </c>
      <c r="QHD96" s="586" t="s">
        <v>625</v>
      </c>
      <c r="QHE96" s="586" t="s">
        <v>625</v>
      </c>
      <c r="QHF96" s="586" t="s">
        <v>625</v>
      </c>
      <c r="QHG96" s="586" t="s">
        <v>625</v>
      </c>
      <c r="QHH96" s="586" t="s">
        <v>625</v>
      </c>
      <c r="QHI96" s="586" t="s">
        <v>625</v>
      </c>
      <c r="QHJ96" s="586" t="s">
        <v>625</v>
      </c>
      <c r="QHK96" s="586" t="s">
        <v>625</v>
      </c>
      <c r="QHL96" s="586" t="s">
        <v>625</v>
      </c>
      <c r="QHM96" s="586" t="s">
        <v>625</v>
      </c>
      <c r="QHN96" s="586" t="s">
        <v>625</v>
      </c>
      <c r="QHO96" s="586" t="s">
        <v>625</v>
      </c>
      <c r="QHP96" s="586" t="s">
        <v>625</v>
      </c>
      <c r="QHQ96" s="586" t="s">
        <v>625</v>
      </c>
      <c r="QHR96" s="586" t="s">
        <v>625</v>
      </c>
      <c r="QHS96" s="586" t="s">
        <v>625</v>
      </c>
      <c r="QHT96" s="586" t="s">
        <v>625</v>
      </c>
      <c r="QHU96" s="586" t="s">
        <v>625</v>
      </c>
      <c r="QHV96" s="586" t="s">
        <v>625</v>
      </c>
      <c r="QHW96" s="586" t="s">
        <v>625</v>
      </c>
      <c r="QHX96" s="586" t="s">
        <v>625</v>
      </c>
      <c r="QHY96" s="586" t="s">
        <v>625</v>
      </c>
      <c r="QHZ96" s="586" t="s">
        <v>625</v>
      </c>
      <c r="QIA96" s="586" t="s">
        <v>625</v>
      </c>
      <c r="QIB96" s="586" t="s">
        <v>625</v>
      </c>
      <c r="QIC96" s="586" t="s">
        <v>625</v>
      </c>
      <c r="QID96" s="586" t="s">
        <v>625</v>
      </c>
      <c r="QIE96" s="586" t="s">
        <v>625</v>
      </c>
      <c r="QIF96" s="586" t="s">
        <v>625</v>
      </c>
      <c r="QIG96" s="586" t="s">
        <v>625</v>
      </c>
      <c r="QIH96" s="586" t="s">
        <v>625</v>
      </c>
      <c r="QII96" s="586" t="s">
        <v>625</v>
      </c>
      <c r="QIJ96" s="586" t="s">
        <v>625</v>
      </c>
      <c r="QIK96" s="586" t="s">
        <v>625</v>
      </c>
      <c r="QIL96" s="586" t="s">
        <v>625</v>
      </c>
      <c r="QIM96" s="586" t="s">
        <v>625</v>
      </c>
      <c r="QIN96" s="586" t="s">
        <v>625</v>
      </c>
      <c r="QIO96" s="586" t="s">
        <v>625</v>
      </c>
      <c r="QIP96" s="586" t="s">
        <v>625</v>
      </c>
      <c r="QIQ96" s="586" t="s">
        <v>625</v>
      </c>
      <c r="QIR96" s="586" t="s">
        <v>625</v>
      </c>
      <c r="QIS96" s="586" t="s">
        <v>625</v>
      </c>
      <c r="QIT96" s="586" t="s">
        <v>625</v>
      </c>
      <c r="QIU96" s="586" t="s">
        <v>625</v>
      </c>
      <c r="QIV96" s="586" t="s">
        <v>625</v>
      </c>
      <c r="QIW96" s="586" t="s">
        <v>625</v>
      </c>
      <c r="QIX96" s="586" t="s">
        <v>625</v>
      </c>
      <c r="QIY96" s="586" t="s">
        <v>625</v>
      </c>
      <c r="QIZ96" s="586" t="s">
        <v>625</v>
      </c>
      <c r="QJA96" s="586" t="s">
        <v>625</v>
      </c>
      <c r="QJB96" s="586" t="s">
        <v>625</v>
      </c>
      <c r="QJC96" s="586" t="s">
        <v>625</v>
      </c>
      <c r="QJD96" s="586" t="s">
        <v>625</v>
      </c>
      <c r="QJE96" s="586" t="s">
        <v>625</v>
      </c>
      <c r="QJF96" s="586" t="s">
        <v>625</v>
      </c>
      <c r="QJG96" s="586" t="s">
        <v>625</v>
      </c>
      <c r="QJH96" s="586" t="s">
        <v>625</v>
      </c>
      <c r="QJI96" s="586" t="s">
        <v>625</v>
      </c>
      <c r="QJJ96" s="586" t="s">
        <v>625</v>
      </c>
      <c r="QJK96" s="586" t="s">
        <v>625</v>
      </c>
      <c r="QJL96" s="586" t="s">
        <v>625</v>
      </c>
      <c r="QJM96" s="586" t="s">
        <v>625</v>
      </c>
      <c r="QJN96" s="586" t="s">
        <v>625</v>
      </c>
      <c r="QJO96" s="586" t="s">
        <v>625</v>
      </c>
      <c r="QJP96" s="586" t="s">
        <v>625</v>
      </c>
      <c r="QJQ96" s="586" t="s">
        <v>625</v>
      </c>
      <c r="QJR96" s="586" t="s">
        <v>625</v>
      </c>
      <c r="QJS96" s="586" t="s">
        <v>625</v>
      </c>
      <c r="QJT96" s="586" t="s">
        <v>625</v>
      </c>
      <c r="QJU96" s="586" t="s">
        <v>625</v>
      </c>
      <c r="QJV96" s="586" t="s">
        <v>625</v>
      </c>
      <c r="QJW96" s="586" t="s">
        <v>625</v>
      </c>
      <c r="QJX96" s="586" t="s">
        <v>625</v>
      </c>
      <c r="QJY96" s="586" t="s">
        <v>625</v>
      </c>
      <c r="QJZ96" s="586" t="s">
        <v>625</v>
      </c>
      <c r="QKA96" s="586" t="s">
        <v>625</v>
      </c>
      <c r="QKB96" s="586" t="s">
        <v>625</v>
      </c>
      <c r="QKC96" s="586" t="s">
        <v>625</v>
      </c>
      <c r="QKD96" s="586" t="s">
        <v>625</v>
      </c>
      <c r="QKE96" s="586" t="s">
        <v>625</v>
      </c>
      <c r="QKF96" s="586" t="s">
        <v>625</v>
      </c>
      <c r="QKG96" s="586" t="s">
        <v>625</v>
      </c>
      <c r="QKH96" s="586" t="s">
        <v>625</v>
      </c>
      <c r="QKI96" s="586" t="s">
        <v>625</v>
      </c>
      <c r="QKJ96" s="586" t="s">
        <v>625</v>
      </c>
      <c r="QKK96" s="586" t="s">
        <v>625</v>
      </c>
      <c r="QKL96" s="586" t="s">
        <v>625</v>
      </c>
      <c r="QKM96" s="586" t="s">
        <v>625</v>
      </c>
      <c r="QKN96" s="586" t="s">
        <v>625</v>
      </c>
      <c r="QKO96" s="586" t="s">
        <v>625</v>
      </c>
      <c r="QKP96" s="586" t="s">
        <v>625</v>
      </c>
      <c r="QKQ96" s="586" t="s">
        <v>625</v>
      </c>
      <c r="QKR96" s="586" t="s">
        <v>625</v>
      </c>
      <c r="QKS96" s="586" t="s">
        <v>625</v>
      </c>
      <c r="QKT96" s="586" t="s">
        <v>625</v>
      </c>
      <c r="QKU96" s="586" t="s">
        <v>625</v>
      </c>
      <c r="QKV96" s="586" t="s">
        <v>625</v>
      </c>
      <c r="QKW96" s="586" t="s">
        <v>625</v>
      </c>
      <c r="QKX96" s="586" t="s">
        <v>625</v>
      </c>
      <c r="QKY96" s="586" t="s">
        <v>625</v>
      </c>
      <c r="QKZ96" s="586" t="s">
        <v>625</v>
      </c>
      <c r="QLA96" s="586" t="s">
        <v>625</v>
      </c>
      <c r="QLB96" s="586" t="s">
        <v>625</v>
      </c>
      <c r="QLC96" s="586" t="s">
        <v>625</v>
      </c>
      <c r="QLD96" s="586" t="s">
        <v>625</v>
      </c>
      <c r="QLE96" s="586" t="s">
        <v>625</v>
      </c>
      <c r="QLF96" s="586" t="s">
        <v>625</v>
      </c>
      <c r="QLG96" s="586" t="s">
        <v>625</v>
      </c>
      <c r="QLH96" s="586" t="s">
        <v>625</v>
      </c>
      <c r="QLI96" s="586" t="s">
        <v>625</v>
      </c>
      <c r="QLJ96" s="586" t="s">
        <v>625</v>
      </c>
      <c r="QLK96" s="586" t="s">
        <v>625</v>
      </c>
      <c r="QLL96" s="586" t="s">
        <v>625</v>
      </c>
      <c r="QLM96" s="586" t="s">
        <v>625</v>
      </c>
      <c r="QLN96" s="586" t="s">
        <v>625</v>
      </c>
      <c r="QLO96" s="586" t="s">
        <v>625</v>
      </c>
      <c r="QLP96" s="586" t="s">
        <v>625</v>
      </c>
      <c r="QLQ96" s="586" t="s">
        <v>625</v>
      </c>
      <c r="QLR96" s="586" t="s">
        <v>625</v>
      </c>
      <c r="QLS96" s="586" t="s">
        <v>625</v>
      </c>
      <c r="QLT96" s="586" t="s">
        <v>625</v>
      </c>
      <c r="QLU96" s="586" t="s">
        <v>625</v>
      </c>
      <c r="QLV96" s="586" t="s">
        <v>625</v>
      </c>
      <c r="QLW96" s="586" t="s">
        <v>625</v>
      </c>
      <c r="QLX96" s="586" t="s">
        <v>625</v>
      </c>
      <c r="QLY96" s="586" t="s">
        <v>625</v>
      </c>
      <c r="QLZ96" s="586" t="s">
        <v>625</v>
      </c>
      <c r="QMA96" s="586" t="s">
        <v>625</v>
      </c>
      <c r="QMB96" s="586" t="s">
        <v>625</v>
      </c>
      <c r="QMC96" s="586" t="s">
        <v>625</v>
      </c>
      <c r="QMD96" s="586" t="s">
        <v>625</v>
      </c>
      <c r="QME96" s="586" t="s">
        <v>625</v>
      </c>
      <c r="QMF96" s="586" t="s">
        <v>625</v>
      </c>
      <c r="QMG96" s="586" t="s">
        <v>625</v>
      </c>
      <c r="QMH96" s="586" t="s">
        <v>625</v>
      </c>
      <c r="QMI96" s="586" t="s">
        <v>625</v>
      </c>
      <c r="QMJ96" s="586" t="s">
        <v>625</v>
      </c>
      <c r="QMK96" s="586" t="s">
        <v>625</v>
      </c>
      <c r="QML96" s="586" t="s">
        <v>625</v>
      </c>
      <c r="QMM96" s="586" t="s">
        <v>625</v>
      </c>
      <c r="QMN96" s="586" t="s">
        <v>625</v>
      </c>
      <c r="QMO96" s="586" t="s">
        <v>625</v>
      </c>
      <c r="QMP96" s="586" t="s">
        <v>625</v>
      </c>
      <c r="QMQ96" s="586" t="s">
        <v>625</v>
      </c>
      <c r="QMR96" s="586" t="s">
        <v>625</v>
      </c>
      <c r="QMS96" s="586" t="s">
        <v>625</v>
      </c>
      <c r="QMT96" s="586" t="s">
        <v>625</v>
      </c>
      <c r="QMU96" s="586" t="s">
        <v>625</v>
      </c>
      <c r="QMV96" s="586" t="s">
        <v>625</v>
      </c>
      <c r="QMW96" s="586" t="s">
        <v>625</v>
      </c>
      <c r="QMX96" s="586" t="s">
        <v>625</v>
      </c>
      <c r="QMY96" s="586" t="s">
        <v>625</v>
      </c>
      <c r="QMZ96" s="586" t="s">
        <v>625</v>
      </c>
      <c r="QNA96" s="586" t="s">
        <v>625</v>
      </c>
      <c r="QNB96" s="586" t="s">
        <v>625</v>
      </c>
      <c r="QNC96" s="586" t="s">
        <v>625</v>
      </c>
      <c r="QND96" s="586" t="s">
        <v>625</v>
      </c>
      <c r="QNE96" s="586" t="s">
        <v>625</v>
      </c>
      <c r="QNF96" s="586" t="s">
        <v>625</v>
      </c>
      <c r="QNG96" s="586" t="s">
        <v>625</v>
      </c>
      <c r="QNH96" s="586" t="s">
        <v>625</v>
      </c>
      <c r="QNI96" s="586" t="s">
        <v>625</v>
      </c>
      <c r="QNJ96" s="586" t="s">
        <v>625</v>
      </c>
      <c r="QNK96" s="586" t="s">
        <v>625</v>
      </c>
      <c r="QNL96" s="586" t="s">
        <v>625</v>
      </c>
      <c r="QNM96" s="586" t="s">
        <v>625</v>
      </c>
      <c r="QNN96" s="586" t="s">
        <v>625</v>
      </c>
      <c r="QNO96" s="586" t="s">
        <v>625</v>
      </c>
      <c r="QNP96" s="586" t="s">
        <v>625</v>
      </c>
      <c r="QNQ96" s="586" t="s">
        <v>625</v>
      </c>
      <c r="QNR96" s="586" t="s">
        <v>625</v>
      </c>
      <c r="QNS96" s="586" t="s">
        <v>625</v>
      </c>
      <c r="QNT96" s="586" t="s">
        <v>625</v>
      </c>
      <c r="QNU96" s="586" t="s">
        <v>625</v>
      </c>
      <c r="QNV96" s="586" t="s">
        <v>625</v>
      </c>
      <c r="QNW96" s="586" t="s">
        <v>625</v>
      </c>
      <c r="QNX96" s="586" t="s">
        <v>625</v>
      </c>
      <c r="QNY96" s="586" t="s">
        <v>625</v>
      </c>
      <c r="QNZ96" s="586" t="s">
        <v>625</v>
      </c>
      <c r="QOA96" s="586" t="s">
        <v>625</v>
      </c>
      <c r="QOB96" s="586" t="s">
        <v>625</v>
      </c>
      <c r="QOC96" s="586" t="s">
        <v>625</v>
      </c>
      <c r="QOD96" s="586" t="s">
        <v>625</v>
      </c>
      <c r="QOE96" s="586" t="s">
        <v>625</v>
      </c>
      <c r="QOF96" s="586" t="s">
        <v>625</v>
      </c>
      <c r="QOG96" s="586" t="s">
        <v>625</v>
      </c>
      <c r="QOH96" s="586" t="s">
        <v>625</v>
      </c>
      <c r="QOI96" s="586" t="s">
        <v>625</v>
      </c>
      <c r="QOJ96" s="586" t="s">
        <v>625</v>
      </c>
      <c r="QOK96" s="586" t="s">
        <v>625</v>
      </c>
      <c r="QOL96" s="586" t="s">
        <v>625</v>
      </c>
      <c r="QOM96" s="586" t="s">
        <v>625</v>
      </c>
      <c r="QON96" s="586" t="s">
        <v>625</v>
      </c>
      <c r="QOO96" s="586" t="s">
        <v>625</v>
      </c>
      <c r="QOP96" s="586" t="s">
        <v>625</v>
      </c>
      <c r="QOQ96" s="586" t="s">
        <v>625</v>
      </c>
      <c r="QOR96" s="586" t="s">
        <v>625</v>
      </c>
      <c r="QOS96" s="586" t="s">
        <v>625</v>
      </c>
      <c r="QOT96" s="586" t="s">
        <v>625</v>
      </c>
      <c r="QOU96" s="586" t="s">
        <v>625</v>
      </c>
      <c r="QOV96" s="586" t="s">
        <v>625</v>
      </c>
      <c r="QOW96" s="586" t="s">
        <v>625</v>
      </c>
      <c r="QOX96" s="586" t="s">
        <v>625</v>
      </c>
      <c r="QOY96" s="586" t="s">
        <v>625</v>
      </c>
      <c r="QOZ96" s="586" t="s">
        <v>625</v>
      </c>
      <c r="QPA96" s="586" t="s">
        <v>625</v>
      </c>
      <c r="QPB96" s="586" t="s">
        <v>625</v>
      </c>
      <c r="QPC96" s="586" t="s">
        <v>625</v>
      </c>
      <c r="QPD96" s="586" t="s">
        <v>625</v>
      </c>
      <c r="QPE96" s="586" t="s">
        <v>625</v>
      </c>
      <c r="QPF96" s="586" t="s">
        <v>625</v>
      </c>
      <c r="QPG96" s="586" t="s">
        <v>625</v>
      </c>
      <c r="QPH96" s="586" t="s">
        <v>625</v>
      </c>
      <c r="QPI96" s="586" t="s">
        <v>625</v>
      </c>
      <c r="QPJ96" s="586" t="s">
        <v>625</v>
      </c>
      <c r="QPK96" s="586" t="s">
        <v>625</v>
      </c>
      <c r="QPL96" s="586" t="s">
        <v>625</v>
      </c>
      <c r="QPM96" s="586" t="s">
        <v>625</v>
      </c>
      <c r="QPN96" s="586" t="s">
        <v>625</v>
      </c>
      <c r="QPO96" s="586" t="s">
        <v>625</v>
      </c>
      <c r="QPP96" s="586" t="s">
        <v>625</v>
      </c>
      <c r="QPQ96" s="586" t="s">
        <v>625</v>
      </c>
      <c r="QPR96" s="586" t="s">
        <v>625</v>
      </c>
      <c r="QPS96" s="586" t="s">
        <v>625</v>
      </c>
      <c r="QPT96" s="586" t="s">
        <v>625</v>
      </c>
      <c r="QPU96" s="586" t="s">
        <v>625</v>
      </c>
      <c r="QPV96" s="586" t="s">
        <v>625</v>
      </c>
      <c r="QPW96" s="586" t="s">
        <v>625</v>
      </c>
      <c r="QPX96" s="586" t="s">
        <v>625</v>
      </c>
      <c r="QPY96" s="586" t="s">
        <v>625</v>
      </c>
      <c r="QPZ96" s="586" t="s">
        <v>625</v>
      </c>
      <c r="QQA96" s="586" t="s">
        <v>625</v>
      </c>
      <c r="QQB96" s="586" t="s">
        <v>625</v>
      </c>
      <c r="QQC96" s="586" t="s">
        <v>625</v>
      </c>
      <c r="QQD96" s="586" t="s">
        <v>625</v>
      </c>
      <c r="QQE96" s="586" t="s">
        <v>625</v>
      </c>
      <c r="QQF96" s="586" t="s">
        <v>625</v>
      </c>
      <c r="QQG96" s="586" t="s">
        <v>625</v>
      </c>
      <c r="QQH96" s="586" t="s">
        <v>625</v>
      </c>
      <c r="QQI96" s="586" t="s">
        <v>625</v>
      </c>
      <c r="QQJ96" s="586" t="s">
        <v>625</v>
      </c>
      <c r="QQK96" s="586" t="s">
        <v>625</v>
      </c>
      <c r="QQL96" s="586" t="s">
        <v>625</v>
      </c>
      <c r="QQM96" s="586" t="s">
        <v>625</v>
      </c>
      <c r="QQN96" s="586" t="s">
        <v>625</v>
      </c>
      <c r="QQO96" s="586" t="s">
        <v>625</v>
      </c>
      <c r="QQP96" s="586" t="s">
        <v>625</v>
      </c>
      <c r="QQQ96" s="586" t="s">
        <v>625</v>
      </c>
      <c r="QQR96" s="586" t="s">
        <v>625</v>
      </c>
      <c r="QQS96" s="586" t="s">
        <v>625</v>
      </c>
      <c r="QQT96" s="586" t="s">
        <v>625</v>
      </c>
      <c r="QQU96" s="586" t="s">
        <v>625</v>
      </c>
      <c r="QQV96" s="586" t="s">
        <v>625</v>
      </c>
      <c r="QQW96" s="586" t="s">
        <v>625</v>
      </c>
      <c r="QQX96" s="586" t="s">
        <v>625</v>
      </c>
      <c r="QQY96" s="586" t="s">
        <v>625</v>
      </c>
      <c r="QQZ96" s="586" t="s">
        <v>625</v>
      </c>
      <c r="QRA96" s="586" t="s">
        <v>625</v>
      </c>
      <c r="QRB96" s="586" t="s">
        <v>625</v>
      </c>
      <c r="QRC96" s="586" t="s">
        <v>625</v>
      </c>
      <c r="QRD96" s="586" t="s">
        <v>625</v>
      </c>
      <c r="QRE96" s="586" t="s">
        <v>625</v>
      </c>
      <c r="QRF96" s="586" t="s">
        <v>625</v>
      </c>
      <c r="QRG96" s="586" t="s">
        <v>625</v>
      </c>
      <c r="QRH96" s="586" t="s">
        <v>625</v>
      </c>
      <c r="QRI96" s="586" t="s">
        <v>625</v>
      </c>
      <c r="QRJ96" s="586" t="s">
        <v>625</v>
      </c>
      <c r="QRK96" s="586" t="s">
        <v>625</v>
      </c>
      <c r="QRL96" s="586" t="s">
        <v>625</v>
      </c>
      <c r="QRM96" s="586" t="s">
        <v>625</v>
      </c>
      <c r="QRN96" s="586" t="s">
        <v>625</v>
      </c>
      <c r="QRO96" s="586" t="s">
        <v>625</v>
      </c>
      <c r="QRP96" s="586" t="s">
        <v>625</v>
      </c>
      <c r="QRQ96" s="586" t="s">
        <v>625</v>
      </c>
      <c r="QRR96" s="586" t="s">
        <v>625</v>
      </c>
      <c r="QRS96" s="586" t="s">
        <v>625</v>
      </c>
      <c r="QRT96" s="586" t="s">
        <v>625</v>
      </c>
      <c r="QRU96" s="586" t="s">
        <v>625</v>
      </c>
      <c r="QRV96" s="586" t="s">
        <v>625</v>
      </c>
      <c r="QRW96" s="586" t="s">
        <v>625</v>
      </c>
      <c r="QRX96" s="586" t="s">
        <v>625</v>
      </c>
      <c r="QRY96" s="586" t="s">
        <v>625</v>
      </c>
      <c r="QRZ96" s="586" t="s">
        <v>625</v>
      </c>
      <c r="QSA96" s="586" t="s">
        <v>625</v>
      </c>
      <c r="QSB96" s="586" t="s">
        <v>625</v>
      </c>
      <c r="QSC96" s="586" t="s">
        <v>625</v>
      </c>
      <c r="QSD96" s="586" t="s">
        <v>625</v>
      </c>
      <c r="QSE96" s="586" t="s">
        <v>625</v>
      </c>
      <c r="QSF96" s="586" t="s">
        <v>625</v>
      </c>
      <c r="QSG96" s="586" t="s">
        <v>625</v>
      </c>
      <c r="QSH96" s="586" t="s">
        <v>625</v>
      </c>
      <c r="QSI96" s="586" t="s">
        <v>625</v>
      </c>
      <c r="QSJ96" s="586" t="s">
        <v>625</v>
      </c>
      <c r="QSK96" s="586" t="s">
        <v>625</v>
      </c>
      <c r="QSL96" s="586" t="s">
        <v>625</v>
      </c>
      <c r="QSM96" s="586" t="s">
        <v>625</v>
      </c>
      <c r="QSN96" s="586" t="s">
        <v>625</v>
      </c>
      <c r="QSO96" s="586" t="s">
        <v>625</v>
      </c>
      <c r="QSP96" s="586" t="s">
        <v>625</v>
      </c>
      <c r="QSQ96" s="586" t="s">
        <v>625</v>
      </c>
      <c r="QSR96" s="586" t="s">
        <v>625</v>
      </c>
      <c r="QSS96" s="586" t="s">
        <v>625</v>
      </c>
      <c r="QST96" s="586" t="s">
        <v>625</v>
      </c>
      <c r="QSU96" s="586" t="s">
        <v>625</v>
      </c>
      <c r="QSV96" s="586" t="s">
        <v>625</v>
      </c>
      <c r="QSW96" s="586" t="s">
        <v>625</v>
      </c>
      <c r="QSX96" s="586" t="s">
        <v>625</v>
      </c>
      <c r="QSY96" s="586" t="s">
        <v>625</v>
      </c>
      <c r="QSZ96" s="586" t="s">
        <v>625</v>
      </c>
      <c r="QTA96" s="586" t="s">
        <v>625</v>
      </c>
      <c r="QTB96" s="586" t="s">
        <v>625</v>
      </c>
      <c r="QTC96" s="586" t="s">
        <v>625</v>
      </c>
      <c r="QTD96" s="586" t="s">
        <v>625</v>
      </c>
      <c r="QTE96" s="586" t="s">
        <v>625</v>
      </c>
      <c r="QTF96" s="586" t="s">
        <v>625</v>
      </c>
      <c r="QTG96" s="586" t="s">
        <v>625</v>
      </c>
      <c r="QTH96" s="586" t="s">
        <v>625</v>
      </c>
      <c r="QTI96" s="586" t="s">
        <v>625</v>
      </c>
      <c r="QTJ96" s="586" t="s">
        <v>625</v>
      </c>
      <c r="QTK96" s="586" t="s">
        <v>625</v>
      </c>
      <c r="QTL96" s="586" t="s">
        <v>625</v>
      </c>
      <c r="QTM96" s="586" t="s">
        <v>625</v>
      </c>
      <c r="QTN96" s="586" t="s">
        <v>625</v>
      </c>
      <c r="QTO96" s="586" t="s">
        <v>625</v>
      </c>
      <c r="QTP96" s="586" t="s">
        <v>625</v>
      </c>
      <c r="QTQ96" s="586" t="s">
        <v>625</v>
      </c>
      <c r="QTR96" s="586" t="s">
        <v>625</v>
      </c>
      <c r="QTS96" s="586" t="s">
        <v>625</v>
      </c>
      <c r="QTT96" s="586" t="s">
        <v>625</v>
      </c>
      <c r="QTU96" s="586" t="s">
        <v>625</v>
      </c>
      <c r="QTV96" s="586" t="s">
        <v>625</v>
      </c>
      <c r="QTW96" s="586" t="s">
        <v>625</v>
      </c>
      <c r="QTX96" s="586" t="s">
        <v>625</v>
      </c>
      <c r="QTY96" s="586" t="s">
        <v>625</v>
      </c>
      <c r="QTZ96" s="586" t="s">
        <v>625</v>
      </c>
      <c r="QUA96" s="586" t="s">
        <v>625</v>
      </c>
      <c r="QUB96" s="586" t="s">
        <v>625</v>
      </c>
      <c r="QUC96" s="586" t="s">
        <v>625</v>
      </c>
      <c r="QUD96" s="586" t="s">
        <v>625</v>
      </c>
      <c r="QUE96" s="586" t="s">
        <v>625</v>
      </c>
      <c r="QUF96" s="586" t="s">
        <v>625</v>
      </c>
      <c r="QUG96" s="586" t="s">
        <v>625</v>
      </c>
      <c r="QUH96" s="586" t="s">
        <v>625</v>
      </c>
      <c r="QUI96" s="586" t="s">
        <v>625</v>
      </c>
      <c r="QUJ96" s="586" t="s">
        <v>625</v>
      </c>
      <c r="QUK96" s="586" t="s">
        <v>625</v>
      </c>
      <c r="QUL96" s="586" t="s">
        <v>625</v>
      </c>
      <c r="QUM96" s="586" t="s">
        <v>625</v>
      </c>
      <c r="QUN96" s="586" t="s">
        <v>625</v>
      </c>
      <c r="QUO96" s="586" t="s">
        <v>625</v>
      </c>
      <c r="QUP96" s="586" t="s">
        <v>625</v>
      </c>
      <c r="QUQ96" s="586" t="s">
        <v>625</v>
      </c>
      <c r="QUR96" s="586" t="s">
        <v>625</v>
      </c>
      <c r="QUS96" s="586" t="s">
        <v>625</v>
      </c>
      <c r="QUT96" s="586" t="s">
        <v>625</v>
      </c>
      <c r="QUU96" s="586" t="s">
        <v>625</v>
      </c>
      <c r="QUV96" s="586" t="s">
        <v>625</v>
      </c>
      <c r="QUW96" s="586" t="s">
        <v>625</v>
      </c>
      <c r="QUX96" s="586" t="s">
        <v>625</v>
      </c>
      <c r="QUY96" s="586" t="s">
        <v>625</v>
      </c>
      <c r="QUZ96" s="586" t="s">
        <v>625</v>
      </c>
      <c r="QVA96" s="586" t="s">
        <v>625</v>
      </c>
      <c r="QVB96" s="586" t="s">
        <v>625</v>
      </c>
      <c r="QVC96" s="586" t="s">
        <v>625</v>
      </c>
      <c r="QVD96" s="586" t="s">
        <v>625</v>
      </c>
      <c r="QVE96" s="586" t="s">
        <v>625</v>
      </c>
      <c r="QVF96" s="586" t="s">
        <v>625</v>
      </c>
      <c r="QVG96" s="586" t="s">
        <v>625</v>
      </c>
      <c r="QVH96" s="586" t="s">
        <v>625</v>
      </c>
      <c r="QVI96" s="586" t="s">
        <v>625</v>
      </c>
      <c r="QVJ96" s="586" t="s">
        <v>625</v>
      </c>
      <c r="QVK96" s="586" t="s">
        <v>625</v>
      </c>
      <c r="QVL96" s="586" t="s">
        <v>625</v>
      </c>
      <c r="QVM96" s="586" t="s">
        <v>625</v>
      </c>
      <c r="QVN96" s="586" t="s">
        <v>625</v>
      </c>
      <c r="QVO96" s="586" t="s">
        <v>625</v>
      </c>
      <c r="QVP96" s="586" t="s">
        <v>625</v>
      </c>
      <c r="QVQ96" s="586" t="s">
        <v>625</v>
      </c>
      <c r="QVR96" s="586" t="s">
        <v>625</v>
      </c>
      <c r="QVS96" s="586" t="s">
        <v>625</v>
      </c>
      <c r="QVT96" s="586" t="s">
        <v>625</v>
      </c>
      <c r="QVU96" s="586" t="s">
        <v>625</v>
      </c>
      <c r="QVV96" s="586" t="s">
        <v>625</v>
      </c>
      <c r="QVW96" s="586" t="s">
        <v>625</v>
      </c>
      <c r="QVX96" s="586" t="s">
        <v>625</v>
      </c>
      <c r="QVY96" s="586" t="s">
        <v>625</v>
      </c>
      <c r="QVZ96" s="586" t="s">
        <v>625</v>
      </c>
      <c r="QWA96" s="586" t="s">
        <v>625</v>
      </c>
      <c r="QWB96" s="586" t="s">
        <v>625</v>
      </c>
      <c r="QWC96" s="586" t="s">
        <v>625</v>
      </c>
      <c r="QWD96" s="586" t="s">
        <v>625</v>
      </c>
      <c r="QWE96" s="586" t="s">
        <v>625</v>
      </c>
      <c r="QWF96" s="586" t="s">
        <v>625</v>
      </c>
      <c r="QWG96" s="586" t="s">
        <v>625</v>
      </c>
      <c r="QWH96" s="586" t="s">
        <v>625</v>
      </c>
      <c r="QWI96" s="586" t="s">
        <v>625</v>
      </c>
      <c r="QWJ96" s="586" t="s">
        <v>625</v>
      </c>
      <c r="QWK96" s="586" t="s">
        <v>625</v>
      </c>
      <c r="QWL96" s="586" t="s">
        <v>625</v>
      </c>
      <c r="QWM96" s="586" t="s">
        <v>625</v>
      </c>
      <c r="QWN96" s="586" t="s">
        <v>625</v>
      </c>
      <c r="QWO96" s="586" t="s">
        <v>625</v>
      </c>
      <c r="QWP96" s="586" t="s">
        <v>625</v>
      </c>
      <c r="QWQ96" s="586" t="s">
        <v>625</v>
      </c>
      <c r="QWR96" s="586" t="s">
        <v>625</v>
      </c>
      <c r="QWS96" s="586" t="s">
        <v>625</v>
      </c>
      <c r="QWT96" s="586" t="s">
        <v>625</v>
      </c>
      <c r="QWU96" s="586" t="s">
        <v>625</v>
      </c>
      <c r="QWV96" s="586" t="s">
        <v>625</v>
      </c>
      <c r="QWW96" s="586" t="s">
        <v>625</v>
      </c>
      <c r="QWX96" s="586" t="s">
        <v>625</v>
      </c>
      <c r="QWY96" s="586" t="s">
        <v>625</v>
      </c>
      <c r="QWZ96" s="586" t="s">
        <v>625</v>
      </c>
      <c r="QXA96" s="586" t="s">
        <v>625</v>
      </c>
      <c r="QXB96" s="586" t="s">
        <v>625</v>
      </c>
      <c r="QXC96" s="586" t="s">
        <v>625</v>
      </c>
      <c r="QXD96" s="586" t="s">
        <v>625</v>
      </c>
      <c r="QXE96" s="586" t="s">
        <v>625</v>
      </c>
      <c r="QXF96" s="586" t="s">
        <v>625</v>
      </c>
      <c r="QXG96" s="586" t="s">
        <v>625</v>
      </c>
      <c r="QXH96" s="586" t="s">
        <v>625</v>
      </c>
      <c r="QXI96" s="586" t="s">
        <v>625</v>
      </c>
      <c r="QXJ96" s="586" t="s">
        <v>625</v>
      </c>
      <c r="QXK96" s="586" t="s">
        <v>625</v>
      </c>
      <c r="QXL96" s="586" t="s">
        <v>625</v>
      </c>
      <c r="QXM96" s="586" t="s">
        <v>625</v>
      </c>
      <c r="QXN96" s="586" t="s">
        <v>625</v>
      </c>
      <c r="QXO96" s="586" t="s">
        <v>625</v>
      </c>
      <c r="QXP96" s="586" t="s">
        <v>625</v>
      </c>
      <c r="QXQ96" s="586" t="s">
        <v>625</v>
      </c>
      <c r="QXR96" s="586" t="s">
        <v>625</v>
      </c>
      <c r="QXS96" s="586" t="s">
        <v>625</v>
      </c>
      <c r="QXT96" s="586" t="s">
        <v>625</v>
      </c>
      <c r="QXU96" s="586" t="s">
        <v>625</v>
      </c>
      <c r="QXV96" s="586" t="s">
        <v>625</v>
      </c>
      <c r="QXW96" s="586" t="s">
        <v>625</v>
      </c>
      <c r="QXX96" s="586" t="s">
        <v>625</v>
      </c>
      <c r="QXY96" s="586" t="s">
        <v>625</v>
      </c>
      <c r="QXZ96" s="586" t="s">
        <v>625</v>
      </c>
      <c r="QYA96" s="586" t="s">
        <v>625</v>
      </c>
      <c r="QYB96" s="586" t="s">
        <v>625</v>
      </c>
      <c r="QYC96" s="586" t="s">
        <v>625</v>
      </c>
      <c r="QYD96" s="586" t="s">
        <v>625</v>
      </c>
      <c r="QYE96" s="586" t="s">
        <v>625</v>
      </c>
      <c r="QYF96" s="586" t="s">
        <v>625</v>
      </c>
      <c r="QYG96" s="586" t="s">
        <v>625</v>
      </c>
      <c r="QYH96" s="586" t="s">
        <v>625</v>
      </c>
      <c r="QYI96" s="586" t="s">
        <v>625</v>
      </c>
      <c r="QYJ96" s="586" t="s">
        <v>625</v>
      </c>
      <c r="QYK96" s="586" t="s">
        <v>625</v>
      </c>
      <c r="QYL96" s="586" t="s">
        <v>625</v>
      </c>
      <c r="QYM96" s="586" t="s">
        <v>625</v>
      </c>
      <c r="QYN96" s="586" t="s">
        <v>625</v>
      </c>
      <c r="QYO96" s="586" t="s">
        <v>625</v>
      </c>
      <c r="QYP96" s="586" t="s">
        <v>625</v>
      </c>
      <c r="QYQ96" s="586" t="s">
        <v>625</v>
      </c>
      <c r="QYR96" s="586" t="s">
        <v>625</v>
      </c>
      <c r="QYS96" s="586" t="s">
        <v>625</v>
      </c>
      <c r="QYT96" s="586" t="s">
        <v>625</v>
      </c>
      <c r="QYU96" s="586" t="s">
        <v>625</v>
      </c>
      <c r="QYV96" s="586" t="s">
        <v>625</v>
      </c>
      <c r="QYW96" s="586" t="s">
        <v>625</v>
      </c>
      <c r="QYX96" s="586" t="s">
        <v>625</v>
      </c>
      <c r="QYY96" s="586" t="s">
        <v>625</v>
      </c>
      <c r="QYZ96" s="586" t="s">
        <v>625</v>
      </c>
      <c r="QZA96" s="586" t="s">
        <v>625</v>
      </c>
      <c r="QZB96" s="586" t="s">
        <v>625</v>
      </c>
      <c r="QZC96" s="586" t="s">
        <v>625</v>
      </c>
      <c r="QZD96" s="586" t="s">
        <v>625</v>
      </c>
      <c r="QZE96" s="586" t="s">
        <v>625</v>
      </c>
      <c r="QZF96" s="586" t="s">
        <v>625</v>
      </c>
      <c r="QZG96" s="586" t="s">
        <v>625</v>
      </c>
      <c r="QZH96" s="586" t="s">
        <v>625</v>
      </c>
      <c r="QZI96" s="586" t="s">
        <v>625</v>
      </c>
      <c r="QZJ96" s="586" t="s">
        <v>625</v>
      </c>
      <c r="QZK96" s="586" t="s">
        <v>625</v>
      </c>
      <c r="QZL96" s="586" t="s">
        <v>625</v>
      </c>
      <c r="QZM96" s="586" t="s">
        <v>625</v>
      </c>
      <c r="QZN96" s="586" t="s">
        <v>625</v>
      </c>
      <c r="QZO96" s="586" t="s">
        <v>625</v>
      </c>
      <c r="QZP96" s="586" t="s">
        <v>625</v>
      </c>
      <c r="QZQ96" s="586" t="s">
        <v>625</v>
      </c>
      <c r="QZR96" s="586" t="s">
        <v>625</v>
      </c>
      <c r="QZS96" s="586" t="s">
        <v>625</v>
      </c>
      <c r="QZT96" s="586" t="s">
        <v>625</v>
      </c>
      <c r="QZU96" s="586" t="s">
        <v>625</v>
      </c>
      <c r="QZV96" s="586" t="s">
        <v>625</v>
      </c>
      <c r="QZW96" s="586" t="s">
        <v>625</v>
      </c>
      <c r="QZX96" s="586" t="s">
        <v>625</v>
      </c>
      <c r="QZY96" s="586" t="s">
        <v>625</v>
      </c>
      <c r="QZZ96" s="586" t="s">
        <v>625</v>
      </c>
      <c r="RAA96" s="586" t="s">
        <v>625</v>
      </c>
      <c r="RAB96" s="586" t="s">
        <v>625</v>
      </c>
      <c r="RAC96" s="586" t="s">
        <v>625</v>
      </c>
      <c r="RAD96" s="586" t="s">
        <v>625</v>
      </c>
      <c r="RAE96" s="586" t="s">
        <v>625</v>
      </c>
      <c r="RAF96" s="586" t="s">
        <v>625</v>
      </c>
      <c r="RAG96" s="586" t="s">
        <v>625</v>
      </c>
      <c r="RAH96" s="586" t="s">
        <v>625</v>
      </c>
      <c r="RAI96" s="586" t="s">
        <v>625</v>
      </c>
      <c r="RAJ96" s="586" t="s">
        <v>625</v>
      </c>
      <c r="RAK96" s="586" t="s">
        <v>625</v>
      </c>
      <c r="RAL96" s="586" t="s">
        <v>625</v>
      </c>
      <c r="RAM96" s="586" t="s">
        <v>625</v>
      </c>
      <c r="RAN96" s="586" t="s">
        <v>625</v>
      </c>
      <c r="RAO96" s="586" t="s">
        <v>625</v>
      </c>
      <c r="RAP96" s="586" t="s">
        <v>625</v>
      </c>
      <c r="RAQ96" s="586" t="s">
        <v>625</v>
      </c>
      <c r="RAR96" s="586" t="s">
        <v>625</v>
      </c>
      <c r="RAS96" s="586" t="s">
        <v>625</v>
      </c>
      <c r="RAT96" s="586" t="s">
        <v>625</v>
      </c>
      <c r="RAU96" s="586" t="s">
        <v>625</v>
      </c>
      <c r="RAV96" s="586" t="s">
        <v>625</v>
      </c>
      <c r="RAW96" s="586" t="s">
        <v>625</v>
      </c>
      <c r="RAX96" s="586" t="s">
        <v>625</v>
      </c>
      <c r="RAY96" s="586" t="s">
        <v>625</v>
      </c>
      <c r="RAZ96" s="586" t="s">
        <v>625</v>
      </c>
      <c r="RBA96" s="586" t="s">
        <v>625</v>
      </c>
      <c r="RBB96" s="586" t="s">
        <v>625</v>
      </c>
      <c r="RBC96" s="586" t="s">
        <v>625</v>
      </c>
      <c r="RBD96" s="586" t="s">
        <v>625</v>
      </c>
      <c r="RBE96" s="586" t="s">
        <v>625</v>
      </c>
      <c r="RBF96" s="586" t="s">
        <v>625</v>
      </c>
      <c r="RBG96" s="586" t="s">
        <v>625</v>
      </c>
      <c r="RBH96" s="586" t="s">
        <v>625</v>
      </c>
      <c r="RBI96" s="586" t="s">
        <v>625</v>
      </c>
      <c r="RBJ96" s="586" t="s">
        <v>625</v>
      </c>
      <c r="RBK96" s="586" t="s">
        <v>625</v>
      </c>
      <c r="RBL96" s="586" t="s">
        <v>625</v>
      </c>
      <c r="RBM96" s="586" t="s">
        <v>625</v>
      </c>
      <c r="RBN96" s="586" t="s">
        <v>625</v>
      </c>
      <c r="RBO96" s="586" t="s">
        <v>625</v>
      </c>
      <c r="RBP96" s="586" t="s">
        <v>625</v>
      </c>
      <c r="RBQ96" s="586" t="s">
        <v>625</v>
      </c>
      <c r="RBR96" s="586" t="s">
        <v>625</v>
      </c>
      <c r="RBS96" s="586" t="s">
        <v>625</v>
      </c>
      <c r="RBT96" s="586" t="s">
        <v>625</v>
      </c>
      <c r="RBU96" s="586" t="s">
        <v>625</v>
      </c>
      <c r="RBV96" s="586" t="s">
        <v>625</v>
      </c>
      <c r="RBW96" s="586" t="s">
        <v>625</v>
      </c>
      <c r="RBX96" s="586" t="s">
        <v>625</v>
      </c>
      <c r="RBY96" s="586" t="s">
        <v>625</v>
      </c>
      <c r="RBZ96" s="586" t="s">
        <v>625</v>
      </c>
      <c r="RCA96" s="586" t="s">
        <v>625</v>
      </c>
      <c r="RCB96" s="586" t="s">
        <v>625</v>
      </c>
      <c r="RCC96" s="586" t="s">
        <v>625</v>
      </c>
      <c r="RCD96" s="586" t="s">
        <v>625</v>
      </c>
      <c r="RCE96" s="586" t="s">
        <v>625</v>
      </c>
      <c r="RCF96" s="586" t="s">
        <v>625</v>
      </c>
      <c r="RCG96" s="586" t="s">
        <v>625</v>
      </c>
      <c r="RCH96" s="586" t="s">
        <v>625</v>
      </c>
      <c r="RCI96" s="586" t="s">
        <v>625</v>
      </c>
      <c r="RCJ96" s="586" t="s">
        <v>625</v>
      </c>
      <c r="RCK96" s="586" t="s">
        <v>625</v>
      </c>
      <c r="RCL96" s="586" t="s">
        <v>625</v>
      </c>
      <c r="RCM96" s="586" t="s">
        <v>625</v>
      </c>
      <c r="RCN96" s="586" t="s">
        <v>625</v>
      </c>
      <c r="RCO96" s="586" t="s">
        <v>625</v>
      </c>
      <c r="RCP96" s="586" t="s">
        <v>625</v>
      </c>
      <c r="RCQ96" s="586" t="s">
        <v>625</v>
      </c>
      <c r="RCR96" s="586" t="s">
        <v>625</v>
      </c>
      <c r="RCS96" s="586" t="s">
        <v>625</v>
      </c>
      <c r="RCT96" s="586" t="s">
        <v>625</v>
      </c>
      <c r="RCU96" s="586" t="s">
        <v>625</v>
      </c>
      <c r="RCV96" s="586" t="s">
        <v>625</v>
      </c>
      <c r="RCW96" s="586" t="s">
        <v>625</v>
      </c>
      <c r="RCX96" s="586" t="s">
        <v>625</v>
      </c>
      <c r="RCY96" s="586" t="s">
        <v>625</v>
      </c>
      <c r="RCZ96" s="586" t="s">
        <v>625</v>
      </c>
      <c r="RDA96" s="586" t="s">
        <v>625</v>
      </c>
      <c r="RDB96" s="586" t="s">
        <v>625</v>
      </c>
      <c r="RDC96" s="586" t="s">
        <v>625</v>
      </c>
      <c r="RDD96" s="586" t="s">
        <v>625</v>
      </c>
      <c r="RDE96" s="586" t="s">
        <v>625</v>
      </c>
      <c r="RDF96" s="586" t="s">
        <v>625</v>
      </c>
      <c r="RDG96" s="586" t="s">
        <v>625</v>
      </c>
      <c r="RDH96" s="586" t="s">
        <v>625</v>
      </c>
      <c r="RDI96" s="586" t="s">
        <v>625</v>
      </c>
      <c r="RDJ96" s="586" t="s">
        <v>625</v>
      </c>
      <c r="RDK96" s="586" t="s">
        <v>625</v>
      </c>
      <c r="RDL96" s="586" t="s">
        <v>625</v>
      </c>
      <c r="RDM96" s="586" t="s">
        <v>625</v>
      </c>
      <c r="RDN96" s="586" t="s">
        <v>625</v>
      </c>
      <c r="RDO96" s="586" t="s">
        <v>625</v>
      </c>
      <c r="RDP96" s="586" t="s">
        <v>625</v>
      </c>
      <c r="RDQ96" s="586" t="s">
        <v>625</v>
      </c>
      <c r="RDR96" s="586" t="s">
        <v>625</v>
      </c>
      <c r="RDS96" s="586" t="s">
        <v>625</v>
      </c>
      <c r="RDT96" s="586" t="s">
        <v>625</v>
      </c>
      <c r="RDU96" s="586" t="s">
        <v>625</v>
      </c>
      <c r="RDV96" s="586" t="s">
        <v>625</v>
      </c>
      <c r="RDW96" s="586" t="s">
        <v>625</v>
      </c>
      <c r="RDX96" s="586" t="s">
        <v>625</v>
      </c>
      <c r="RDY96" s="586" t="s">
        <v>625</v>
      </c>
      <c r="RDZ96" s="586" t="s">
        <v>625</v>
      </c>
      <c r="REA96" s="586" t="s">
        <v>625</v>
      </c>
      <c r="REB96" s="586" t="s">
        <v>625</v>
      </c>
      <c r="REC96" s="586" t="s">
        <v>625</v>
      </c>
      <c r="RED96" s="586" t="s">
        <v>625</v>
      </c>
      <c r="REE96" s="586" t="s">
        <v>625</v>
      </c>
      <c r="REF96" s="586" t="s">
        <v>625</v>
      </c>
      <c r="REG96" s="586" t="s">
        <v>625</v>
      </c>
      <c r="REH96" s="586" t="s">
        <v>625</v>
      </c>
      <c r="REI96" s="586" t="s">
        <v>625</v>
      </c>
      <c r="REJ96" s="586" t="s">
        <v>625</v>
      </c>
      <c r="REK96" s="586" t="s">
        <v>625</v>
      </c>
      <c r="REL96" s="586" t="s">
        <v>625</v>
      </c>
      <c r="REM96" s="586" t="s">
        <v>625</v>
      </c>
      <c r="REN96" s="586" t="s">
        <v>625</v>
      </c>
      <c r="REO96" s="586" t="s">
        <v>625</v>
      </c>
      <c r="REP96" s="586" t="s">
        <v>625</v>
      </c>
      <c r="REQ96" s="586" t="s">
        <v>625</v>
      </c>
      <c r="RER96" s="586" t="s">
        <v>625</v>
      </c>
      <c r="RES96" s="586" t="s">
        <v>625</v>
      </c>
      <c r="RET96" s="586" t="s">
        <v>625</v>
      </c>
      <c r="REU96" s="586" t="s">
        <v>625</v>
      </c>
      <c r="REV96" s="586" t="s">
        <v>625</v>
      </c>
      <c r="REW96" s="586" t="s">
        <v>625</v>
      </c>
      <c r="REX96" s="586" t="s">
        <v>625</v>
      </c>
      <c r="REY96" s="586" t="s">
        <v>625</v>
      </c>
      <c r="REZ96" s="586" t="s">
        <v>625</v>
      </c>
      <c r="RFA96" s="586" t="s">
        <v>625</v>
      </c>
      <c r="RFB96" s="586" t="s">
        <v>625</v>
      </c>
      <c r="RFC96" s="586" t="s">
        <v>625</v>
      </c>
      <c r="RFD96" s="586" t="s">
        <v>625</v>
      </c>
      <c r="RFE96" s="586" t="s">
        <v>625</v>
      </c>
      <c r="RFF96" s="586" t="s">
        <v>625</v>
      </c>
      <c r="RFG96" s="586" t="s">
        <v>625</v>
      </c>
      <c r="RFH96" s="586" t="s">
        <v>625</v>
      </c>
      <c r="RFI96" s="586" t="s">
        <v>625</v>
      </c>
      <c r="RFJ96" s="586" t="s">
        <v>625</v>
      </c>
      <c r="RFK96" s="586" t="s">
        <v>625</v>
      </c>
      <c r="RFL96" s="586" t="s">
        <v>625</v>
      </c>
      <c r="RFM96" s="586" t="s">
        <v>625</v>
      </c>
      <c r="RFN96" s="586" t="s">
        <v>625</v>
      </c>
      <c r="RFO96" s="586" t="s">
        <v>625</v>
      </c>
      <c r="RFP96" s="586" t="s">
        <v>625</v>
      </c>
      <c r="RFQ96" s="586" t="s">
        <v>625</v>
      </c>
      <c r="RFR96" s="586" t="s">
        <v>625</v>
      </c>
      <c r="RFS96" s="586" t="s">
        <v>625</v>
      </c>
      <c r="RFT96" s="586" t="s">
        <v>625</v>
      </c>
      <c r="RFU96" s="586" t="s">
        <v>625</v>
      </c>
      <c r="RFV96" s="586" t="s">
        <v>625</v>
      </c>
      <c r="RFW96" s="586" t="s">
        <v>625</v>
      </c>
      <c r="RFX96" s="586" t="s">
        <v>625</v>
      </c>
      <c r="RFY96" s="586" t="s">
        <v>625</v>
      </c>
      <c r="RFZ96" s="586" t="s">
        <v>625</v>
      </c>
      <c r="RGA96" s="586" t="s">
        <v>625</v>
      </c>
      <c r="RGB96" s="586" t="s">
        <v>625</v>
      </c>
      <c r="RGC96" s="586" t="s">
        <v>625</v>
      </c>
      <c r="RGD96" s="586" t="s">
        <v>625</v>
      </c>
      <c r="RGE96" s="586" t="s">
        <v>625</v>
      </c>
      <c r="RGF96" s="586" t="s">
        <v>625</v>
      </c>
      <c r="RGG96" s="586" t="s">
        <v>625</v>
      </c>
      <c r="RGH96" s="586" t="s">
        <v>625</v>
      </c>
      <c r="RGI96" s="586" t="s">
        <v>625</v>
      </c>
      <c r="RGJ96" s="586" t="s">
        <v>625</v>
      </c>
      <c r="RGK96" s="586" t="s">
        <v>625</v>
      </c>
      <c r="RGL96" s="586" t="s">
        <v>625</v>
      </c>
      <c r="RGM96" s="586" t="s">
        <v>625</v>
      </c>
      <c r="RGN96" s="586" t="s">
        <v>625</v>
      </c>
      <c r="RGO96" s="586" t="s">
        <v>625</v>
      </c>
      <c r="RGP96" s="586" t="s">
        <v>625</v>
      </c>
      <c r="RGQ96" s="586" t="s">
        <v>625</v>
      </c>
      <c r="RGR96" s="586" t="s">
        <v>625</v>
      </c>
      <c r="RGS96" s="586" t="s">
        <v>625</v>
      </c>
      <c r="RGT96" s="586" t="s">
        <v>625</v>
      </c>
      <c r="RGU96" s="586" t="s">
        <v>625</v>
      </c>
      <c r="RGV96" s="586" t="s">
        <v>625</v>
      </c>
      <c r="RGW96" s="586" t="s">
        <v>625</v>
      </c>
      <c r="RGX96" s="586" t="s">
        <v>625</v>
      </c>
      <c r="RGY96" s="586" t="s">
        <v>625</v>
      </c>
      <c r="RGZ96" s="586" t="s">
        <v>625</v>
      </c>
      <c r="RHA96" s="586" t="s">
        <v>625</v>
      </c>
      <c r="RHB96" s="586" t="s">
        <v>625</v>
      </c>
      <c r="RHC96" s="586" t="s">
        <v>625</v>
      </c>
      <c r="RHD96" s="586" t="s">
        <v>625</v>
      </c>
      <c r="RHE96" s="586" t="s">
        <v>625</v>
      </c>
      <c r="RHF96" s="586" t="s">
        <v>625</v>
      </c>
      <c r="RHG96" s="586" t="s">
        <v>625</v>
      </c>
      <c r="RHH96" s="586" t="s">
        <v>625</v>
      </c>
      <c r="RHI96" s="586" t="s">
        <v>625</v>
      </c>
      <c r="RHJ96" s="586" t="s">
        <v>625</v>
      </c>
      <c r="RHK96" s="586" t="s">
        <v>625</v>
      </c>
      <c r="RHL96" s="586" t="s">
        <v>625</v>
      </c>
      <c r="RHM96" s="586" t="s">
        <v>625</v>
      </c>
      <c r="RHN96" s="586" t="s">
        <v>625</v>
      </c>
      <c r="RHO96" s="586" t="s">
        <v>625</v>
      </c>
      <c r="RHP96" s="586" t="s">
        <v>625</v>
      </c>
      <c r="RHQ96" s="586" t="s">
        <v>625</v>
      </c>
      <c r="RHR96" s="586" t="s">
        <v>625</v>
      </c>
      <c r="RHS96" s="586" t="s">
        <v>625</v>
      </c>
      <c r="RHT96" s="586" t="s">
        <v>625</v>
      </c>
      <c r="RHU96" s="586" t="s">
        <v>625</v>
      </c>
      <c r="RHV96" s="586" t="s">
        <v>625</v>
      </c>
      <c r="RHW96" s="586" t="s">
        <v>625</v>
      </c>
      <c r="RHX96" s="586" t="s">
        <v>625</v>
      </c>
      <c r="RHY96" s="586" t="s">
        <v>625</v>
      </c>
      <c r="RHZ96" s="586" t="s">
        <v>625</v>
      </c>
      <c r="RIA96" s="586" t="s">
        <v>625</v>
      </c>
      <c r="RIB96" s="586" t="s">
        <v>625</v>
      </c>
      <c r="RIC96" s="586" t="s">
        <v>625</v>
      </c>
      <c r="RID96" s="586" t="s">
        <v>625</v>
      </c>
      <c r="RIE96" s="586" t="s">
        <v>625</v>
      </c>
      <c r="RIF96" s="586" t="s">
        <v>625</v>
      </c>
      <c r="RIG96" s="586" t="s">
        <v>625</v>
      </c>
      <c r="RIH96" s="586" t="s">
        <v>625</v>
      </c>
      <c r="RII96" s="586" t="s">
        <v>625</v>
      </c>
      <c r="RIJ96" s="586" t="s">
        <v>625</v>
      </c>
      <c r="RIK96" s="586" t="s">
        <v>625</v>
      </c>
      <c r="RIL96" s="586" t="s">
        <v>625</v>
      </c>
      <c r="RIM96" s="586" t="s">
        <v>625</v>
      </c>
      <c r="RIN96" s="586" t="s">
        <v>625</v>
      </c>
      <c r="RIO96" s="586" t="s">
        <v>625</v>
      </c>
      <c r="RIP96" s="586" t="s">
        <v>625</v>
      </c>
      <c r="RIQ96" s="586" t="s">
        <v>625</v>
      </c>
      <c r="RIR96" s="586" t="s">
        <v>625</v>
      </c>
      <c r="RIS96" s="586" t="s">
        <v>625</v>
      </c>
      <c r="RIT96" s="586" t="s">
        <v>625</v>
      </c>
      <c r="RIU96" s="586" t="s">
        <v>625</v>
      </c>
      <c r="RIV96" s="586" t="s">
        <v>625</v>
      </c>
      <c r="RIW96" s="586" t="s">
        <v>625</v>
      </c>
      <c r="RIX96" s="586" t="s">
        <v>625</v>
      </c>
      <c r="RIY96" s="586" t="s">
        <v>625</v>
      </c>
      <c r="RIZ96" s="586" t="s">
        <v>625</v>
      </c>
      <c r="RJA96" s="586" t="s">
        <v>625</v>
      </c>
      <c r="RJB96" s="586" t="s">
        <v>625</v>
      </c>
      <c r="RJC96" s="586" t="s">
        <v>625</v>
      </c>
      <c r="RJD96" s="586" t="s">
        <v>625</v>
      </c>
      <c r="RJE96" s="586" t="s">
        <v>625</v>
      </c>
      <c r="RJF96" s="586" t="s">
        <v>625</v>
      </c>
      <c r="RJG96" s="586" t="s">
        <v>625</v>
      </c>
      <c r="RJH96" s="586" t="s">
        <v>625</v>
      </c>
      <c r="RJI96" s="586" t="s">
        <v>625</v>
      </c>
      <c r="RJJ96" s="586" t="s">
        <v>625</v>
      </c>
      <c r="RJK96" s="586" t="s">
        <v>625</v>
      </c>
      <c r="RJL96" s="586" t="s">
        <v>625</v>
      </c>
      <c r="RJM96" s="586" t="s">
        <v>625</v>
      </c>
      <c r="RJN96" s="586" t="s">
        <v>625</v>
      </c>
      <c r="RJO96" s="586" t="s">
        <v>625</v>
      </c>
      <c r="RJP96" s="586" t="s">
        <v>625</v>
      </c>
      <c r="RJQ96" s="586" t="s">
        <v>625</v>
      </c>
      <c r="RJR96" s="586" t="s">
        <v>625</v>
      </c>
      <c r="RJS96" s="586" t="s">
        <v>625</v>
      </c>
      <c r="RJT96" s="586" t="s">
        <v>625</v>
      </c>
      <c r="RJU96" s="586" t="s">
        <v>625</v>
      </c>
      <c r="RJV96" s="586" t="s">
        <v>625</v>
      </c>
      <c r="RJW96" s="586" t="s">
        <v>625</v>
      </c>
      <c r="RJX96" s="586" t="s">
        <v>625</v>
      </c>
      <c r="RJY96" s="586" t="s">
        <v>625</v>
      </c>
      <c r="RJZ96" s="586" t="s">
        <v>625</v>
      </c>
      <c r="RKA96" s="586" t="s">
        <v>625</v>
      </c>
      <c r="RKB96" s="586" t="s">
        <v>625</v>
      </c>
      <c r="RKC96" s="586" t="s">
        <v>625</v>
      </c>
      <c r="RKD96" s="586" t="s">
        <v>625</v>
      </c>
      <c r="RKE96" s="586" t="s">
        <v>625</v>
      </c>
      <c r="RKF96" s="586" t="s">
        <v>625</v>
      </c>
      <c r="RKG96" s="586" t="s">
        <v>625</v>
      </c>
      <c r="RKH96" s="586" t="s">
        <v>625</v>
      </c>
      <c r="RKI96" s="586" t="s">
        <v>625</v>
      </c>
      <c r="RKJ96" s="586" t="s">
        <v>625</v>
      </c>
      <c r="RKK96" s="586" t="s">
        <v>625</v>
      </c>
      <c r="RKL96" s="586" t="s">
        <v>625</v>
      </c>
      <c r="RKM96" s="586" t="s">
        <v>625</v>
      </c>
      <c r="RKN96" s="586" t="s">
        <v>625</v>
      </c>
      <c r="RKO96" s="586" t="s">
        <v>625</v>
      </c>
      <c r="RKP96" s="586" t="s">
        <v>625</v>
      </c>
      <c r="RKQ96" s="586" t="s">
        <v>625</v>
      </c>
      <c r="RKR96" s="586" t="s">
        <v>625</v>
      </c>
      <c r="RKS96" s="586" t="s">
        <v>625</v>
      </c>
      <c r="RKT96" s="586" t="s">
        <v>625</v>
      </c>
      <c r="RKU96" s="586" t="s">
        <v>625</v>
      </c>
      <c r="RKV96" s="586" t="s">
        <v>625</v>
      </c>
      <c r="RKW96" s="586" t="s">
        <v>625</v>
      </c>
      <c r="RKX96" s="586" t="s">
        <v>625</v>
      </c>
      <c r="RKY96" s="586" t="s">
        <v>625</v>
      </c>
      <c r="RKZ96" s="586" t="s">
        <v>625</v>
      </c>
      <c r="RLA96" s="586" t="s">
        <v>625</v>
      </c>
      <c r="RLB96" s="586" t="s">
        <v>625</v>
      </c>
      <c r="RLC96" s="586" t="s">
        <v>625</v>
      </c>
      <c r="RLD96" s="586" t="s">
        <v>625</v>
      </c>
      <c r="RLE96" s="586" t="s">
        <v>625</v>
      </c>
      <c r="RLF96" s="586" t="s">
        <v>625</v>
      </c>
      <c r="RLG96" s="586" t="s">
        <v>625</v>
      </c>
      <c r="RLH96" s="586" t="s">
        <v>625</v>
      </c>
      <c r="RLI96" s="586" t="s">
        <v>625</v>
      </c>
      <c r="RLJ96" s="586" t="s">
        <v>625</v>
      </c>
      <c r="RLK96" s="586" t="s">
        <v>625</v>
      </c>
      <c r="RLL96" s="586" t="s">
        <v>625</v>
      </c>
      <c r="RLM96" s="586" t="s">
        <v>625</v>
      </c>
      <c r="RLN96" s="586" t="s">
        <v>625</v>
      </c>
      <c r="RLO96" s="586" t="s">
        <v>625</v>
      </c>
      <c r="RLP96" s="586" t="s">
        <v>625</v>
      </c>
      <c r="RLQ96" s="586" t="s">
        <v>625</v>
      </c>
      <c r="RLR96" s="586" t="s">
        <v>625</v>
      </c>
      <c r="RLS96" s="586" t="s">
        <v>625</v>
      </c>
      <c r="RLT96" s="586" t="s">
        <v>625</v>
      </c>
      <c r="RLU96" s="586" t="s">
        <v>625</v>
      </c>
      <c r="RLV96" s="586" t="s">
        <v>625</v>
      </c>
      <c r="RLW96" s="586" t="s">
        <v>625</v>
      </c>
      <c r="RLX96" s="586" t="s">
        <v>625</v>
      </c>
      <c r="RLY96" s="586" t="s">
        <v>625</v>
      </c>
      <c r="RLZ96" s="586" t="s">
        <v>625</v>
      </c>
      <c r="RMA96" s="586" t="s">
        <v>625</v>
      </c>
      <c r="RMB96" s="586" t="s">
        <v>625</v>
      </c>
      <c r="RMC96" s="586" t="s">
        <v>625</v>
      </c>
      <c r="RMD96" s="586" t="s">
        <v>625</v>
      </c>
      <c r="RME96" s="586" t="s">
        <v>625</v>
      </c>
      <c r="RMF96" s="586" t="s">
        <v>625</v>
      </c>
      <c r="RMG96" s="586" t="s">
        <v>625</v>
      </c>
      <c r="RMH96" s="586" t="s">
        <v>625</v>
      </c>
      <c r="RMI96" s="586" t="s">
        <v>625</v>
      </c>
      <c r="RMJ96" s="586" t="s">
        <v>625</v>
      </c>
      <c r="RMK96" s="586" t="s">
        <v>625</v>
      </c>
      <c r="RML96" s="586" t="s">
        <v>625</v>
      </c>
      <c r="RMM96" s="586" t="s">
        <v>625</v>
      </c>
      <c r="RMN96" s="586" t="s">
        <v>625</v>
      </c>
      <c r="RMO96" s="586" t="s">
        <v>625</v>
      </c>
      <c r="RMP96" s="586" t="s">
        <v>625</v>
      </c>
      <c r="RMQ96" s="586" t="s">
        <v>625</v>
      </c>
      <c r="RMR96" s="586" t="s">
        <v>625</v>
      </c>
      <c r="RMS96" s="586" t="s">
        <v>625</v>
      </c>
      <c r="RMT96" s="586" t="s">
        <v>625</v>
      </c>
      <c r="RMU96" s="586" t="s">
        <v>625</v>
      </c>
      <c r="RMV96" s="586" t="s">
        <v>625</v>
      </c>
      <c r="RMW96" s="586" t="s">
        <v>625</v>
      </c>
      <c r="RMX96" s="586" t="s">
        <v>625</v>
      </c>
      <c r="RMY96" s="586" t="s">
        <v>625</v>
      </c>
      <c r="RMZ96" s="586" t="s">
        <v>625</v>
      </c>
      <c r="RNA96" s="586" t="s">
        <v>625</v>
      </c>
      <c r="RNB96" s="586" t="s">
        <v>625</v>
      </c>
      <c r="RNC96" s="586" t="s">
        <v>625</v>
      </c>
      <c r="RND96" s="586" t="s">
        <v>625</v>
      </c>
      <c r="RNE96" s="586" t="s">
        <v>625</v>
      </c>
      <c r="RNF96" s="586" t="s">
        <v>625</v>
      </c>
      <c r="RNG96" s="586" t="s">
        <v>625</v>
      </c>
      <c r="RNH96" s="586" t="s">
        <v>625</v>
      </c>
      <c r="RNI96" s="586" t="s">
        <v>625</v>
      </c>
      <c r="RNJ96" s="586" t="s">
        <v>625</v>
      </c>
      <c r="RNK96" s="586" t="s">
        <v>625</v>
      </c>
      <c r="RNL96" s="586" t="s">
        <v>625</v>
      </c>
      <c r="RNM96" s="586" t="s">
        <v>625</v>
      </c>
      <c r="RNN96" s="586" t="s">
        <v>625</v>
      </c>
      <c r="RNO96" s="586" t="s">
        <v>625</v>
      </c>
      <c r="RNP96" s="586" t="s">
        <v>625</v>
      </c>
      <c r="RNQ96" s="586" t="s">
        <v>625</v>
      </c>
      <c r="RNR96" s="586" t="s">
        <v>625</v>
      </c>
      <c r="RNS96" s="586" t="s">
        <v>625</v>
      </c>
      <c r="RNT96" s="586" t="s">
        <v>625</v>
      </c>
      <c r="RNU96" s="586" t="s">
        <v>625</v>
      </c>
      <c r="RNV96" s="586" t="s">
        <v>625</v>
      </c>
      <c r="RNW96" s="586" t="s">
        <v>625</v>
      </c>
      <c r="RNX96" s="586" t="s">
        <v>625</v>
      </c>
      <c r="RNY96" s="586" t="s">
        <v>625</v>
      </c>
      <c r="RNZ96" s="586" t="s">
        <v>625</v>
      </c>
      <c r="ROA96" s="586" t="s">
        <v>625</v>
      </c>
      <c r="ROB96" s="586" t="s">
        <v>625</v>
      </c>
      <c r="ROC96" s="586" t="s">
        <v>625</v>
      </c>
      <c r="ROD96" s="586" t="s">
        <v>625</v>
      </c>
      <c r="ROE96" s="586" t="s">
        <v>625</v>
      </c>
      <c r="ROF96" s="586" t="s">
        <v>625</v>
      </c>
      <c r="ROG96" s="586" t="s">
        <v>625</v>
      </c>
      <c r="ROH96" s="586" t="s">
        <v>625</v>
      </c>
      <c r="ROI96" s="586" t="s">
        <v>625</v>
      </c>
      <c r="ROJ96" s="586" t="s">
        <v>625</v>
      </c>
      <c r="ROK96" s="586" t="s">
        <v>625</v>
      </c>
      <c r="ROL96" s="586" t="s">
        <v>625</v>
      </c>
      <c r="ROM96" s="586" t="s">
        <v>625</v>
      </c>
      <c r="RON96" s="586" t="s">
        <v>625</v>
      </c>
      <c r="ROO96" s="586" t="s">
        <v>625</v>
      </c>
      <c r="ROP96" s="586" t="s">
        <v>625</v>
      </c>
      <c r="ROQ96" s="586" t="s">
        <v>625</v>
      </c>
      <c r="ROR96" s="586" t="s">
        <v>625</v>
      </c>
      <c r="ROS96" s="586" t="s">
        <v>625</v>
      </c>
      <c r="ROT96" s="586" t="s">
        <v>625</v>
      </c>
      <c r="ROU96" s="586" t="s">
        <v>625</v>
      </c>
      <c r="ROV96" s="586" t="s">
        <v>625</v>
      </c>
      <c r="ROW96" s="586" t="s">
        <v>625</v>
      </c>
      <c r="ROX96" s="586" t="s">
        <v>625</v>
      </c>
      <c r="ROY96" s="586" t="s">
        <v>625</v>
      </c>
      <c r="ROZ96" s="586" t="s">
        <v>625</v>
      </c>
      <c r="RPA96" s="586" t="s">
        <v>625</v>
      </c>
      <c r="RPB96" s="586" t="s">
        <v>625</v>
      </c>
      <c r="RPC96" s="586" t="s">
        <v>625</v>
      </c>
      <c r="RPD96" s="586" t="s">
        <v>625</v>
      </c>
      <c r="RPE96" s="586" t="s">
        <v>625</v>
      </c>
      <c r="RPF96" s="586" t="s">
        <v>625</v>
      </c>
      <c r="RPG96" s="586" t="s">
        <v>625</v>
      </c>
      <c r="RPH96" s="586" t="s">
        <v>625</v>
      </c>
      <c r="RPI96" s="586" t="s">
        <v>625</v>
      </c>
      <c r="RPJ96" s="586" t="s">
        <v>625</v>
      </c>
      <c r="RPK96" s="586" t="s">
        <v>625</v>
      </c>
      <c r="RPL96" s="586" t="s">
        <v>625</v>
      </c>
      <c r="RPM96" s="586" t="s">
        <v>625</v>
      </c>
      <c r="RPN96" s="586" t="s">
        <v>625</v>
      </c>
      <c r="RPO96" s="586" t="s">
        <v>625</v>
      </c>
      <c r="RPP96" s="586" t="s">
        <v>625</v>
      </c>
      <c r="RPQ96" s="586" t="s">
        <v>625</v>
      </c>
      <c r="RPR96" s="586" t="s">
        <v>625</v>
      </c>
      <c r="RPS96" s="586" t="s">
        <v>625</v>
      </c>
      <c r="RPT96" s="586" t="s">
        <v>625</v>
      </c>
      <c r="RPU96" s="586" t="s">
        <v>625</v>
      </c>
      <c r="RPV96" s="586" t="s">
        <v>625</v>
      </c>
      <c r="RPW96" s="586" t="s">
        <v>625</v>
      </c>
      <c r="RPX96" s="586" t="s">
        <v>625</v>
      </c>
      <c r="RPY96" s="586" t="s">
        <v>625</v>
      </c>
      <c r="RPZ96" s="586" t="s">
        <v>625</v>
      </c>
      <c r="RQA96" s="586" t="s">
        <v>625</v>
      </c>
      <c r="RQB96" s="586" t="s">
        <v>625</v>
      </c>
      <c r="RQC96" s="586" t="s">
        <v>625</v>
      </c>
      <c r="RQD96" s="586" t="s">
        <v>625</v>
      </c>
      <c r="RQE96" s="586" t="s">
        <v>625</v>
      </c>
      <c r="RQF96" s="586" t="s">
        <v>625</v>
      </c>
      <c r="RQG96" s="586" t="s">
        <v>625</v>
      </c>
      <c r="RQH96" s="586" t="s">
        <v>625</v>
      </c>
      <c r="RQI96" s="586" t="s">
        <v>625</v>
      </c>
      <c r="RQJ96" s="586" t="s">
        <v>625</v>
      </c>
      <c r="RQK96" s="586" t="s">
        <v>625</v>
      </c>
      <c r="RQL96" s="586" t="s">
        <v>625</v>
      </c>
      <c r="RQM96" s="586" t="s">
        <v>625</v>
      </c>
      <c r="RQN96" s="586" t="s">
        <v>625</v>
      </c>
      <c r="RQO96" s="586" t="s">
        <v>625</v>
      </c>
      <c r="RQP96" s="586" t="s">
        <v>625</v>
      </c>
      <c r="RQQ96" s="586" t="s">
        <v>625</v>
      </c>
      <c r="RQR96" s="586" t="s">
        <v>625</v>
      </c>
      <c r="RQS96" s="586" t="s">
        <v>625</v>
      </c>
      <c r="RQT96" s="586" t="s">
        <v>625</v>
      </c>
      <c r="RQU96" s="586" t="s">
        <v>625</v>
      </c>
      <c r="RQV96" s="586" t="s">
        <v>625</v>
      </c>
      <c r="RQW96" s="586" t="s">
        <v>625</v>
      </c>
      <c r="RQX96" s="586" t="s">
        <v>625</v>
      </c>
      <c r="RQY96" s="586" t="s">
        <v>625</v>
      </c>
      <c r="RQZ96" s="586" t="s">
        <v>625</v>
      </c>
      <c r="RRA96" s="586" t="s">
        <v>625</v>
      </c>
      <c r="RRB96" s="586" t="s">
        <v>625</v>
      </c>
      <c r="RRC96" s="586" t="s">
        <v>625</v>
      </c>
      <c r="RRD96" s="586" t="s">
        <v>625</v>
      </c>
      <c r="RRE96" s="586" t="s">
        <v>625</v>
      </c>
      <c r="RRF96" s="586" t="s">
        <v>625</v>
      </c>
      <c r="RRG96" s="586" t="s">
        <v>625</v>
      </c>
      <c r="RRH96" s="586" t="s">
        <v>625</v>
      </c>
      <c r="RRI96" s="586" t="s">
        <v>625</v>
      </c>
      <c r="RRJ96" s="586" t="s">
        <v>625</v>
      </c>
      <c r="RRK96" s="586" t="s">
        <v>625</v>
      </c>
      <c r="RRL96" s="586" t="s">
        <v>625</v>
      </c>
      <c r="RRM96" s="586" t="s">
        <v>625</v>
      </c>
      <c r="RRN96" s="586" t="s">
        <v>625</v>
      </c>
      <c r="RRO96" s="586" t="s">
        <v>625</v>
      </c>
      <c r="RRP96" s="586" t="s">
        <v>625</v>
      </c>
      <c r="RRQ96" s="586" t="s">
        <v>625</v>
      </c>
      <c r="RRR96" s="586" t="s">
        <v>625</v>
      </c>
      <c r="RRS96" s="586" t="s">
        <v>625</v>
      </c>
      <c r="RRT96" s="586" t="s">
        <v>625</v>
      </c>
      <c r="RRU96" s="586" t="s">
        <v>625</v>
      </c>
      <c r="RRV96" s="586" t="s">
        <v>625</v>
      </c>
      <c r="RRW96" s="586" t="s">
        <v>625</v>
      </c>
      <c r="RRX96" s="586" t="s">
        <v>625</v>
      </c>
      <c r="RRY96" s="586" t="s">
        <v>625</v>
      </c>
      <c r="RRZ96" s="586" t="s">
        <v>625</v>
      </c>
      <c r="RSA96" s="586" t="s">
        <v>625</v>
      </c>
      <c r="RSB96" s="586" t="s">
        <v>625</v>
      </c>
      <c r="RSC96" s="586" t="s">
        <v>625</v>
      </c>
      <c r="RSD96" s="586" t="s">
        <v>625</v>
      </c>
      <c r="RSE96" s="586" t="s">
        <v>625</v>
      </c>
      <c r="RSF96" s="586" t="s">
        <v>625</v>
      </c>
      <c r="RSG96" s="586" t="s">
        <v>625</v>
      </c>
      <c r="RSH96" s="586" t="s">
        <v>625</v>
      </c>
      <c r="RSI96" s="586" t="s">
        <v>625</v>
      </c>
      <c r="RSJ96" s="586" t="s">
        <v>625</v>
      </c>
      <c r="RSK96" s="586" t="s">
        <v>625</v>
      </c>
      <c r="RSL96" s="586" t="s">
        <v>625</v>
      </c>
      <c r="RSM96" s="586" t="s">
        <v>625</v>
      </c>
      <c r="RSN96" s="586" t="s">
        <v>625</v>
      </c>
      <c r="RSO96" s="586" t="s">
        <v>625</v>
      </c>
      <c r="RSP96" s="586" t="s">
        <v>625</v>
      </c>
      <c r="RSQ96" s="586" t="s">
        <v>625</v>
      </c>
      <c r="RSR96" s="586" t="s">
        <v>625</v>
      </c>
      <c r="RSS96" s="586" t="s">
        <v>625</v>
      </c>
      <c r="RST96" s="586" t="s">
        <v>625</v>
      </c>
      <c r="RSU96" s="586" t="s">
        <v>625</v>
      </c>
      <c r="RSV96" s="586" t="s">
        <v>625</v>
      </c>
      <c r="RSW96" s="586" t="s">
        <v>625</v>
      </c>
      <c r="RSX96" s="586" t="s">
        <v>625</v>
      </c>
      <c r="RSY96" s="586" t="s">
        <v>625</v>
      </c>
      <c r="RSZ96" s="586" t="s">
        <v>625</v>
      </c>
      <c r="RTA96" s="586" t="s">
        <v>625</v>
      </c>
      <c r="RTB96" s="586" t="s">
        <v>625</v>
      </c>
      <c r="RTC96" s="586" t="s">
        <v>625</v>
      </c>
      <c r="RTD96" s="586" t="s">
        <v>625</v>
      </c>
      <c r="RTE96" s="586" t="s">
        <v>625</v>
      </c>
      <c r="RTF96" s="586" t="s">
        <v>625</v>
      </c>
      <c r="RTG96" s="586" t="s">
        <v>625</v>
      </c>
      <c r="RTH96" s="586" t="s">
        <v>625</v>
      </c>
      <c r="RTI96" s="586" t="s">
        <v>625</v>
      </c>
      <c r="RTJ96" s="586" t="s">
        <v>625</v>
      </c>
      <c r="RTK96" s="586" t="s">
        <v>625</v>
      </c>
      <c r="RTL96" s="586" t="s">
        <v>625</v>
      </c>
      <c r="RTM96" s="586" t="s">
        <v>625</v>
      </c>
      <c r="RTN96" s="586" t="s">
        <v>625</v>
      </c>
      <c r="RTO96" s="586" t="s">
        <v>625</v>
      </c>
      <c r="RTP96" s="586" t="s">
        <v>625</v>
      </c>
      <c r="RTQ96" s="586" t="s">
        <v>625</v>
      </c>
      <c r="RTR96" s="586" t="s">
        <v>625</v>
      </c>
      <c r="RTS96" s="586" t="s">
        <v>625</v>
      </c>
      <c r="RTT96" s="586" t="s">
        <v>625</v>
      </c>
      <c r="RTU96" s="586" t="s">
        <v>625</v>
      </c>
      <c r="RTV96" s="586" t="s">
        <v>625</v>
      </c>
      <c r="RTW96" s="586" t="s">
        <v>625</v>
      </c>
      <c r="RTX96" s="586" t="s">
        <v>625</v>
      </c>
      <c r="RTY96" s="586" t="s">
        <v>625</v>
      </c>
      <c r="RTZ96" s="586" t="s">
        <v>625</v>
      </c>
      <c r="RUA96" s="586" t="s">
        <v>625</v>
      </c>
      <c r="RUB96" s="586" t="s">
        <v>625</v>
      </c>
      <c r="RUC96" s="586" t="s">
        <v>625</v>
      </c>
      <c r="RUD96" s="586" t="s">
        <v>625</v>
      </c>
      <c r="RUE96" s="586" t="s">
        <v>625</v>
      </c>
      <c r="RUF96" s="586" t="s">
        <v>625</v>
      </c>
      <c r="RUG96" s="586" t="s">
        <v>625</v>
      </c>
      <c r="RUH96" s="586" t="s">
        <v>625</v>
      </c>
      <c r="RUI96" s="586" t="s">
        <v>625</v>
      </c>
      <c r="RUJ96" s="586" t="s">
        <v>625</v>
      </c>
      <c r="RUK96" s="586" t="s">
        <v>625</v>
      </c>
      <c r="RUL96" s="586" t="s">
        <v>625</v>
      </c>
      <c r="RUM96" s="586" t="s">
        <v>625</v>
      </c>
      <c r="RUN96" s="586" t="s">
        <v>625</v>
      </c>
      <c r="RUO96" s="586" t="s">
        <v>625</v>
      </c>
      <c r="RUP96" s="586" t="s">
        <v>625</v>
      </c>
      <c r="RUQ96" s="586" t="s">
        <v>625</v>
      </c>
      <c r="RUR96" s="586" t="s">
        <v>625</v>
      </c>
      <c r="RUS96" s="586" t="s">
        <v>625</v>
      </c>
      <c r="RUT96" s="586" t="s">
        <v>625</v>
      </c>
      <c r="RUU96" s="586" t="s">
        <v>625</v>
      </c>
      <c r="RUV96" s="586" t="s">
        <v>625</v>
      </c>
      <c r="RUW96" s="586" t="s">
        <v>625</v>
      </c>
      <c r="RUX96" s="586" t="s">
        <v>625</v>
      </c>
      <c r="RUY96" s="586" t="s">
        <v>625</v>
      </c>
      <c r="RUZ96" s="586" t="s">
        <v>625</v>
      </c>
      <c r="RVA96" s="586" t="s">
        <v>625</v>
      </c>
      <c r="RVB96" s="586" t="s">
        <v>625</v>
      </c>
      <c r="RVC96" s="586" t="s">
        <v>625</v>
      </c>
      <c r="RVD96" s="586" t="s">
        <v>625</v>
      </c>
      <c r="RVE96" s="586" t="s">
        <v>625</v>
      </c>
      <c r="RVF96" s="586" t="s">
        <v>625</v>
      </c>
      <c r="RVG96" s="586" t="s">
        <v>625</v>
      </c>
      <c r="RVH96" s="586" t="s">
        <v>625</v>
      </c>
      <c r="RVI96" s="586" t="s">
        <v>625</v>
      </c>
      <c r="RVJ96" s="586" t="s">
        <v>625</v>
      </c>
      <c r="RVK96" s="586" t="s">
        <v>625</v>
      </c>
      <c r="RVL96" s="586" t="s">
        <v>625</v>
      </c>
      <c r="RVM96" s="586" t="s">
        <v>625</v>
      </c>
      <c r="RVN96" s="586" t="s">
        <v>625</v>
      </c>
      <c r="RVO96" s="586" t="s">
        <v>625</v>
      </c>
      <c r="RVP96" s="586" t="s">
        <v>625</v>
      </c>
      <c r="RVQ96" s="586" t="s">
        <v>625</v>
      </c>
      <c r="RVR96" s="586" t="s">
        <v>625</v>
      </c>
      <c r="RVS96" s="586" t="s">
        <v>625</v>
      </c>
      <c r="RVT96" s="586" t="s">
        <v>625</v>
      </c>
      <c r="RVU96" s="586" t="s">
        <v>625</v>
      </c>
      <c r="RVV96" s="586" t="s">
        <v>625</v>
      </c>
      <c r="RVW96" s="586" t="s">
        <v>625</v>
      </c>
      <c r="RVX96" s="586" t="s">
        <v>625</v>
      </c>
      <c r="RVY96" s="586" t="s">
        <v>625</v>
      </c>
      <c r="RVZ96" s="586" t="s">
        <v>625</v>
      </c>
      <c r="RWA96" s="586" t="s">
        <v>625</v>
      </c>
      <c r="RWB96" s="586" t="s">
        <v>625</v>
      </c>
      <c r="RWC96" s="586" t="s">
        <v>625</v>
      </c>
      <c r="RWD96" s="586" t="s">
        <v>625</v>
      </c>
      <c r="RWE96" s="586" t="s">
        <v>625</v>
      </c>
      <c r="RWF96" s="586" t="s">
        <v>625</v>
      </c>
      <c r="RWG96" s="586" t="s">
        <v>625</v>
      </c>
      <c r="RWH96" s="586" t="s">
        <v>625</v>
      </c>
      <c r="RWI96" s="586" t="s">
        <v>625</v>
      </c>
      <c r="RWJ96" s="586" t="s">
        <v>625</v>
      </c>
      <c r="RWK96" s="586" t="s">
        <v>625</v>
      </c>
      <c r="RWL96" s="586" t="s">
        <v>625</v>
      </c>
      <c r="RWM96" s="586" t="s">
        <v>625</v>
      </c>
      <c r="RWN96" s="586" t="s">
        <v>625</v>
      </c>
      <c r="RWO96" s="586" t="s">
        <v>625</v>
      </c>
      <c r="RWP96" s="586" t="s">
        <v>625</v>
      </c>
      <c r="RWQ96" s="586" t="s">
        <v>625</v>
      </c>
      <c r="RWR96" s="586" t="s">
        <v>625</v>
      </c>
      <c r="RWS96" s="586" t="s">
        <v>625</v>
      </c>
      <c r="RWT96" s="586" t="s">
        <v>625</v>
      </c>
      <c r="RWU96" s="586" t="s">
        <v>625</v>
      </c>
      <c r="RWV96" s="586" t="s">
        <v>625</v>
      </c>
      <c r="RWW96" s="586" t="s">
        <v>625</v>
      </c>
      <c r="RWX96" s="586" t="s">
        <v>625</v>
      </c>
      <c r="RWY96" s="586" t="s">
        <v>625</v>
      </c>
      <c r="RWZ96" s="586" t="s">
        <v>625</v>
      </c>
      <c r="RXA96" s="586" t="s">
        <v>625</v>
      </c>
      <c r="RXB96" s="586" t="s">
        <v>625</v>
      </c>
      <c r="RXC96" s="586" t="s">
        <v>625</v>
      </c>
      <c r="RXD96" s="586" t="s">
        <v>625</v>
      </c>
      <c r="RXE96" s="586" t="s">
        <v>625</v>
      </c>
      <c r="RXF96" s="586" t="s">
        <v>625</v>
      </c>
      <c r="RXG96" s="586" t="s">
        <v>625</v>
      </c>
      <c r="RXH96" s="586" t="s">
        <v>625</v>
      </c>
      <c r="RXI96" s="586" t="s">
        <v>625</v>
      </c>
      <c r="RXJ96" s="586" t="s">
        <v>625</v>
      </c>
      <c r="RXK96" s="586" t="s">
        <v>625</v>
      </c>
      <c r="RXL96" s="586" t="s">
        <v>625</v>
      </c>
      <c r="RXM96" s="586" t="s">
        <v>625</v>
      </c>
      <c r="RXN96" s="586" t="s">
        <v>625</v>
      </c>
      <c r="RXO96" s="586" t="s">
        <v>625</v>
      </c>
      <c r="RXP96" s="586" t="s">
        <v>625</v>
      </c>
      <c r="RXQ96" s="586" t="s">
        <v>625</v>
      </c>
      <c r="RXR96" s="586" t="s">
        <v>625</v>
      </c>
      <c r="RXS96" s="586" t="s">
        <v>625</v>
      </c>
      <c r="RXT96" s="586" t="s">
        <v>625</v>
      </c>
      <c r="RXU96" s="586" t="s">
        <v>625</v>
      </c>
      <c r="RXV96" s="586" t="s">
        <v>625</v>
      </c>
      <c r="RXW96" s="586" t="s">
        <v>625</v>
      </c>
      <c r="RXX96" s="586" t="s">
        <v>625</v>
      </c>
      <c r="RXY96" s="586" t="s">
        <v>625</v>
      </c>
      <c r="RXZ96" s="586" t="s">
        <v>625</v>
      </c>
      <c r="RYA96" s="586" t="s">
        <v>625</v>
      </c>
      <c r="RYB96" s="586" t="s">
        <v>625</v>
      </c>
      <c r="RYC96" s="586" t="s">
        <v>625</v>
      </c>
      <c r="RYD96" s="586" t="s">
        <v>625</v>
      </c>
      <c r="RYE96" s="586" t="s">
        <v>625</v>
      </c>
      <c r="RYF96" s="586" t="s">
        <v>625</v>
      </c>
      <c r="RYG96" s="586" t="s">
        <v>625</v>
      </c>
      <c r="RYH96" s="586" t="s">
        <v>625</v>
      </c>
      <c r="RYI96" s="586" t="s">
        <v>625</v>
      </c>
      <c r="RYJ96" s="586" t="s">
        <v>625</v>
      </c>
      <c r="RYK96" s="586" t="s">
        <v>625</v>
      </c>
      <c r="RYL96" s="586" t="s">
        <v>625</v>
      </c>
      <c r="RYM96" s="586" t="s">
        <v>625</v>
      </c>
      <c r="RYN96" s="586" t="s">
        <v>625</v>
      </c>
      <c r="RYO96" s="586" t="s">
        <v>625</v>
      </c>
      <c r="RYP96" s="586" t="s">
        <v>625</v>
      </c>
      <c r="RYQ96" s="586" t="s">
        <v>625</v>
      </c>
      <c r="RYR96" s="586" t="s">
        <v>625</v>
      </c>
      <c r="RYS96" s="586" t="s">
        <v>625</v>
      </c>
      <c r="RYT96" s="586" t="s">
        <v>625</v>
      </c>
      <c r="RYU96" s="586" t="s">
        <v>625</v>
      </c>
      <c r="RYV96" s="586" t="s">
        <v>625</v>
      </c>
      <c r="RYW96" s="586" t="s">
        <v>625</v>
      </c>
      <c r="RYX96" s="586" t="s">
        <v>625</v>
      </c>
      <c r="RYY96" s="586" t="s">
        <v>625</v>
      </c>
      <c r="RYZ96" s="586" t="s">
        <v>625</v>
      </c>
      <c r="RZA96" s="586" t="s">
        <v>625</v>
      </c>
      <c r="RZB96" s="586" t="s">
        <v>625</v>
      </c>
      <c r="RZC96" s="586" t="s">
        <v>625</v>
      </c>
      <c r="RZD96" s="586" t="s">
        <v>625</v>
      </c>
      <c r="RZE96" s="586" t="s">
        <v>625</v>
      </c>
      <c r="RZF96" s="586" t="s">
        <v>625</v>
      </c>
      <c r="RZG96" s="586" t="s">
        <v>625</v>
      </c>
      <c r="RZH96" s="586" t="s">
        <v>625</v>
      </c>
      <c r="RZI96" s="586" t="s">
        <v>625</v>
      </c>
      <c r="RZJ96" s="586" t="s">
        <v>625</v>
      </c>
      <c r="RZK96" s="586" t="s">
        <v>625</v>
      </c>
      <c r="RZL96" s="586" t="s">
        <v>625</v>
      </c>
      <c r="RZM96" s="586" t="s">
        <v>625</v>
      </c>
      <c r="RZN96" s="586" t="s">
        <v>625</v>
      </c>
      <c r="RZO96" s="586" t="s">
        <v>625</v>
      </c>
      <c r="RZP96" s="586" t="s">
        <v>625</v>
      </c>
      <c r="RZQ96" s="586" t="s">
        <v>625</v>
      </c>
      <c r="RZR96" s="586" t="s">
        <v>625</v>
      </c>
      <c r="RZS96" s="586" t="s">
        <v>625</v>
      </c>
      <c r="RZT96" s="586" t="s">
        <v>625</v>
      </c>
      <c r="RZU96" s="586" t="s">
        <v>625</v>
      </c>
      <c r="RZV96" s="586" t="s">
        <v>625</v>
      </c>
      <c r="RZW96" s="586" t="s">
        <v>625</v>
      </c>
      <c r="RZX96" s="586" t="s">
        <v>625</v>
      </c>
      <c r="RZY96" s="586" t="s">
        <v>625</v>
      </c>
      <c r="RZZ96" s="586" t="s">
        <v>625</v>
      </c>
      <c r="SAA96" s="586" t="s">
        <v>625</v>
      </c>
      <c r="SAB96" s="586" t="s">
        <v>625</v>
      </c>
      <c r="SAC96" s="586" t="s">
        <v>625</v>
      </c>
      <c r="SAD96" s="586" t="s">
        <v>625</v>
      </c>
      <c r="SAE96" s="586" t="s">
        <v>625</v>
      </c>
      <c r="SAF96" s="586" t="s">
        <v>625</v>
      </c>
      <c r="SAG96" s="586" t="s">
        <v>625</v>
      </c>
      <c r="SAH96" s="586" t="s">
        <v>625</v>
      </c>
      <c r="SAI96" s="586" t="s">
        <v>625</v>
      </c>
      <c r="SAJ96" s="586" t="s">
        <v>625</v>
      </c>
      <c r="SAK96" s="586" t="s">
        <v>625</v>
      </c>
      <c r="SAL96" s="586" t="s">
        <v>625</v>
      </c>
      <c r="SAM96" s="586" t="s">
        <v>625</v>
      </c>
      <c r="SAN96" s="586" t="s">
        <v>625</v>
      </c>
      <c r="SAO96" s="586" t="s">
        <v>625</v>
      </c>
      <c r="SAP96" s="586" t="s">
        <v>625</v>
      </c>
      <c r="SAQ96" s="586" t="s">
        <v>625</v>
      </c>
      <c r="SAR96" s="586" t="s">
        <v>625</v>
      </c>
      <c r="SAS96" s="586" t="s">
        <v>625</v>
      </c>
      <c r="SAT96" s="586" t="s">
        <v>625</v>
      </c>
      <c r="SAU96" s="586" t="s">
        <v>625</v>
      </c>
      <c r="SAV96" s="586" t="s">
        <v>625</v>
      </c>
      <c r="SAW96" s="586" t="s">
        <v>625</v>
      </c>
      <c r="SAX96" s="586" t="s">
        <v>625</v>
      </c>
      <c r="SAY96" s="586" t="s">
        <v>625</v>
      </c>
      <c r="SAZ96" s="586" t="s">
        <v>625</v>
      </c>
      <c r="SBA96" s="586" t="s">
        <v>625</v>
      </c>
      <c r="SBB96" s="586" t="s">
        <v>625</v>
      </c>
      <c r="SBC96" s="586" t="s">
        <v>625</v>
      </c>
      <c r="SBD96" s="586" t="s">
        <v>625</v>
      </c>
      <c r="SBE96" s="586" t="s">
        <v>625</v>
      </c>
      <c r="SBF96" s="586" t="s">
        <v>625</v>
      </c>
      <c r="SBG96" s="586" t="s">
        <v>625</v>
      </c>
      <c r="SBH96" s="586" t="s">
        <v>625</v>
      </c>
      <c r="SBI96" s="586" t="s">
        <v>625</v>
      </c>
      <c r="SBJ96" s="586" t="s">
        <v>625</v>
      </c>
      <c r="SBK96" s="586" t="s">
        <v>625</v>
      </c>
      <c r="SBL96" s="586" t="s">
        <v>625</v>
      </c>
      <c r="SBM96" s="586" t="s">
        <v>625</v>
      </c>
      <c r="SBN96" s="586" t="s">
        <v>625</v>
      </c>
      <c r="SBO96" s="586" t="s">
        <v>625</v>
      </c>
      <c r="SBP96" s="586" t="s">
        <v>625</v>
      </c>
      <c r="SBQ96" s="586" t="s">
        <v>625</v>
      </c>
      <c r="SBR96" s="586" t="s">
        <v>625</v>
      </c>
      <c r="SBS96" s="586" t="s">
        <v>625</v>
      </c>
      <c r="SBT96" s="586" t="s">
        <v>625</v>
      </c>
      <c r="SBU96" s="586" t="s">
        <v>625</v>
      </c>
      <c r="SBV96" s="586" t="s">
        <v>625</v>
      </c>
      <c r="SBW96" s="586" t="s">
        <v>625</v>
      </c>
      <c r="SBX96" s="586" t="s">
        <v>625</v>
      </c>
      <c r="SBY96" s="586" t="s">
        <v>625</v>
      </c>
      <c r="SBZ96" s="586" t="s">
        <v>625</v>
      </c>
      <c r="SCA96" s="586" t="s">
        <v>625</v>
      </c>
      <c r="SCB96" s="586" t="s">
        <v>625</v>
      </c>
      <c r="SCC96" s="586" t="s">
        <v>625</v>
      </c>
      <c r="SCD96" s="586" t="s">
        <v>625</v>
      </c>
      <c r="SCE96" s="586" t="s">
        <v>625</v>
      </c>
      <c r="SCF96" s="586" t="s">
        <v>625</v>
      </c>
      <c r="SCG96" s="586" t="s">
        <v>625</v>
      </c>
      <c r="SCH96" s="586" t="s">
        <v>625</v>
      </c>
      <c r="SCI96" s="586" t="s">
        <v>625</v>
      </c>
      <c r="SCJ96" s="586" t="s">
        <v>625</v>
      </c>
      <c r="SCK96" s="586" t="s">
        <v>625</v>
      </c>
      <c r="SCL96" s="586" t="s">
        <v>625</v>
      </c>
      <c r="SCM96" s="586" t="s">
        <v>625</v>
      </c>
      <c r="SCN96" s="586" t="s">
        <v>625</v>
      </c>
      <c r="SCO96" s="586" t="s">
        <v>625</v>
      </c>
      <c r="SCP96" s="586" t="s">
        <v>625</v>
      </c>
      <c r="SCQ96" s="586" t="s">
        <v>625</v>
      </c>
      <c r="SCR96" s="586" t="s">
        <v>625</v>
      </c>
      <c r="SCS96" s="586" t="s">
        <v>625</v>
      </c>
      <c r="SCT96" s="586" t="s">
        <v>625</v>
      </c>
      <c r="SCU96" s="586" t="s">
        <v>625</v>
      </c>
      <c r="SCV96" s="586" t="s">
        <v>625</v>
      </c>
      <c r="SCW96" s="586" t="s">
        <v>625</v>
      </c>
      <c r="SCX96" s="586" t="s">
        <v>625</v>
      </c>
      <c r="SCY96" s="586" t="s">
        <v>625</v>
      </c>
      <c r="SCZ96" s="586" t="s">
        <v>625</v>
      </c>
      <c r="SDA96" s="586" t="s">
        <v>625</v>
      </c>
      <c r="SDB96" s="586" t="s">
        <v>625</v>
      </c>
      <c r="SDC96" s="586" t="s">
        <v>625</v>
      </c>
      <c r="SDD96" s="586" t="s">
        <v>625</v>
      </c>
      <c r="SDE96" s="586" t="s">
        <v>625</v>
      </c>
      <c r="SDF96" s="586" t="s">
        <v>625</v>
      </c>
      <c r="SDG96" s="586" t="s">
        <v>625</v>
      </c>
      <c r="SDH96" s="586" t="s">
        <v>625</v>
      </c>
      <c r="SDI96" s="586" t="s">
        <v>625</v>
      </c>
      <c r="SDJ96" s="586" t="s">
        <v>625</v>
      </c>
      <c r="SDK96" s="586" t="s">
        <v>625</v>
      </c>
      <c r="SDL96" s="586" t="s">
        <v>625</v>
      </c>
      <c r="SDM96" s="586" t="s">
        <v>625</v>
      </c>
      <c r="SDN96" s="586" t="s">
        <v>625</v>
      </c>
      <c r="SDO96" s="586" t="s">
        <v>625</v>
      </c>
      <c r="SDP96" s="586" t="s">
        <v>625</v>
      </c>
      <c r="SDQ96" s="586" t="s">
        <v>625</v>
      </c>
      <c r="SDR96" s="586" t="s">
        <v>625</v>
      </c>
      <c r="SDS96" s="586" t="s">
        <v>625</v>
      </c>
      <c r="SDT96" s="586" t="s">
        <v>625</v>
      </c>
      <c r="SDU96" s="586" t="s">
        <v>625</v>
      </c>
      <c r="SDV96" s="586" t="s">
        <v>625</v>
      </c>
      <c r="SDW96" s="586" t="s">
        <v>625</v>
      </c>
      <c r="SDX96" s="586" t="s">
        <v>625</v>
      </c>
      <c r="SDY96" s="586" t="s">
        <v>625</v>
      </c>
      <c r="SDZ96" s="586" t="s">
        <v>625</v>
      </c>
      <c r="SEA96" s="586" t="s">
        <v>625</v>
      </c>
      <c r="SEB96" s="586" t="s">
        <v>625</v>
      </c>
      <c r="SEC96" s="586" t="s">
        <v>625</v>
      </c>
      <c r="SED96" s="586" t="s">
        <v>625</v>
      </c>
      <c r="SEE96" s="586" t="s">
        <v>625</v>
      </c>
      <c r="SEF96" s="586" t="s">
        <v>625</v>
      </c>
      <c r="SEG96" s="586" t="s">
        <v>625</v>
      </c>
      <c r="SEH96" s="586" t="s">
        <v>625</v>
      </c>
      <c r="SEI96" s="586" t="s">
        <v>625</v>
      </c>
      <c r="SEJ96" s="586" t="s">
        <v>625</v>
      </c>
      <c r="SEK96" s="586" t="s">
        <v>625</v>
      </c>
      <c r="SEL96" s="586" t="s">
        <v>625</v>
      </c>
      <c r="SEM96" s="586" t="s">
        <v>625</v>
      </c>
      <c r="SEN96" s="586" t="s">
        <v>625</v>
      </c>
      <c r="SEO96" s="586" t="s">
        <v>625</v>
      </c>
      <c r="SEP96" s="586" t="s">
        <v>625</v>
      </c>
      <c r="SEQ96" s="586" t="s">
        <v>625</v>
      </c>
      <c r="SER96" s="586" t="s">
        <v>625</v>
      </c>
      <c r="SES96" s="586" t="s">
        <v>625</v>
      </c>
      <c r="SET96" s="586" t="s">
        <v>625</v>
      </c>
      <c r="SEU96" s="586" t="s">
        <v>625</v>
      </c>
      <c r="SEV96" s="586" t="s">
        <v>625</v>
      </c>
      <c r="SEW96" s="586" t="s">
        <v>625</v>
      </c>
      <c r="SEX96" s="586" t="s">
        <v>625</v>
      </c>
      <c r="SEY96" s="586" t="s">
        <v>625</v>
      </c>
      <c r="SEZ96" s="586" t="s">
        <v>625</v>
      </c>
      <c r="SFA96" s="586" t="s">
        <v>625</v>
      </c>
      <c r="SFB96" s="586" t="s">
        <v>625</v>
      </c>
      <c r="SFC96" s="586" t="s">
        <v>625</v>
      </c>
      <c r="SFD96" s="586" t="s">
        <v>625</v>
      </c>
      <c r="SFE96" s="586" t="s">
        <v>625</v>
      </c>
      <c r="SFF96" s="586" t="s">
        <v>625</v>
      </c>
      <c r="SFG96" s="586" t="s">
        <v>625</v>
      </c>
      <c r="SFH96" s="586" t="s">
        <v>625</v>
      </c>
      <c r="SFI96" s="586" t="s">
        <v>625</v>
      </c>
      <c r="SFJ96" s="586" t="s">
        <v>625</v>
      </c>
      <c r="SFK96" s="586" t="s">
        <v>625</v>
      </c>
      <c r="SFL96" s="586" t="s">
        <v>625</v>
      </c>
      <c r="SFM96" s="586" t="s">
        <v>625</v>
      </c>
      <c r="SFN96" s="586" t="s">
        <v>625</v>
      </c>
      <c r="SFO96" s="586" t="s">
        <v>625</v>
      </c>
      <c r="SFP96" s="586" t="s">
        <v>625</v>
      </c>
      <c r="SFQ96" s="586" t="s">
        <v>625</v>
      </c>
      <c r="SFR96" s="586" t="s">
        <v>625</v>
      </c>
      <c r="SFS96" s="586" t="s">
        <v>625</v>
      </c>
      <c r="SFT96" s="586" t="s">
        <v>625</v>
      </c>
      <c r="SFU96" s="586" t="s">
        <v>625</v>
      </c>
      <c r="SFV96" s="586" t="s">
        <v>625</v>
      </c>
      <c r="SFW96" s="586" t="s">
        <v>625</v>
      </c>
      <c r="SFX96" s="586" t="s">
        <v>625</v>
      </c>
      <c r="SFY96" s="586" t="s">
        <v>625</v>
      </c>
      <c r="SFZ96" s="586" t="s">
        <v>625</v>
      </c>
      <c r="SGA96" s="586" t="s">
        <v>625</v>
      </c>
      <c r="SGB96" s="586" t="s">
        <v>625</v>
      </c>
      <c r="SGC96" s="586" t="s">
        <v>625</v>
      </c>
      <c r="SGD96" s="586" t="s">
        <v>625</v>
      </c>
      <c r="SGE96" s="586" t="s">
        <v>625</v>
      </c>
      <c r="SGF96" s="586" t="s">
        <v>625</v>
      </c>
      <c r="SGG96" s="586" t="s">
        <v>625</v>
      </c>
      <c r="SGH96" s="586" t="s">
        <v>625</v>
      </c>
      <c r="SGI96" s="586" t="s">
        <v>625</v>
      </c>
      <c r="SGJ96" s="586" t="s">
        <v>625</v>
      </c>
      <c r="SGK96" s="586" t="s">
        <v>625</v>
      </c>
      <c r="SGL96" s="586" t="s">
        <v>625</v>
      </c>
      <c r="SGM96" s="586" t="s">
        <v>625</v>
      </c>
      <c r="SGN96" s="586" t="s">
        <v>625</v>
      </c>
      <c r="SGO96" s="586" t="s">
        <v>625</v>
      </c>
      <c r="SGP96" s="586" t="s">
        <v>625</v>
      </c>
      <c r="SGQ96" s="586" t="s">
        <v>625</v>
      </c>
      <c r="SGR96" s="586" t="s">
        <v>625</v>
      </c>
      <c r="SGS96" s="586" t="s">
        <v>625</v>
      </c>
      <c r="SGT96" s="586" t="s">
        <v>625</v>
      </c>
      <c r="SGU96" s="586" t="s">
        <v>625</v>
      </c>
      <c r="SGV96" s="586" t="s">
        <v>625</v>
      </c>
      <c r="SGW96" s="586" t="s">
        <v>625</v>
      </c>
      <c r="SGX96" s="586" t="s">
        <v>625</v>
      </c>
      <c r="SGY96" s="586" t="s">
        <v>625</v>
      </c>
      <c r="SGZ96" s="586" t="s">
        <v>625</v>
      </c>
      <c r="SHA96" s="586" t="s">
        <v>625</v>
      </c>
      <c r="SHB96" s="586" t="s">
        <v>625</v>
      </c>
      <c r="SHC96" s="586" t="s">
        <v>625</v>
      </c>
      <c r="SHD96" s="586" t="s">
        <v>625</v>
      </c>
      <c r="SHE96" s="586" t="s">
        <v>625</v>
      </c>
      <c r="SHF96" s="586" t="s">
        <v>625</v>
      </c>
      <c r="SHG96" s="586" t="s">
        <v>625</v>
      </c>
      <c r="SHH96" s="586" t="s">
        <v>625</v>
      </c>
      <c r="SHI96" s="586" t="s">
        <v>625</v>
      </c>
      <c r="SHJ96" s="586" t="s">
        <v>625</v>
      </c>
      <c r="SHK96" s="586" t="s">
        <v>625</v>
      </c>
      <c r="SHL96" s="586" t="s">
        <v>625</v>
      </c>
      <c r="SHM96" s="586" t="s">
        <v>625</v>
      </c>
      <c r="SHN96" s="586" t="s">
        <v>625</v>
      </c>
      <c r="SHO96" s="586" t="s">
        <v>625</v>
      </c>
      <c r="SHP96" s="586" t="s">
        <v>625</v>
      </c>
      <c r="SHQ96" s="586" t="s">
        <v>625</v>
      </c>
      <c r="SHR96" s="586" t="s">
        <v>625</v>
      </c>
      <c r="SHS96" s="586" t="s">
        <v>625</v>
      </c>
      <c r="SHT96" s="586" t="s">
        <v>625</v>
      </c>
      <c r="SHU96" s="586" t="s">
        <v>625</v>
      </c>
      <c r="SHV96" s="586" t="s">
        <v>625</v>
      </c>
      <c r="SHW96" s="586" t="s">
        <v>625</v>
      </c>
      <c r="SHX96" s="586" t="s">
        <v>625</v>
      </c>
      <c r="SHY96" s="586" t="s">
        <v>625</v>
      </c>
      <c r="SHZ96" s="586" t="s">
        <v>625</v>
      </c>
      <c r="SIA96" s="586" t="s">
        <v>625</v>
      </c>
      <c r="SIB96" s="586" t="s">
        <v>625</v>
      </c>
      <c r="SIC96" s="586" t="s">
        <v>625</v>
      </c>
      <c r="SID96" s="586" t="s">
        <v>625</v>
      </c>
      <c r="SIE96" s="586" t="s">
        <v>625</v>
      </c>
      <c r="SIF96" s="586" t="s">
        <v>625</v>
      </c>
      <c r="SIG96" s="586" t="s">
        <v>625</v>
      </c>
      <c r="SIH96" s="586" t="s">
        <v>625</v>
      </c>
      <c r="SII96" s="586" t="s">
        <v>625</v>
      </c>
      <c r="SIJ96" s="586" t="s">
        <v>625</v>
      </c>
      <c r="SIK96" s="586" t="s">
        <v>625</v>
      </c>
      <c r="SIL96" s="586" t="s">
        <v>625</v>
      </c>
      <c r="SIM96" s="586" t="s">
        <v>625</v>
      </c>
      <c r="SIN96" s="586" t="s">
        <v>625</v>
      </c>
      <c r="SIO96" s="586" t="s">
        <v>625</v>
      </c>
      <c r="SIP96" s="586" t="s">
        <v>625</v>
      </c>
      <c r="SIQ96" s="586" t="s">
        <v>625</v>
      </c>
      <c r="SIR96" s="586" t="s">
        <v>625</v>
      </c>
      <c r="SIS96" s="586" t="s">
        <v>625</v>
      </c>
      <c r="SIT96" s="586" t="s">
        <v>625</v>
      </c>
      <c r="SIU96" s="586" t="s">
        <v>625</v>
      </c>
      <c r="SIV96" s="586" t="s">
        <v>625</v>
      </c>
      <c r="SIW96" s="586" t="s">
        <v>625</v>
      </c>
      <c r="SIX96" s="586" t="s">
        <v>625</v>
      </c>
      <c r="SIY96" s="586" t="s">
        <v>625</v>
      </c>
      <c r="SIZ96" s="586" t="s">
        <v>625</v>
      </c>
      <c r="SJA96" s="586" t="s">
        <v>625</v>
      </c>
      <c r="SJB96" s="586" t="s">
        <v>625</v>
      </c>
      <c r="SJC96" s="586" t="s">
        <v>625</v>
      </c>
      <c r="SJD96" s="586" t="s">
        <v>625</v>
      </c>
      <c r="SJE96" s="586" t="s">
        <v>625</v>
      </c>
      <c r="SJF96" s="586" t="s">
        <v>625</v>
      </c>
      <c r="SJG96" s="586" t="s">
        <v>625</v>
      </c>
      <c r="SJH96" s="586" t="s">
        <v>625</v>
      </c>
      <c r="SJI96" s="586" t="s">
        <v>625</v>
      </c>
      <c r="SJJ96" s="586" t="s">
        <v>625</v>
      </c>
      <c r="SJK96" s="586" t="s">
        <v>625</v>
      </c>
      <c r="SJL96" s="586" t="s">
        <v>625</v>
      </c>
      <c r="SJM96" s="586" t="s">
        <v>625</v>
      </c>
      <c r="SJN96" s="586" t="s">
        <v>625</v>
      </c>
      <c r="SJO96" s="586" t="s">
        <v>625</v>
      </c>
      <c r="SJP96" s="586" t="s">
        <v>625</v>
      </c>
      <c r="SJQ96" s="586" t="s">
        <v>625</v>
      </c>
      <c r="SJR96" s="586" t="s">
        <v>625</v>
      </c>
      <c r="SJS96" s="586" t="s">
        <v>625</v>
      </c>
      <c r="SJT96" s="586" t="s">
        <v>625</v>
      </c>
      <c r="SJU96" s="586" t="s">
        <v>625</v>
      </c>
      <c r="SJV96" s="586" t="s">
        <v>625</v>
      </c>
      <c r="SJW96" s="586" t="s">
        <v>625</v>
      </c>
      <c r="SJX96" s="586" t="s">
        <v>625</v>
      </c>
      <c r="SJY96" s="586" t="s">
        <v>625</v>
      </c>
      <c r="SJZ96" s="586" t="s">
        <v>625</v>
      </c>
      <c r="SKA96" s="586" t="s">
        <v>625</v>
      </c>
      <c r="SKB96" s="586" t="s">
        <v>625</v>
      </c>
      <c r="SKC96" s="586" t="s">
        <v>625</v>
      </c>
      <c r="SKD96" s="586" t="s">
        <v>625</v>
      </c>
      <c r="SKE96" s="586" t="s">
        <v>625</v>
      </c>
      <c r="SKF96" s="586" t="s">
        <v>625</v>
      </c>
      <c r="SKG96" s="586" t="s">
        <v>625</v>
      </c>
      <c r="SKH96" s="586" t="s">
        <v>625</v>
      </c>
      <c r="SKI96" s="586" t="s">
        <v>625</v>
      </c>
      <c r="SKJ96" s="586" t="s">
        <v>625</v>
      </c>
      <c r="SKK96" s="586" t="s">
        <v>625</v>
      </c>
      <c r="SKL96" s="586" t="s">
        <v>625</v>
      </c>
      <c r="SKM96" s="586" t="s">
        <v>625</v>
      </c>
      <c r="SKN96" s="586" t="s">
        <v>625</v>
      </c>
      <c r="SKO96" s="586" t="s">
        <v>625</v>
      </c>
      <c r="SKP96" s="586" t="s">
        <v>625</v>
      </c>
      <c r="SKQ96" s="586" t="s">
        <v>625</v>
      </c>
      <c r="SKR96" s="586" t="s">
        <v>625</v>
      </c>
      <c r="SKS96" s="586" t="s">
        <v>625</v>
      </c>
      <c r="SKT96" s="586" t="s">
        <v>625</v>
      </c>
      <c r="SKU96" s="586" t="s">
        <v>625</v>
      </c>
      <c r="SKV96" s="586" t="s">
        <v>625</v>
      </c>
      <c r="SKW96" s="586" t="s">
        <v>625</v>
      </c>
      <c r="SKX96" s="586" t="s">
        <v>625</v>
      </c>
      <c r="SKY96" s="586" t="s">
        <v>625</v>
      </c>
      <c r="SKZ96" s="586" t="s">
        <v>625</v>
      </c>
      <c r="SLA96" s="586" t="s">
        <v>625</v>
      </c>
      <c r="SLB96" s="586" t="s">
        <v>625</v>
      </c>
      <c r="SLC96" s="586" t="s">
        <v>625</v>
      </c>
      <c r="SLD96" s="586" t="s">
        <v>625</v>
      </c>
      <c r="SLE96" s="586" t="s">
        <v>625</v>
      </c>
      <c r="SLF96" s="586" t="s">
        <v>625</v>
      </c>
      <c r="SLG96" s="586" t="s">
        <v>625</v>
      </c>
      <c r="SLH96" s="586" t="s">
        <v>625</v>
      </c>
      <c r="SLI96" s="586" t="s">
        <v>625</v>
      </c>
      <c r="SLJ96" s="586" t="s">
        <v>625</v>
      </c>
      <c r="SLK96" s="586" t="s">
        <v>625</v>
      </c>
      <c r="SLL96" s="586" t="s">
        <v>625</v>
      </c>
      <c r="SLM96" s="586" t="s">
        <v>625</v>
      </c>
      <c r="SLN96" s="586" t="s">
        <v>625</v>
      </c>
      <c r="SLO96" s="586" t="s">
        <v>625</v>
      </c>
      <c r="SLP96" s="586" t="s">
        <v>625</v>
      </c>
      <c r="SLQ96" s="586" t="s">
        <v>625</v>
      </c>
      <c r="SLR96" s="586" t="s">
        <v>625</v>
      </c>
      <c r="SLS96" s="586" t="s">
        <v>625</v>
      </c>
      <c r="SLT96" s="586" t="s">
        <v>625</v>
      </c>
      <c r="SLU96" s="586" t="s">
        <v>625</v>
      </c>
      <c r="SLV96" s="586" t="s">
        <v>625</v>
      </c>
      <c r="SLW96" s="586" t="s">
        <v>625</v>
      </c>
      <c r="SLX96" s="586" t="s">
        <v>625</v>
      </c>
      <c r="SLY96" s="586" t="s">
        <v>625</v>
      </c>
      <c r="SLZ96" s="586" t="s">
        <v>625</v>
      </c>
      <c r="SMA96" s="586" t="s">
        <v>625</v>
      </c>
      <c r="SMB96" s="586" t="s">
        <v>625</v>
      </c>
      <c r="SMC96" s="586" t="s">
        <v>625</v>
      </c>
      <c r="SMD96" s="586" t="s">
        <v>625</v>
      </c>
      <c r="SME96" s="586" t="s">
        <v>625</v>
      </c>
      <c r="SMF96" s="586" t="s">
        <v>625</v>
      </c>
      <c r="SMG96" s="586" t="s">
        <v>625</v>
      </c>
      <c r="SMH96" s="586" t="s">
        <v>625</v>
      </c>
      <c r="SMI96" s="586" t="s">
        <v>625</v>
      </c>
      <c r="SMJ96" s="586" t="s">
        <v>625</v>
      </c>
      <c r="SMK96" s="586" t="s">
        <v>625</v>
      </c>
      <c r="SML96" s="586" t="s">
        <v>625</v>
      </c>
      <c r="SMM96" s="586" t="s">
        <v>625</v>
      </c>
      <c r="SMN96" s="586" t="s">
        <v>625</v>
      </c>
      <c r="SMO96" s="586" t="s">
        <v>625</v>
      </c>
      <c r="SMP96" s="586" t="s">
        <v>625</v>
      </c>
      <c r="SMQ96" s="586" t="s">
        <v>625</v>
      </c>
      <c r="SMR96" s="586" t="s">
        <v>625</v>
      </c>
      <c r="SMS96" s="586" t="s">
        <v>625</v>
      </c>
      <c r="SMT96" s="586" t="s">
        <v>625</v>
      </c>
      <c r="SMU96" s="586" t="s">
        <v>625</v>
      </c>
      <c r="SMV96" s="586" t="s">
        <v>625</v>
      </c>
      <c r="SMW96" s="586" t="s">
        <v>625</v>
      </c>
      <c r="SMX96" s="586" t="s">
        <v>625</v>
      </c>
      <c r="SMY96" s="586" t="s">
        <v>625</v>
      </c>
      <c r="SMZ96" s="586" t="s">
        <v>625</v>
      </c>
      <c r="SNA96" s="586" t="s">
        <v>625</v>
      </c>
      <c r="SNB96" s="586" t="s">
        <v>625</v>
      </c>
      <c r="SNC96" s="586" t="s">
        <v>625</v>
      </c>
      <c r="SND96" s="586" t="s">
        <v>625</v>
      </c>
      <c r="SNE96" s="586" t="s">
        <v>625</v>
      </c>
      <c r="SNF96" s="586" t="s">
        <v>625</v>
      </c>
      <c r="SNG96" s="586" t="s">
        <v>625</v>
      </c>
      <c r="SNH96" s="586" t="s">
        <v>625</v>
      </c>
      <c r="SNI96" s="586" t="s">
        <v>625</v>
      </c>
      <c r="SNJ96" s="586" t="s">
        <v>625</v>
      </c>
      <c r="SNK96" s="586" t="s">
        <v>625</v>
      </c>
      <c r="SNL96" s="586" t="s">
        <v>625</v>
      </c>
      <c r="SNM96" s="586" t="s">
        <v>625</v>
      </c>
      <c r="SNN96" s="586" t="s">
        <v>625</v>
      </c>
      <c r="SNO96" s="586" t="s">
        <v>625</v>
      </c>
      <c r="SNP96" s="586" t="s">
        <v>625</v>
      </c>
      <c r="SNQ96" s="586" t="s">
        <v>625</v>
      </c>
      <c r="SNR96" s="586" t="s">
        <v>625</v>
      </c>
      <c r="SNS96" s="586" t="s">
        <v>625</v>
      </c>
      <c r="SNT96" s="586" t="s">
        <v>625</v>
      </c>
      <c r="SNU96" s="586" t="s">
        <v>625</v>
      </c>
      <c r="SNV96" s="586" t="s">
        <v>625</v>
      </c>
      <c r="SNW96" s="586" t="s">
        <v>625</v>
      </c>
      <c r="SNX96" s="586" t="s">
        <v>625</v>
      </c>
      <c r="SNY96" s="586" t="s">
        <v>625</v>
      </c>
      <c r="SNZ96" s="586" t="s">
        <v>625</v>
      </c>
      <c r="SOA96" s="586" t="s">
        <v>625</v>
      </c>
      <c r="SOB96" s="586" t="s">
        <v>625</v>
      </c>
      <c r="SOC96" s="586" t="s">
        <v>625</v>
      </c>
      <c r="SOD96" s="586" t="s">
        <v>625</v>
      </c>
      <c r="SOE96" s="586" t="s">
        <v>625</v>
      </c>
      <c r="SOF96" s="586" t="s">
        <v>625</v>
      </c>
      <c r="SOG96" s="586" t="s">
        <v>625</v>
      </c>
      <c r="SOH96" s="586" t="s">
        <v>625</v>
      </c>
      <c r="SOI96" s="586" t="s">
        <v>625</v>
      </c>
      <c r="SOJ96" s="586" t="s">
        <v>625</v>
      </c>
      <c r="SOK96" s="586" t="s">
        <v>625</v>
      </c>
      <c r="SOL96" s="586" t="s">
        <v>625</v>
      </c>
      <c r="SOM96" s="586" t="s">
        <v>625</v>
      </c>
      <c r="SON96" s="586" t="s">
        <v>625</v>
      </c>
      <c r="SOO96" s="586" t="s">
        <v>625</v>
      </c>
      <c r="SOP96" s="586" t="s">
        <v>625</v>
      </c>
      <c r="SOQ96" s="586" t="s">
        <v>625</v>
      </c>
      <c r="SOR96" s="586" t="s">
        <v>625</v>
      </c>
      <c r="SOS96" s="586" t="s">
        <v>625</v>
      </c>
      <c r="SOT96" s="586" t="s">
        <v>625</v>
      </c>
      <c r="SOU96" s="586" t="s">
        <v>625</v>
      </c>
      <c r="SOV96" s="586" t="s">
        <v>625</v>
      </c>
      <c r="SOW96" s="586" t="s">
        <v>625</v>
      </c>
      <c r="SOX96" s="586" t="s">
        <v>625</v>
      </c>
      <c r="SOY96" s="586" t="s">
        <v>625</v>
      </c>
      <c r="SOZ96" s="586" t="s">
        <v>625</v>
      </c>
      <c r="SPA96" s="586" t="s">
        <v>625</v>
      </c>
      <c r="SPB96" s="586" t="s">
        <v>625</v>
      </c>
      <c r="SPC96" s="586" t="s">
        <v>625</v>
      </c>
      <c r="SPD96" s="586" t="s">
        <v>625</v>
      </c>
      <c r="SPE96" s="586" t="s">
        <v>625</v>
      </c>
      <c r="SPF96" s="586" t="s">
        <v>625</v>
      </c>
      <c r="SPG96" s="586" t="s">
        <v>625</v>
      </c>
      <c r="SPH96" s="586" t="s">
        <v>625</v>
      </c>
      <c r="SPI96" s="586" t="s">
        <v>625</v>
      </c>
      <c r="SPJ96" s="586" t="s">
        <v>625</v>
      </c>
      <c r="SPK96" s="586" t="s">
        <v>625</v>
      </c>
      <c r="SPL96" s="586" t="s">
        <v>625</v>
      </c>
      <c r="SPM96" s="586" t="s">
        <v>625</v>
      </c>
      <c r="SPN96" s="586" t="s">
        <v>625</v>
      </c>
      <c r="SPO96" s="586" t="s">
        <v>625</v>
      </c>
      <c r="SPP96" s="586" t="s">
        <v>625</v>
      </c>
      <c r="SPQ96" s="586" t="s">
        <v>625</v>
      </c>
      <c r="SPR96" s="586" t="s">
        <v>625</v>
      </c>
      <c r="SPS96" s="586" t="s">
        <v>625</v>
      </c>
      <c r="SPT96" s="586" t="s">
        <v>625</v>
      </c>
      <c r="SPU96" s="586" t="s">
        <v>625</v>
      </c>
      <c r="SPV96" s="586" t="s">
        <v>625</v>
      </c>
      <c r="SPW96" s="586" t="s">
        <v>625</v>
      </c>
      <c r="SPX96" s="586" t="s">
        <v>625</v>
      </c>
      <c r="SPY96" s="586" t="s">
        <v>625</v>
      </c>
      <c r="SPZ96" s="586" t="s">
        <v>625</v>
      </c>
      <c r="SQA96" s="586" t="s">
        <v>625</v>
      </c>
      <c r="SQB96" s="586" t="s">
        <v>625</v>
      </c>
      <c r="SQC96" s="586" t="s">
        <v>625</v>
      </c>
      <c r="SQD96" s="586" t="s">
        <v>625</v>
      </c>
      <c r="SQE96" s="586" t="s">
        <v>625</v>
      </c>
      <c r="SQF96" s="586" t="s">
        <v>625</v>
      </c>
      <c r="SQG96" s="586" t="s">
        <v>625</v>
      </c>
      <c r="SQH96" s="586" t="s">
        <v>625</v>
      </c>
      <c r="SQI96" s="586" t="s">
        <v>625</v>
      </c>
      <c r="SQJ96" s="586" t="s">
        <v>625</v>
      </c>
      <c r="SQK96" s="586" t="s">
        <v>625</v>
      </c>
      <c r="SQL96" s="586" t="s">
        <v>625</v>
      </c>
      <c r="SQM96" s="586" t="s">
        <v>625</v>
      </c>
      <c r="SQN96" s="586" t="s">
        <v>625</v>
      </c>
      <c r="SQO96" s="586" t="s">
        <v>625</v>
      </c>
      <c r="SQP96" s="586" t="s">
        <v>625</v>
      </c>
      <c r="SQQ96" s="586" t="s">
        <v>625</v>
      </c>
      <c r="SQR96" s="586" t="s">
        <v>625</v>
      </c>
      <c r="SQS96" s="586" t="s">
        <v>625</v>
      </c>
      <c r="SQT96" s="586" t="s">
        <v>625</v>
      </c>
      <c r="SQU96" s="586" t="s">
        <v>625</v>
      </c>
      <c r="SQV96" s="586" t="s">
        <v>625</v>
      </c>
      <c r="SQW96" s="586" t="s">
        <v>625</v>
      </c>
      <c r="SQX96" s="586" t="s">
        <v>625</v>
      </c>
      <c r="SQY96" s="586" t="s">
        <v>625</v>
      </c>
      <c r="SQZ96" s="586" t="s">
        <v>625</v>
      </c>
      <c r="SRA96" s="586" t="s">
        <v>625</v>
      </c>
      <c r="SRB96" s="586" t="s">
        <v>625</v>
      </c>
      <c r="SRC96" s="586" t="s">
        <v>625</v>
      </c>
      <c r="SRD96" s="586" t="s">
        <v>625</v>
      </c>
      <c r="SRE96" s="586" t="s">
        <v>625</v>
      </c>
      <c r="SRF96" s="586" t="s">
        <v>625</v>
      </c>
      <c r="SRG96" s="586" t="s">
        <v>625</v>
      </c>
      <c r="SRH96" s="586" t="s">
        <v>625</v>
      </c>
      <c r="SRI96" s="586" t="s">
        <v>625</v>
      </c>
      <c r="SRJ96" s="586" t="s">
        <v>625</v>
      </c>
      <c r="SRK96" s="586" t="s">
        <v>625</v>
      </c>
      <c r="SRL96" s="586" t="s">
        <v>625</v>
      </c>
      <c r="SRM96" s="586" t="s">
        <v>625</v>
      </c>
      <c r="SRN96" s="586" t="s">
        <v>625</v>
      </c>
      <c r="SRO96" s="586" t="s">
        <v>625</v>
      </c>
      <c r="SRP96" s="586" t="s">
        <v>625</v>
      </c>
      <c r="SRQ96" s="586" t="s">
        <v>625</v>
      </c>
      <c r="SRR96" s="586" t="s">
        <v>625</v>
      </c>
      <c r="SRS96" s="586" t="s">
        <v>625</v>
      </c>
      <c r="SRT96" s="586" t="s">
        <v>625</v>
      </c>
      <c r="SRU96" s="586" t="s">
        <v>625</v>
      </c>
      <c r="SRV96" s="586" t="s">
        <v>625</v>
      </c>
      <c r="SRW96" s="586" t="s">
        <v>625</v>
      </c>
      <c r="SRX96" s="586" t="s">
        <v>625</v>
      </c>
      <c r="SRY96" s="586" t="s">
        <v>625</v>
      </c>
      <c r="SRZ96" s="586" t="s">
        <v>625</v>
      </c>
      <c r="SSA96" s="586" t="s">
        <v>625</v>
      </c>
      <c r="SSB96" s="586" t="s">
        <v>625</v>
      </c>
      <c r="SSC96" s="586" t="s">
        <v>625</v>
      </c>
      <c r="SSD96" s="586" t="s">
        <v>625</v>
      </c>
      <c r="SSE96" s="586" t="s">
        <v>625</v>
      </c>
      <c r="SSF96" s="586" t="s">
        <v>625</v>
      </c>
      <c r="SSG96" s="586" t="s">
        <v>625</v>
      </c>
      <c r="SSH96" s="586" t="s">
        <v>625</v>
      </c>
      <c r="SSI96" s="586" t="s">
        <v>625</v>
      </c>
      <c r="SSJ96" s="586" t="s">
        <v>625</v>
      </c>
      <c r="SSK96" s="586" t="s">
        <v>625</v>
      </c>
      <c r="SSL96" s="586" t="s">
        <v>625</v>
      </c>
      <c r="SSM96" s="586" t="s">
        <v>625</v>
      </c>
      <c r="SSN96" s="586" t="s">
        <v>625</v>
      </c>
      <c r="SSO96" s="586" t="s">
        <v>625</v>
      </c>
      <c r="SSP96" s="586" t="s">
        <v>625</v>
      </c>
      <c r="SSQ96" s="586" t="s">
        <v>625</v>
      </c>
      <c r="SSR96" s="586" t="s">
        <v>625</v>
      </c>
      <c r="SSS96" s="586" t="s">
        <v>625</v>
      </c>
      <c r="SST96" s="586" t="s">
        <v>625</v>
      </c>
      <c r="SSU96" s="586" t="s">
        <v>625</v>
      </c>
      <c r="SSV96" s="586" t="s">
        <v>625</v>
      </c>
      <c r="SSW96" s="586" t="s">
        <v>625</v>
      </c>
      <c r="SSX96" s="586" t="s">
        <v>625</v>
      </c>
      <c r="SSY96" s="586" t="s">
        <v>625</v>
      </c>
      <c r="SSZ96" s="586" t="s">
        <v>625</v>
      </c>
      <c r="STA96" s="586" t="s">
        <v>625</v>
      </c>
      <c r="STB96" s="586" t="s">
        <v>625</v>
      </c>
      <c r="STC96" s="586" t="s">
        <v>625</v>
      </c>
      <c r="STD96" s="586" t="s">
        <v>625</v>
      </c>
      <c r="STE96" s="586" t="s">
        <v>625</v>
      </c>
      <c r="STF96" s="586" t="s">
        <v>625</v>
      </c>
      <c r="STG96" s="586" t="s">
        <v>625</v>
      </c>
      <c r="STH96" s="586" t="s">
        <v>625</v>
      </c>
      <c r="STI96" s="586" t="s">
        <v>625</v>
      </c>
      <c r="STJ96" s="586" t="s">
        <v>625</v>
      </c>
      <c r="STK96" s="586" t="s">
        <v>625</v>
      </c>
      <c r="STL96" s="586" t="s">
        <v>625</v>
      </c>
      <c r="STM96" s="586" t="s">
        <v>625</v>
      </c>
      <c r="STN96" s="586" t="s">
        <v>625</v>
      </c>
      <c r="STO96" s="586" t="s">
        <v>625</v>
      </c>
      <c r="STP96" s="586" t="s">
        <v>625</v>
      </c>
      <c r="STQ96" s="586" t="s">
        <v>625</v>
      </c>
      <c r="STR96" s="586" t="s">
        <v>625</v>
      </c>
      <c r="STS96" s="586" t="s">
        <v>625</v>
      </c>
      <c r="STT96" s="586" t="s">
        <v>625</v>
      </c>
      <c r="STU96" s="586" t="s">
        <v>625</v>
      </c>
      <c r="STV96" s="586" t="s">
        <v>625</v>
      </c>
      <c r="STW96" s="586" t="s">
        <v>625</v>
      </c>
      <c r="STX96" s="586" t="s">
        <v>625</v>
      </c>
      <c r="STY96" s="586" t="s">
        <v>625</v>
      </c>
      <c r="STZ96" s="586" t="s">
        <v>625</v>
      </c>
      <c r="SUA96" s="586" t="s">
        <v>625</v>
      </c>
      <c r="SUB96" s="586" t="s">
        <v>625</v>
      </c>
      <c r="SUC96" s="586" t="s">
        <v>625</v>
      </c>
      <c r="SUD96" s="586" t="s">
        <v>625</v>
      </c>
      <c r="SUE96" s="586" t="s">
        <v>625</v>
      </c>
      <c r="SUF96" s="586" t="s">
        <v>625</v>
      </c>
      <c r="SUG96" s="586" t="s">
        <v>625</v>
      </c>
      <c r="SUH96" s="586" t="s">
        <v>625</v>
      </c>
      <c r="SUI96" s="586" t="s">
        <v>625</v>
      </c>
      <c r="SUJ96" s="586" t="s">
        <v>625</v>
      </c>
      <c r="SUK96" s="586" t="s">
        <v>625</v>
      </c>
      <c r="SUL96" s="586" t="s">
        <v>625</v>
      </c>
      <c r="SUM96" s="586" t="s">
        <v>625</v>
      </c>
      <c r="SUN96" s="586" t="s">
        <v>625</v>
      </c>
      <c r="SUO96" s="586" t="s">
        <v>625</v>
      </c>
      <c r="SUP96" s="586" t="s">
        <v>625</v>
      </c>
      <c r="SUQ96" s="586" t="s">
        <v>625</v>
      </c>
      <c r="SUR96" s="586" t="s">
        <v>625</v>
      </c>
      <c r="SUS96" s="586" t="s">
        <v>625</v>
      </c>
      <c r="SUT96" s="586" t="s">
        <v>625</v>
      </c>
      <c r="SUU96" s="586" t="s">
        <v>625</v>
      </c>
      <c r="SUV96" s="586" t="s">
        <v>625</v>
      </c>
      <c r="SUW96" s="586" t="s">
        <v>625</v>
      </c>
      <c r="SUX96" s="586" t="s">
        <v>625</v>
      </c>
      <c r="SUY96" s="586" t="s">
        <v>625</v>
      </c>
      <c r="SUZ96" s="586" t="s">
        <v>625</v>
      </c>
      <c r="SVA96" s="586" t="s">
        <v>625</v>
      </c>
      <c r="SVB96" s="586" t="s">
        <v>625</v>
      </c>
      <c r="SVC96" s="586" t="s">
        <v>625</v>
      </c>
      <c r="SVD96" s="586" t="s">
        <v>625</v>
      </c>
      <c r="SVE96" s="586" t="s">
        <v>625</v>
      </c>
      <c r="SVF96" s="586" t="s">
        <v>625</v>
      </c>
      <c r="SVG96" s="586" t="s">
        <v>625</v>
      </c>
      <c r="SVH96" s="586" t="s">
        <v>625</v>
      </c>
      <c r="SVI96" s="586" t="s">
        <v>625</v>
      </c>
      <c r="SVJ96" s="586" t="s">
        <v>625</v>
      </c>
      <c r="SVK96" s="586" t="s">
        <v>625</v>
      </c>
      <c r="SVL96" s="586" t="s">
        <v>625</v>
      </c>
      <c r="SVM96" s="586" t="s">
        <v>625</v>
      </c>
      <c r="SVN96" s="586" t="s">
        <v>625</v>
      </c>
      <c r="SVO96" s="586" t="s">
        <v>625</v>
      </c>
      <c r="SVP96" s="586" t="s">
        <v>625</v>
      </c>
      <c r="SVQ96" s="586" t="s">
        <v>625</v>
      </c>
      <c r="SVR96" s="586" t="s">
        <v>625</v>
      </c>
      <c r="SVS96" s="586" t="s">
        <v>625</v>
      </c>
      <c r="SVT96" s="586" t="s">
        <v>625</v>
      </c>
      <c r="SVU96" s="586" t="s">
        <v>625</v>
      </c>
      <c r="SVV96" s="586" t="s">
        <v>625</v>
      </c>
      <c r="SVW96" s="586" t="s">
        <v>625</v>
      </c>
      <c r="SVX96" s="586" t="s">
        <v>625</v>
      </c>
      <c r="SVY96" s="586" t="s">
        <v>625</v>
      </c>
      <c r="SVZ96" s="586" t="s">
        <v>625</v>
      </c>
      <c r="SWA96" s="586" t="s">
        <v>625</v>
      </c>
      <c r="SWB96" s="586" t="s">
        <v>625</v>
      </c>
      <c r="SWC96" s="586" t="s">
        <v>625</v>
      </c>
      <c r="SWD96" s="586" t="s">
        <v>625</v>
      </c>
      <c r="SWE96" s="586" t="s">
        <v>625</v>
      </c>
      <c r="SWF96" s="586" t="s">
        <v>625</v>
      </c>
      <c r="SWG96" s="586" t="s">
        <v>625</v>
      </c>
      <c r="SWH96" s="586" t="s">
        <v>625</v>
      </c>
      <c r="SWI96" s="586" t="s">
        <v>625</v>
      </c>
      <c r="SWJ96" s="586" t="s">
        <v>625</v>
      </c>
      <c r="SWK96" s="586" t="s">
        <v>625</v>
      </c>
      <c r="SWL96" s="586" t="s">
        <v>625</v>
      </c>
      <c r="SWM96" s="586" t="s">
        <v>625</v>
      </c>
      <c r="SWN96" s="586" t="s">
        <v>625</v>
      </c>
      <c r="SWO96" s="586" t="s">
        <v>625</v>
      </c>
      <c r="SWP96" s="586" t="s">
        <v>625</v>
      </c>
      <c r="SWQ96" s="586" t="s">
        <v>625</v>
      </c>
      <c r="SWR96" s="586" t="s">
        <v>625</v>
      </c>
      <c r="SWS96" s="586" t="s">
        <v>625</v>
      </c>
      <c r="SWT96" s="586" t="s">
        <v>625</v>
      </c>
      <c r="SWU96" s="586" t="s">
        <v>625</v>
      </c>
      <c r="SWV96" s="586" t="s">
        <v>625</v>
      </c>
      <c r="SWW96" s="586" t="s">
        <v>625</v>
      </c>
      <c r="SWX96" s="586" t="s">
        <v>625</v>
      </c>
      <c r="SWY96" s="586" t="s">
        <v>625</v>
      </c>
      <c r="SWZ96" s="586" t="s">
        <v>625</v>
      </c>
      <c r="SXA96" s="586" t="s">
        <v>625</v>
      </c>
      <c r="SXB96" s="586" t="s">
        <v>625</v>
      </c>
      <c r="SXC96" s="586" t="s">
        <v>625</v>
      </c>
      <c r="SXD96" s="586" t="s">
        <v>625</v>
      </c>
      <c r="SXE96" s="586" t="s">
        <v>625</v>
      </c>
      <c r="SXF96" s="586" t="s">
        <v>625</v>
      </c>
      <c r="SXG96" s="586" t="s">
        <v>625</v>
      </c>
      <c r="SXH96" s="586" t="s">
        <v>625</v>
      </c>
      <c r="SXI96" s="586" t="s">
        <v>625</v>
      </c>
      <c r="SXJ96" s="586" t="s">
        <v>625</v>
      </c>
      <c r="SXK96" s="586" t="s">
        <v>625</v>
      </c>
      <c r="SXL96" s="586" t="s">
        <v>625</v>
      </c>
      <c r="SXM96" s="586" t="s">
        <v>625</v>
      </c>
      <c r="SXN96" s="586" t="s">
        <v>625</v>
      </c>
      <c r="SXO96" s="586" t="s">
        <v>625</v>
      </c>
      <c r="SXP96" s="586" t="s">
        <v>625</v>
      </c>
      <c r="SXQ96" s="586" t="s">
        <v>625</v>
      </c>
      <c r="SXR96" s="586" t="s">
        <v>625</v>
      </c>
      <c r="SXS96" s="586" t="s">
        <v>625</v>
      </c>
      <c r="SXT96" s="586" t="s">
        <v>625</v>
      </c>
      <c r="SXU96" s="586" t="s">
        <v>625</v>
      </c>
      <c r="SXV96" s="586" t="s">
        <v>625</v>
      </c>
      <c r="SXW96" s="586" t="s">
        <v>625</v>
      </c>
      <c r="SXX96" s="586" t="s">
        <v>625</v>
      </c>
      <c r="SXY96" s="586" t="s">
        <v>625</v>
      </c>
      <c r="SXZ96" s="586" t="s">
        <v>625</v>
      </c>
      <c r="SYA96" s="586" t="s">
        <v>625</v>
      </c>
      <c r="SYB96" s="586" t="s">
        <v>625</v>
      </c>
      <c r="SYC96" s="586" t="s">
        <v>625</v>
      </c>
      <c r="SYD96" s="586" t="s">
        <v>625</v>
      </c>
      <c r="SYE96" s="586" t="s">
        <v>625</v>
      </c>
      <c r="SYF96" s="586" t="s">
        <v>625</v>
      </c>
      <c r="SYG96" s="586" t="s">
        <v>625</v>
      </c>
      <c r="SYH96" s="586" t="s">
        <v>625</v>
      </c>
      <c r="SYI96" s="586" t="s">
        <v>625</v>
      </c>
      <c r="SYJ96" s="586" t="s">
        <v>625</v>
      </c>
      <c r="SYK96" s="586" t="s">
        <v>625</v>
      </c>
      <c r="SYL96" s="586" t="s">
        <v>625</v>
      </c>
      <c r="SYM96" s="586" t="s">
        <v>625</v>
      </c>
      <c r="SYN96" s="586" t="s">
        <v>625</v>
      </c>
      <c r="SYO96" s="586" t="s">
        <v>625</v>
      </c>
      <c r="SYP96" s="586" t="s">
        <v>625</v>
      </c>
      <c r="SYQ96" s="586" t="s">
        <v>625</v>
      </c>
      <c r="SYR96" s="586" t="s">
        <v>625</v>
      </c>
      <c r="SYS96" s="586" t="s">
        <v>625</v>
      </c>
      <c r="SYT96" s="586" t="s">
        <v>625</v>
      </c>
      <c r="SYU96" s="586" t="s">
        <v>625</v>
      </c>
      <c r="SYV96" s="586" t="s">
        <v>625</v>
      </c>
      <c r="SYW96" s="586" t="s">
        <v>625</v>
      </c>
      <c r="SYX96" s="586" t="s">
        <v>625</v>
      </c>
      <c r="SYY96" s="586" t="s">
        <v>625</v>
      </c>
      <c r="SYZ96" s="586" t="s">
        <v>625</v>
      </c>
      <c r="SZA96" s="586" t="s">
        <v>625</v>
      </c>
      <c r="SZB96" s="586" t="s">
        <v>625</v>
      </c>
      <c r="SZC96" s="586" t="s">
        <v>625</v>
      </c>
      <c r="SZD96" s="586" t="s">
        <v>625</v>
      </c>
      <c r="SZE96" s="586" t="s">
        <v>625</v>
      </c>
      <c r="SZF96" s="586" t="s">
        <v>625</v>
      </c>
      <c r="SZG96" s="586" t="s">
        <v>625</v>
      </c>
      <c r="SZH96" s="586" t="s">
        <v>625</v>
      </c>
      <c r="SZI96" s="586" t="s">
        <v>625</v>
      </c>
      <c r="SZJ96" s="586" t="s">
        <v>625</v>
      </c>
      <c r="SZK96" s="586" t="s">
        <v>625</v>
      </c>
      <c r="SZL96" s="586" t="s">
        <v>625</v>
      </c>
      <c r="SZM96" s="586" t="s">
        <v>625</v>
      </c>
      <c r="SZN96" s="586" t="s">
        <v>625</v>
      </c>
      <c r="SZO96" s="586" t="s">
        <v>625</v>
      </c>
      <c r="SZP96" s="586" t="s">
        <v>625</v>
      </c>
      <c r="SZQ96" s="586" t="s">
        <v>625</v>
      </c>
      <c r="SZR96" s="586" t="s">
        <v>625</v>
      </c>
      <c r="SZS96" s="586" t="s">
        <v>625</v>
      </c>
      <c r="SZT96" s="586" t="s">
        <v>625</v>
      </c>
      <c r="SZU96" s="586" t="s">
        <v>625</v>
      </c>
      <c r="SZV96" s="586" t="s">
        <v>625</v>
      </c>
      <c r="SZW96" s="586" t="s">
        <v>625</v>
      </c>
      <c r="SZX96" s="586" t="s">
        <v>625</v>
      </c>
      <c r="SZY96" s="586" t="s">
        <v>625</v>
      </c>
      <c r="SZZ96" s="586" t="s">
        <v>625</v>
      </c>
      <c r="TAA96" s="586" t="s">
        <v>625</v>
      </c>
      <c r="TAB96" s="586" t="s">
        <v>625</v>
      </c>
      <c r="TAC96" s="586" t="s">
        <v>625</v>
      </c>
      <c r="TAD96" s="586" t="s">
        <v>625</v>
      </c>
      <c r="TAE96" s="586" t="s">
        <v>625</v>
      </c>
      <c r="TAF96" s="586" t="s">
        <v>625</v>
      </c>
      <c r="TAG96" s="586" t="s">
        <v>625</v>
      </c>
      <c r="TAH96" s="586" t="s">
        <v>625</v>
      </c>
      <c r="TAI96" s="586" t="s">
        <v>625</v>
      </c>
      <c r="TAJ96" s="586" t="s">
        <v>625</v>
      </c>
      <c r="TAK96" s="586" t="s">
        <v>625</v>
      </c>
      <c r="TAL96" s="586" t="s">
        <v>625</v>
      </c>
      <c r="TAM96" s="586" t="s">
        <v>625</v>
      </c>
      <c r="TAN96" s="586" t="s">
        <v>625</v>
      </c>
      <c r="TAO96" s="586" t="s">
        <v>625</v>
      </c>
      <c r="TAP96" s="586" t="s">
        <v>625</v>
      </c>
      <c r="TAQ96" s="586" t="s">
        <v>625</v>
      </c>
      <c r="TAR96" s="586" t="s">
        <v>625</v>
      </c>
      <c r="TAS96" s="586" t="s">
        <v>625</v>
      </c>
      <c r="TAT96" s="586" t="s">
        <v>625</v>
      </c>
      <c r="TAU96" s="586" t="s">
        <v>625</v>
      </c>
      <c r="TAV96" s="586" t="s">
        <v>625</v>
      </c>
      <c r="TAW96" s="586" t="s">
        <v>625</v>
      </c>
      <c r="TAX96" s="586" t="s">
        <v>625</v>
      </c>
      <c r="TAY96" s="586" t="s">
        <v>625</v>
      </c>
      <c r="TAZ96" s="586" t="s">
        <v>625</v>
      </c>
      <c r="TBA96" s="586" t="s">
        <v>625</v>
      </c>
      <c r="TBB96" s="586" t="s">
        <v>625</v>
      </c>
      <c r="TBC96" s="586" t="s">
        <v>625</v>
      </c>
      <c r="TBD96" s="586" t="s">
        <v>625</v>
      </c>
      <c r="TBE96" s="586" t="s">
        <v>625</v>
      </c>
      <c r="TBF96" s="586" t="s">
        <v>625</v>
      </c>
      <c r="TBG96" s="586" t="s">
        <v>625</v>
      </c>
      <c r="TBH96" s="586" t="s">
        <v>625</v>
      </c>
      <c r="TBI96" s="586" t="s">
        <v>625</v>
      </c>
      <c r="TBJ96" s="586" t="s">
        <v>625</v>
      </c>
      <c r="TBK96" s="586" t="s">
        <v>625</v>
      </c>
      <c r="TBL96" s="586" t="s">
        <v>625</v>
      </c>
      <c r="TBM96" s="586" t="s">
        <v>625</v>
      </c>
      <c r="TBN96" s="586" t="s">
        <v>625</v>
      </c>
      <c r="TBO96" s="586" t="s">
        <v>625</v>
      </c>
      <c r="TBP96" s="586" t="s">
        <v>625</v>
      </c>
      <c r="TBQ96" s="586" t="s">
        <v>625</v>
      </c>
      <c r="TBR96" s="586" t="s">
        <v>625</v>
      </c>
      <c r="TBS96" s="586" t="s">
        <v>625</v>
      </c>
      <c r="TBT96" s="586" t="s">
        <v>625</v>
      </c>
      <c r="TBU96" s="586" t="s">
        <v>625</v>
      </c>
      <c r="TBV96" s="586" t="s">
        <v>625</v>
      </c>
      <c r="TBW96" s="586" t="s">
        <v>625</v>
      </c>
      <c r="TBX96" s="586" t="s">
        <v>625</v>
      </c>
      <c r="TBY96" s="586" t="s">
        <v>625</v>
      </c>
      <c r="TBZ96" s="586" t="s">
        <v>625</v>
      </c>
      <c r="TCA96" s="586" t="s">
        <v>625</v>
      </c>
      <c r="TCB96" s="586" t="s">
        <v>625</v>
      </c>
      <c r="TCC96" s="586" t="s">
        <v>625</v>
      </c>
      <c r="TCD96" s="586" t="s">
        <v>625</v>
      </c>
      <c r="TCE96" s="586" t="s">
        <v>625</v>
      </c>
      <c r="TCF96" s="586" t="s">
        <v>625</v>
      </c>
      <c r="TCG96" s="586" t="s">
        <v>625</v>
      </c>
      <c r="TCH96" s="586" t="s">
        <v>625</v>
      </c>
      <c r="TCI96" s="586" t="s">
        <v>625</v>
      </c>
      <c r="TCJ96" s="586" t="s">
        <v>625</v>
      </c>
      <c r="TCK96" s="586" t="s">
        <v>625</v>
      </c>
      <c r="TCL96" s="586" t="s">
        <v>625</v>
      </c>
      <c r="TCM96" s="586" t="s">
        <v>625</v>
      </c>
      <c r="TCN96" s="586" t="s">
        <v>625</v>
      </c>
      <c r="TCO96" s="586" t="s">
        <v>625</v>
      </c>
      <c r="TCP96" s="586" t="s">
        <v>625</v>
      </c>
      <c r="TCQ96" s="586" t="s">
        <v>625</v>
      </c>
      <c r="TCR96" s="586" t="s">
        <v>625</v>
      </c>
      <c r="TCS96" s="586" t="s">
        <v>625</v>
      </c>
      <c r="TCT96" s="586" t="s">
        <v>625</v>
      </c>
      <c r="TCU96" s="586" t="s">
        <v>625</v>
      </c>
      <c r="TCV96" s="586" t="s">
        <v>625</v>
      </c>
      <c r="TCW96" s="586" t="s">
        <v>625</v>
      </c>
      <c r="TCX96" s="586" t="s">
        <v>625</v>
      </c>
      <c r="TCY96" s="586" t="s">
        <v>625</v>
      </c>
      <c r="TCZ96" s="586" t="s">
        <v>625</v>
      </c>
      <c r="TDA96" s="586" t="s">
        <v>625</v>
      </c>
      <c r="TDB96" s="586" t="s">
        <v>625</v>
      </c>
      <c r="TDC96" s="586" t="s">
        <v>625</v>
      </c>
      <c r="TDD96" s="586" t="s">
        <v>625</v>
      </c>
      <c r="TDE96" s="586" t="s">
        <v>625</v>
      </c>
      <c r="TDF96" s="586" t="s">
        <v>625</v>
      </c>
      <c r="TDG96" s="586" t="s">
        <v>625</v>
      </c>
      <c r="TDH96" s="586" t="s">
        <v>625</v>
      </c>
      <c r="TDI96" s="586" t="s">
        <v>625</v>
      </c>
      <c r="TDJ96" s="586" t="s">
        <v>625</v>
      </c>
      <c r="TDK96" s="586" t="s">
        <v>625</v>
      </c>
      <c r="TDL96" s="586" t="s">
        <v>625</v>
      </c>
      <c r="TDM96" s="586" t="s">
        <v>625</v>
      </c>
      <c r="TDN96" s="586" t="s">
        <v>625</v>
      </c>
      <c r="TDO96" s="586" t="s">
        <v>625</v>
      </c>
      <c r="TDP96" s="586" t="s">
        <v>625</v>
      </c>
      <c r="TDQ96" s="586" t="s">
        <v>625</v>
      </c>
      <c r="TDR96" s="586" t="s">
        <v>625</v>
      </c>
      <c r="TDS96" s="586" t="s">
        <v>625</v>
      </c>
      <c r="TDT96" s="586" t="s">
        <v>625</v>
      </c>
      <c r="TDU96" s="586" t="s">
        <v>625</v>
      </c>
      <c r="TDV96" s="586" t="s">
        <v>625</v>
      </c>
      <c r="TDW96" s="586" t="s">
        <v>625</v>
      </c>
      <c r="TDX96" s="586" t="s">
        <v>625</v>
      </c>
      <c r="TDY96" s="586" t="s">
        <v>625</v>
      </c>
      <c r="TDZ96" s="586" t="s">
        <v>625</v>
      </c>
      <c r="TEA96" s="586" t="s">
        <v>625</v>
      </c>
      <c r="TEB96" s="586" t="s">
        <v>625</v>
      </c>
      <c r="TEC96" s="586" t="s">
        <v>625</v>
      </c>
      <c r="TED96" s="586" t="s">
        <v>625</v>
      </c>
      <c r="TEE96" s="586" t="s">
        <v>625</v>
      </c>
      <c r="TEF96" s="586" t="s">
        <v>625</v>
      </c>
      <c r="TEG96" s="586" t="s">
        <v>625</v>
      </c>
      <c r="TEH96" s="586" t="s">
        <v>625</v>
      </c>
      <c r="TEI96" s="586" t="s">
        <v>625</v>
      </c>
      <c r="TEJ96" s="586" t="s">
        <v>625</v>
      </c>
      <c r="TEK96" s="586" t="s">
        <v>625</v>
      </c>
      <c r="TEL96" s="586" t="s">
        <v>625</v>
      </c>
      <c r="TEM96" s="586" t="s">
        <v>625</v>
      </c>
      <c r="TEN96" s="586" t="s">
        <v>625</v>
      </c>
      <c r="TEO96" s="586" t="s">
        <v>625</v>
      </c>
      <c r="TEP96" s="586" t="s">
        <v>625</v>
      </c>
      <c r="TEQ96" s="586" t="s">
        <v>625</v>
      </c>
      <c r="TER96" s="586" t="s">
        <v>625</v>
      </c>
      <c r="TES96" s="586" t="s">
        <v>625</v>
      </c>
      <c r="TET96" s="586" t="s">
        <v>625</v>
      </c>
      <c r="TEU96" s="586" t="s">
        <v>625</v>
      </c>
      <c r="TEV96" s="586" t="s">
        <v>625</v>
      </c>
      <c r="TEW96" s="586" t="s">
        <v>625</v>
      </c>
      <c r="TEX96" s="586" t="s">
        <v>625</v>
      </c>
      <c r="TEY96" s="586" t="s">
        <v>625</v>
      </c>
      <c r="TEZ96" s="586" t="s">
        <v>625</v>
      </c>
      <c r="TFA96" s="586" t="s">
        <v>625</v>
      </c>
      <c r="TFB96" s="586" t="s">
        <v>625</v>
      </c>
      <c r="TFC96" s="586" t="s">
        <v>625</v>
      </c>
      <c r="TFD96" s="586" t="s">
        <v>625</v>
      </c>
      <c r="TFE96" s="586" t="s">
        <v>625</v>
      </c>
      <c r="TFF96" s="586" t="s">
        <v>625</v>
      </c>
      <c r="TFG96" s="586" t="s">
        <v>625</v>
      </c>
      <c r="TFH96" s="586" t="s">
        <v>625</v>
      </c>
      <c r="TFI96" s="586" t="s">
        <v>625</v>
      </c>
      <c r="TFJ96" s="586" t="s">
        <v>625</v>
      </c>
      <c r="TFK96" s="586" t="s">
        <v>625</v>
      </c>
      <c r="TFL96" s="586" t="s">
        <v>625</v>
      </c>
      <c r="TFM96" s="586" t="s">
        <v>625</v>
      </c>
      <c r="TFN96" s="586" t="s">
        <v>625</v>
      </c>
      <c r="TFO96" s="586" t="s">
        <v>625</v>
      </c>
      <c r="TFP96" s="586" t="s">
        <v>625</v>
      </c>
      <c r="TFQ96" s="586" t="s">
        <v>625</v>
      </c>
      <c r="TFR96" s="586" t="s">
        <v>625</v>
      </c>
      <c r="TFS96" s="586" t="s">
        <v>625</v>
      </c>
      <c r="TFT96" s="586" t="s">
        <v>625</v>
      </c>
      <c r="TFU96" s="586" t="s">
        <v>625</v>
      </c>
      <c r="TFV96" s="586" t="s">
        <v>625</v>
      </c>
      <c r="TFW96" s="586" t="s">
        <v>625</v>
      </c>
      <c r="TFX96" s="586" t="s">
        <v>625</v>
      </c>
      <c r="TFY96" s="586" t="s">
        <v>625</v>
      </c>
      <c r="TFZ96" s="586" t="s">
        <v>625</v>
      </c>
      <c r="TGA96" s="586" t="s">
        <v>625</v>
      </c>
      <c r="TGB96" s="586" t="s">
        <v>625</v>
      </c>
      <c r="TGC96" s="586" t="s">
        <v>625</v>
      </c>
      <c r="TGD96" s="586" t="s">
        <v>625</v>
      </c>
      <c r="TGE96" s="586" t="s">
        <v>625</v>
      </c>
      <c r="TGF96" s="586" t="s">
        <v>625</v>
      </c>
      <c r="TGG96" s="586" t="s">
        <v>625</v>
      </c>
      <c r="TGH96" s="586" t="s">
        <v>625</v>
      </c>
      <c r="TGI96" s="586" t="s">
        <v>625</v>
      </c>
      <c r="TGJ96" s="586" t="s">
        <v>625</v>
      </c>
      <c r="TGK96" s="586" t="s">
        <v>625</v>
      </c>
      <c r="TGL96" s="586" t="s">
        <v>625</v>
      </c>
      <c r="TGM96" s="586" t="s">
        <v>625</v>
      </c>
      <c r="TGN96" s="586" t="s">
        <v>625</v>
      </c>
      <c r="TGO96" s="586" t="s">
        <v>625</v>
      </c>
      <c r="TGP96" s="586" t="s">
        <v>625</v>
      </c>
      <c r="TGQ96" s="586" t="s">
        <v>625</v>
      </c>
      <c r="TGR96" s="586" t="s">
        <v>625</v>
      </c>
      <c r="TGS96" s="586" t="s">
        <v>625</v>
      </c>
      <c r="TGT96" s="586" t="s">
        <v>625</v>
      </c>
      <c r="TGU96" s="586" t="s">
        <v>625</v>
      </c>
      <c r="TGV96" s="586" t="s">
        <v>625</v>
      </c>
      <c r="TGW96" s="586" t="s">
        <v>625</v>
      </c>
      <c r="TGX96" s="586" t="s">
        <v>625</v>
      </c>
      <c r="TGY96" s="586" t="s">
        <v>625</v>
      </c>
      <c r="TGZ96" s="586" t="s">
        <v>625</v>
      </c>
      <c r="THA96" s="586" t="s">
        <v>625</v>
      </c>
      <c r="THB96" s="586" t="s">
        <v>625</v>
      </c>
      <c r="THC96" s="586" t="s">
        <v>625</v>
      </c>
      <c r="THD96" s="586" t="s">
        <v>625</v>
      </c>
      <c r="THE96" s="586" t="s">
        <v>625</v>
      </c>
      <c r="THF96" s="586" t="s">
        <v>625</v>
      </c>
      <c r="THG96" s="586" t="s">
        <v>625</v>
      </c>
      <c r="THH96" s="586" t="s">
        <v>625</v>
      </c>
      <c r="THI96" s="586" t="s">
        <v>625</v>
      </c>
      <c r="THJ96" s="586" t="s">
        <v>625</v>
      </c>
      <c r="THK96" s="586" t="s">
        <v>625</v>
      </c>
      <c r="THL96" s="586" t="s">
        <v>625</v>
      </c>
      <c r="THM96" s="586" t="s">
        <v>625</v>
      </c>
      <c r="THN96" s="586" t="s">
        <v>625</v>
      </c>
      <c r="THO96" s="586" t="s">
        <v>625</v>
      </c>
      <c r="THP96" s="586" t="s">
        <v>625</v>
      </c>
      <c r="THQ96" s="586" t="s">
        <v>625</v>
      </c>
      <c r="THR96" s="586" t="s">
        <v>625</v>
      </c>
      <c r="THS96" s="586" t="s">
        <v>625</v>
      </c>
      <c r="THT96" s="586" t="s">
        <v>625</v>
      </c>
      <c r="THU96" s="586" t="s">
        <v>625</v>
      </c>
      <c r="THV96" s="586" t="s">
        <v>625</v>
      </c>
      <c r="THW96" s="586" t="s">
        <v>625</v>
      </c>
      <c r="THX96" s="586" t="s">
        <v>625</v>
      </c>
      <c r="THY96" s="586" t="s">
        <v>625</v>
      </c>
      <c r="THZ96" s="586" t="s">
        <v>625</v>
      </c>
      <c r="TIA96" s="586" t="s">
        <v>625</v>
      </c>
      <c r="TIB96" s="586" t="s">
        <v>625</v>
      </c>
      <c r="TIC96" s="586" t="s">
        <v>625</v>
      </c>
      <c r="TID96" s="586" t="s">
        <v>625</v>
      </c>
      <c r="TIE96" s="586" t="s">
        <v>625</v>
      </c>
      <c r="TIF96" s="586" t="s">
        <v>625</v>
      </c>
      <c r="TIG96" s="586" t="s">
        <v>625</v>
      </c>
      <c r="TIH96" s="586" t="s">
        <v>625</v>
      </c>
      <c r="TII96" s="586" t="s">
        <v>625</v>
      </c>
      <c r="TIJ96" s="586" t="s">
        <v>625</v>
      </c>
      <c r="TIK96" s="586" t="s">
        <v>625</v>
      </c>
      <c r="TIL96" s="586" t="s">
        <v>625</v>
      </c>
      <c r="TIM96" s="586" t="s">
        <v>625</v>
      </c>
      <c r="TIN96" s="586" t="s">
        <v>625</v>
      </c>
      <c r="TIO96" s="586" t="s">
        <v>625</v>
      </c>
      <c r="TIP96" s="586" t="s">
        <v>625</v>
      </c>
      <c r="TIQ96" s="586" t="s">
        <v>625</v>
      </c>
      <c r="TIR96" s="586" t="s">
        <v>625</v>
      </c>
      <c r="TIS96" s="586" t="s">
        <v>625</v>
      </c>
      <c r="TIT96" s="586" t="s">
        <v>625</v>
      </c>
      <c r="TIU96" s="586" t="s">
        <v>625</v>
      </c>
      <c r="TIV96" s="586" t="s">
        <v>625</v>
      </c>
      <c r="TIW96" s="586" t="s">
        <v>625</v>
      </c>
      <c r="TIX96" s="586" t="s">
        <v>625</v>
      </c>
      <c r="TIY96" s="586" t="s">
        <v>625</v>
      </c>
      <c r="TIZ96" s="586" t="s">
        <v>625</v>
      </c>
      <c r="TJA96" s="586" t="s">
        <v>625</v>
      </c>
      <c r="TJB96" s="586" t="s">
        <v>625</v>
      </c>
      <c r="TJC96" s="586" t="s">
        <v>625</v>
      </c>
      <c r="TJD96" s="586" t="s">
        <v>625</v>
      </c>
      <c r="TJE96" s="586" t="s">
        <v>625</v>
      </c>
      <c r="TJF96" s="586" t="s">
        <v>625</v>
      </c>
      <c r="TJG96" s="586" t="s">
        <v>625</v>
      </c>
      <c r="TJH96" s="586" t="s">
        <v>625</v>
      </c>
      <c r="TJI96" s="586" t="s">
        <v>625</v>
      </c>
      <c r="TJJ96" s="586" t="s">
        <v>625</v>
      </c>
      <c r="TJK96" s="586" t="s">
        <v>625</v>
      </c>
      <c r="TJL96" s="586" t="s">
        <v>625</v>
      </c>
      <c r="TJM96" s="586" t="s">
        <v>625</v>
      </c>
      <c r="TJN96" s="586" t="s">
        <v>625</v>
      </c>
      <c r="TJO96" s="586" t="s">
        <v>625</v>
      </c>
      <c r="TJP96" s="586" t="s">
        <v>625</v>
      </c>
      <c r="TJQ96" s="586" t="s">
        <v>625</v>
      </c>
      <c r="TJR96" s="586" t="s">
        <v>625</v>
      </c>
      <c r="TJS96" s="586" t="s">
        <v>625</v>
      </c>
      <c r="TJT96" s="586" t="s">
        <v>625</v>
      </c>
      <c r="TJU96" s="586" t="s">
        <v>625</v>
      </c>
      <c r="TJV96" s="586" t="s">
        <v>625</v>
      </c>
      <c r="TJW96" s="586" t="s">
        <v>625</v>
      </c>
      <c r="TJX96" s="586" t="s">
        <v>625</v>
      </c>
      <c r="TJY96" s="586" t="s">
        <v>625</v>
      </c>
      <c r="TJZ96" s="586" t="s">
        <v>625</v>
      </c>
      <c r="TKA96" s="586" t="s">
        <v>625</v>
      </c>
      <c r="TKB96" s="586" t="s">
        <v>625</v>
      </c>
      <c r="TKC96" s="586" t="s">
        <v>625</v>
      </c>
      <c r="TKD96" s="586" t="s">
        <v>625</v>
      </c>
      <c r="TKE96" s="586" t="s">
        <v>625</v>
      </c>
      <c r="TKF96" s="586" t="s">
        <v>625</v>
      </c>
      <c r="TKG96" s="586" t="s">
        <v>625</v>
      </c>
      <c r="TKH96" s="586" t="s">
        <v>625</v>
      </c>
      <c r="TKI96" s="586" t="s">
        <v>625</v>
      </c>
      <c r="TKJ96" s="586" t="s">
        <v>625</v>
      </c>
      <c r="TKK96" s="586" t="s">
        <v>625</v>
      </c>
      <c r="TKL96" s="586" t="s">
        <v>625</v>
      </c>
      <c r="TKM96" s="586" t="s">
        <v>625</v>
      </c>
      <c r="TKN96" s="586" t="s">
        <v>625</v>
      </c>
      <c r="TKO96" s="586" t="s">
        <v>625</v>
      </c>
      <c r="TKP96" s="586" t="s">
        <v>625</v>
      </c>
      <c r="TKQ96" s="586" t="s">
        <v>625</v>
      </c>
      <c r="TKR96" s="586" t="s">
        <v>625</v>
      </c>
      <c r="TKS96" s="586" t="s">
        <v>625</v>
      </c>
      <c r="TKT96" s="586" t="s">
        <v>625</v>
      </c>
      <c r="TKU96" s="586" t="s">
        <v>625</v>
      </c>
      <c r="TKV96" s="586" t="s">
        <v>625</v>
      </c>
      <c r="TKW96" s="586" t="s">
        <v>625</v>
      </c>
      <c r="TKX96" s="586" t="s">
        <v>625</v>
      </c>
      <c r="TKY96" s="586" t="s">
        <v>625</v>
      </c>
      <c r="TKZ96" s="586" t="s">
        <v>625</v>
      </c>
      <c r="TLA96" s="586" t="s">
        <v>625</v>
      </c>
      <c r="TLB96" s="586" t="s">
        <v>625</v>
      </c>
      <c r="TLC96" s="586" t="s">
        <v>625</v>
      </c>
      <c r="TLD96" s="586" t="s">
        <v>625</v>
      </c>
      <c r="TLE96" s="586" t="s">
        <v>625</v>
      </c>
      <c r="TLF96" s="586" t="s">
        <v>625</v>
      </c>
      <c r="TLG96" s="586" t="s">
        <v>625</v>
      </c>
      <c r="TLH96" s="586" t="s">
        <v>625</v>
      </c>
      <c r="TLI96" s="586" t="s">
        <v>625</v>
      </c>
      <c r="TLJ96" s="586" t="s">
        <v>625</v>
      </c>
      <c r="TLK96" s="586" t="s">
        <v>625</v>
      </c>
      <c r="TLL96" s="586" t="s">
        <v>625</v>
      </c>
      <c r="TLM96" s="586" t="s">
        <v>625</v>
      </c>
      <c r="TLN96" s="586" t="s">
        <v>625</v>
      </c>
      <c r="TLO96" s="586" t="s">
        <v>625</v>
      </c>
      <c r="TLP96" s="586" t="s">
        <v>625</v>
      </c>
      <c r="TLQ96" s="586" t="s">
        <v>625</v>
      </c>
      <c r="TLR96" s="586" t="s">
        <v>625</v>
      </c>
      <c r="TLS96" s="586" t="s">
        <v>625</v>
      </c>
      <c r="TLT96" s="586" t="s">
        <v>625</v>
      </c>
      <c r="TLU96" s="586" t="s">
        <v>625</v>
      </c>
      <c r="TLV96" s="586" t="s">
        <v>625</v>
      </c>
      <c r="TLW96" s="586" t="s">
        <v>625</v>
      </c>
      <c r="TLX96" s="586" t="s">
        <v>625</v>
      </c>
      <c r="TLY96" s="586" t="s">
        <v>625</v>
      </c>
      <c r="TLZ96" s="586" t="s">
        <v>625</v>
      </c>
      <c r="TMA96" s="586" t="s">
        <v>625</v>
      </c>
      <c r="TMB96" s="586" t="s">
        <v>625</v>
      </c>
      <c r="TMC96" s="586" t="s">
        <v>625</v>
      </c>
      <c r="TMD96" s="586" t="s">
        <v>625</v>
      </c>
      <c r="TME96" s="586" t="s">
        <v>625</v>
      </c>
      <c r="TMF96" s="586" t="s">
        <v>625</v>
      </c>
      <c r="TMG96" s="586" t="s">
        <v>625</v>
      </c>
      <c r="TMH96" s="586" t="s">
        <v>625</v>
      </c>
      <c r="TMI96" s="586" t="s">
        <v>625</v>
      </c>
      <c r="TMJ96" s="586" t="s">
        <v>625</v>
      </c>
      <c r="TMK96" s="586" t="s">
        <v>625</v>
      </c>
      <c r="TML96" s="586" t="s">
        <v>625</v>
      </c>
      <c r="TMM96" s="586" t="s">
        <v>625</v>
      </c>
      <c r="TMN96" s="586" t="s">
        <v>625</v>
      </c>
      <c r="TMO96" s="586" t="s">
        <v>625</v>
      </c>
      <c r="TMP96" s="586" t="s">
        <v>625</v>
      </c>
      <c r="TMQ96" s="586" t="s">
        <v>625</v>
      </c>
      <c r="TMR96" s="586" t="s">
        <v>625</v>
      </c>
      <c r="TMS96" s="586" t="s">
        <v>625</v>
      </c>
      <c r="TMT96" s="586" t="s">
        <v>625</v>
      </c>
      <c r="TMU96" s="586" t="s">
        <v>625</v>
      </c>
      <c r="TMV96" s="586" t="s">
        <v>625</v>
      </c>
      <c r="TMW96" s="586" t="s">
        <v>625</v>
      </c>
      <c r="TMX96" s="586" t="s">
        <v>625</v>
      </c>
      <c r="TMY96" s="586" t="s">
        <v>625</v>
      </c>
      <c r="TMZ96" s="586" t="s">
        <v>625</v>
      </c>
      <c r="TNA96" s="586" t="s">
        <v>625</v>
      </c>
      <c r="TNB96" s="586" t="s">
        <v>625</v>
      </c>
      <c r="TNC96" s="586" t="s">
        <v>625</v>
      </c>
      <c r="TND96" s="586" t="s">
        <v>625</v>
      </c>
      <c r="TNE96" s="586" t="s">
        <v>625</v>
      </c>
      <c r="TNF96" s="586" t="s">
        <v>625</v>
      </c>
      <c r="TNG96" s="586" t="s">
        <v>625</v>
      </c>
      <c r="TNH96" s="586" t="s">
        <v>625</v>
      </c>
      <c r="TNI96" s="586" t="s">
        <v>625</v>
      </c>
      <c r="TNJ96" s="586" t="s">
        <v>625</v>
      </c>
      <c r="TNK96" s="586" t="s">
        <v>625</v>
      </c>
      <c r="TNL96" s="586" t="s">
        <v>625</v>
      </c>
      <c r="TNM96" s="586" t="s">
        <v>625</v>
      </c>
      <c r="TNN96" s="586" t="s">
        <v>625</v>
      </c>
      <c r="TNO96" s="586" t="s">
        <v>625</v>
      </c>
      <c r="TNP96" s="586" t="s">
        <v>625</v>
      </c>
      <c r="TNQ96" s="586" t="s">
        <v>625</v>
      </c>
      <c r="TNR96" s="586" t="s">
        <v>625</v>
      </c>
      <c r="TNS96" s="586" t="s">
        <v>625</v>
      </c>
      <c r="TNT96" s="586" t="s">
        <v>625</v>
      </c>
      <c r="TNU96" s="586" t="s">
        <v>625</v>
      </c>
      <c r="TNV96" s="586" t="s">
        <v>625</v>
      </c>
      <c r="TNW96" s="586" t="s">
        <v>625</v>
      </c>
      <c r="TNX96" s="586" t="s">
        <v>625</v>
      </c>
      <c r="TNY96" s="586" t="s">
        <v>625</v>
      </c>
      <c r="TNZ96" s="586" t="s">
        <v>625</v>
      </c>
      <c r="TOA96" s="586" t="s">
        <v>625</v>
      </c>
      <c r="TOB96" s="586" t="s">
        <v>625</v>
      </c>
      <c r="TOC96" s="586" t="s">
        <v>625</v>
      </c>
      <c r="TOD96" s="586" t="s">
        <v>625</v>
      </c>
      <c r="TOE96" s="586" t="s">
        <v>625</v>
      </c>
      <c r="TOF96" s="586" t="s">
        <v>625</v>
      </c>
      <c r="TOG96" s="586" t="s">
        <v>625</v>
      </c>
      <c r="TOH96" s="586" t="s">
        <v>625</v>
      </c>
      <c r="TOI96" s="586" t="s">
        <v>625</v>
      </c>
      <c r="TOJ96" s="586" t="s">
        <v>625</v>
      </c>
      <c r="TOK96" s="586" t="s">
        <v>625</v>
      </c>
      <c r="TOL96" s="586" t="s">
        <v>625</v>
      </c>
      <c r="TOM96" s="586" t="s">
        <v>625</v>
      </c>
      <c r="TON96" s="586" t="s">
        <v>625</v>
      </c>
      <c r="TOO96" s="586" t="s">
        <v>625</v>
      </c>
      <c r="TOP96" s="586" t="s">
        <v>625</v>
      </c>
      <c r="TOQ96" s="586" t="s">
        <v>625</v>
      </c>
      <c r="TOR96" s="586" t="s">
        <v>625</v>
      </c>
      <c r="TOS96" s="586" t="s">
        <v>625</v>
      </c>
      <c r="TOT96" s="586" t="s">
        <v>625</v>
      </c>
      <c r="TOU96" s="586" t="s">
        <v>625</v>
      </c>
      <c r="TOV96" s="586" t="s">
        <v>625</v>
      </c>
      <c r="TOW96" s="586" t="s">
        <v>625</v>
      </c>
      <c r="TOX96" s="586" t="s">
        <v>625</v>
      </c>
      <c r="TOY96" s="586" t="s">
        <v>625</v>
      </c>
      <c r="TOZ96" s="586" t="s">
        <v>625</v>
      </c>
      <c r="TPA96" s="586" t="s">
        <v>625</v>
      </c>
      <c r="TPB96" s="586" t="s">
        <v>625</v>
      </c>
      <c r="TPC96" s="586" t="s">
        <v>625</v>
      </c>
      <c r="TPD96" s="586" t="s">
        <v>625</v>
      </c>
      <c r="TPE96" s="586" t="s">
        <v>625</v>
      </c>
      <c r="TPF96" s="586" t="s">
        <v>625</v>
      </c>
      <c r="TPG96" s="586" t="s">
        <v>625</v>
      </c>
      <c r="TPH96" s="586" t="s">
        <v>625</v>
      </c>
      <c r="TPI96" s="586" t="s">
        <v>625</v>
      </c>
      <c r="TPJ96" s="586" t="s">
        <v>625</v>
      </c>
      <c r="TPK96" s="586" t="s">
        <v>625</v>
      </c>
      <c r="TPL96" s="586" t="s">
        <v>625</v>
      </c>
      <c r="TPM96" s="586" t="s">
        <v>625</v>
      </c>
      <c r="TPN96" s="586" t="s">
        <v>625</v>
      </c>
      <c r="TPO96" s="586" t="s">
        <v>625</v>
      </c>
      <c r="TPP96" s="586" t="s">
        <v>625</v>
      </c>
      <c r="TPQ96" s="586" t="s">
        <v>625</v>
      </c>
      <c r="TPR96" s="586" t="s">
        <v>625</v>
      </c>
      <c r="TPS96" s="586" t="s">
        <v>625</v>
      </c>
      <c r="TPT96" s="586" t="s">
        <v>625</v>
      </c>
      <c r="TPU96" s="586" t="s">
        <v>625</v>
      </c>
      <c r="TPV96" s="586" t="s">
        <v>625</v>
      </c>
      <c r="TPW96" s="586" t="s">
        <v>625</v>
      </c>
      <c r="TPX96" s="586" t="s">
        <v>625</v>
      </c>
      <c r="TPY96" s="586" t="s">
        <v>625</v>
      </c>
      <c r="TPZ96" s="586" t="s">
        <v>625</v>
      </c>
      <c r="TQA96" s="586" t="s">
        <v>625</v>
      </c>
      <c r="TQB96" s="586" t="s">
        <v>625</v>
      </c>
      <c r="TQC96" s="586" t="s">
        <v>625</v>
      </c>
      <c r="TQD96" s="586" t="s">
        <v>625</v>
      </c>
      <c r="TQE96" s="586" t="s">
        <v>625</v>
      </c>
      <c r="TQF96" s="586" t="s">
        <v>625</v>
      </c>
      <c r="TQG96" s="586" t="s">
        <v>625</v>
      </c>
      <c r="TQH96" s="586" t="s">
        <v>625</v>
      </c>
      <c r="TQI96" s="586" t="s">
        <v>625</v>
      </c>
      <c r="TQJ96" s="586" t="s">
        <v>625</v>
      </c>
      <c r="TQK96" s="586" t="s">
        <v>625</v>
      </c>
      <c r="TQL96" s="586" t="s">
        <v>625</v>
      </c>
      <c r="TQM96" s="586" t="s">
        <v>625</v>
      </c>
      <c r="TQN96" s="586" t="s">
        <v>625</v>
      </c>
      <c r="TQO96" s="586" t="s">
        <v>625</v>
      </c>
      <c r="TQP96" s="586" t="s">
        <v>625</v>
      </c>
      <c r="TQQ96" s="586" t="s">
        <v>625</v>
      </c>
      <c r="TQR96" s="586" t="s">
        <v>625</v>
      </c>
      <c r="TQS96" s="586" t="s">
        <v>625</v>
      </c>
      <c r="TQT96" s="586" t="s">
        <v>625</v>
      </c>
      <c r="TQU96" s="586" t="s">
        <v>625</v>
      </c>
      <c r="TQV96" s="586" t="s">
        <v>625</v>
      </c>
      <c r="TQW96" s="586" t="s">
        <v>625</v>
      </c>
      <c r="TQX96" s="586" t="s">
        <v>625</v>
      </c>
      <c r="TQY96" s="586" t="s">
        <v>625</v>
      </c>
      <c r="TQZ96" s="586" t="s">
        <v>625</v>
      </c>
      <c r="TRA96" s="586" t="s">
        <v>625</v>
      </c>
      <c r="TRB96" s="586" t="s">
        <v>625</v>
      </c>
      <c r="TRC96" s="586" t="s">
        <v>625</v>
      </c>
      <c r="TRD96" s="586" t="s">
        <v>625</v>
      </c>
      <c r="TRE96" s="586" t="s">
        <v>625</v>
      </c>
      <c r="TRF96" s="586" t="s">
        <v>625</v>
      </c>
      <c r="TRG96" s="586" t="s">
        <v>625</v>
      </c>
      <c r="TRH96" s="586" t="s">
        <v>625</v>
      </c>
      <c r="TRI96" s="586" t="s">
        <v>625</v>
      </c>
      <c r="TRJ96" s="586" t="s">
        <v>625</v>
      </c>
      <c r="TRK96" s="586" t="s">
        <v>625</v>
      </c>
      <c r="TRL96" s="586" t="s">
        <v>625</v>
      </c>
      <c r="TRM96" s="586" t="s">
        <v>625</v>
      </c>
      <c r="TRN96" s="586" t="s">
        <v>625</v>
      </c>
      <c r="TRO96" s="586" t="s">
        <v>625</v>
      </c>
      <c r="TRP96" s="586" t="s">
        <v>625</v>
      </c>
      <c r="TRQ96" s="586" t="s">
        <v>625</v>
      </c>
      <c r="TRR96" s="586" t="s">
        <v>625</v>
      </c>
      <c r="TRS96" s="586" t="s">
        <v>625</v>
      </c>
      <c r="TRT96" s="586" t="s">
        <v>625</v>
      </c>
      <c r="TRU96" s="586" t="s">
        <v>625</v>
      </c>
      <c r="TRV96" s="586" t="s">
        <v>625</v>
      </c>
      <c r="TRW96" s="586" t="s">
        <v>625</v>
      </c>
      <c r="TRX96" s="586" t="s">
        <v>625</v>
      </c>
      <c r="TRY96" s="586" t="s">
        <v>625</v>
      </c>
      <c r="TRZ96" s="586" t="s">
        <v>625</v>
      </c>
      <c r="TSA96" s="586" t="s">
        <v>625</v>
      </c>
      <c r="TSB96" s="586" t="s">
        <v>625</v>
      </c>
      <c r="TSC96" s="586" t="s">
        <v>625</v>
      </c>
      <c r="TSD96" s="586" t="s">
        <v>625</v>
      </c>
      <c r="TSE96" s="586" t="s">
        <v>625</v>
      </c>
      <c r="TSF96" s="586" t="s">
        <v>625</v>
      </c>
      <c r="TSG96" s="586" t="s">
        <v>625</v>
      </c>
      <c r="TSH96" s="586" t="s">
        <v>625</v>
      </c>
      <c r="TSI96" s="586" t="s">
        <v>625</v>
      </c>
      <c r="TSJ96" s="586" t="s">
        <v>625</v>
      </c>
      <c r="TSK96" s="586" t="s">
        <v>625</v>
      </c>
      <c r="TSL96" s="586" t="s">
        <v>625</v>
      </c>
      <c r="TSM96" s="586" t="s">
        <v>625</v>
      </c>
      <c r="TSN96" s="586" t="s">
        <v>625</v>
      </c>
      <c r="TSO96" s="586" t="s">
        <v>625</v>
      </c>
      <c r="TSP96" s="586" t="s">
        <v>625</v>
      </c>
      <c r="TSQ96" s="586" t="s">
        <v>625</v>
      </c>
      <c r="TSR96" s="586" t="s">
        <v>625</v>
      </c>
      <c r="TSS96" s="586" t="s">
        <v>625</v>
      </c>
      <c r="TST96" s="586" t="s">
        <v>625</v>
      </c>
      <c r="TSU96" s="586" t="s">
        <v>625</v>
      </c>
      <c r="TSV96" s="586" t="s">
        <v>625</v>
      </c>
      <c r="TSW96" s="586" t="s">
        <v>625</v>
      </c>
      <c r="TSX96" s="586" t="s">
        <v>625</v>
      </c>
      <c r="TSY96" s="586" t="s">
        <v>625</v>
      </c>
      <c r="TSZ96" s="586" t="s">
        <v>625</v>
      </c>
      <c r="TTA96" s="586" t="s">
        <v>625</v>
      </c>
      <c r="TTB96" s="586" t="s">
        <v>625</v>
      </c>
      <c r="TTC96" s="586" t="s">
        <v>625</v>
      </c>
      <c r="TTD96" s="586" t="s">
        <v>625</v>
      </c>
      <c r="TTE96" s="586" t="s">
        <v>625</v>
      </c>
      <c r="TTF96" s="586" t="s">
        <v>625</v>
      </c>
      <c r="TTG96" s="586" t="s">
        <v>625</v>
      </c>
      <c r="TTH96" s="586" t="s">
        <v>625</v>
      </c>
      <c r="TTI96" s="586" t="s">
        <v>625</v>
      </c>
      <c r="TTJ96" s="586" t="s">
        <v>625</v>
      </c>
      <c r="TTK96" s="586" t="s">
        <v>625</v>
      </c>
      <c r="TTL96" s="586" t="s">
        <v>625</v>
      </c>
      <c r="TTM96" s="586" t="s">
        <v>625</v>
      </c>
      <c r="TTN96" s="586" t="s">
        <v>625</v>
      </c>
      <c r="TTO96" s="586" t="s">
        <v>625</v>
      </c>
      <c r="TTP96" s="586" t="s">
        <v>625</v>
      </c>
      <c r="TTQ96" s="586" t="s">
        <v>625</v>
      </c>
      <c r="TTR96" s="586" t="s">
        <v>625</v>
      </c>
      <c r="TTS96" s="586" t="s">
        <v>625</v>
      </c>
      <c r="TTT96" s="586" t="s">
        <v>625</v>
      </c>
      <c r="TTU96" s="586" t="s">
        <v>625</v>
      </c>
      <c r="TTV96" s="586" t="s">
        <v>625</v>
      </c>
      <c r="TTW96" s="586" t="s">
        <v>625</v>
      </c>
      <c r="TTX96" s="586" t="s">
        <v>625</v>
      </c>
      <c r="TTY96" s="586" t="s">
        <v>625</v>
      </c>
      <c r="TTZ96" s="586" t="s">
        <v>625</v>
      </c>
      <c r="TUA96" s="586" t="s">
        <v>625</v>
      </c>
      <c r="TUB96" s="586" t="s">
        <v>625</v>
      </c>
      <c r="TUC96" s="586" t="s">
        <v>625</v>
      </c>
      <c r="TUD96" s="586" t="s">
        <v>625</v>
      </c>
      <c r="TUE96" s="586" t="s">
        <v>625</v>
      </c>
      <c r="TUF96" s="586" t="s">
        <v>625</v>
      </c>
      <c r="TUG96" s="586" t="s">
        <v>625</v>
      </c>
      <c r="TUH96" s="586" t="s">
        <v>625</v>
      </c>
      <c r="TUI96" s="586" t="s">
        <v>625</v>
      </c>
      <c r="TUJ96" s="586" t="s">
        <v>625</v>
      </c>
      <c r="TUK96" s="586" t="s">
        <v>625</v>
      </c>
      <c r="TUL96" s="586" t="s">
        <v>625</v>
      </c>
      <c r="TUM96" s="586" t="s">
        <v>625</v>
      </c>
      <c r="TUN96" s="586" t="s">
        <v>625</v>
      </c>
      <c r="TUO96" s="586" t="s">
        <v>625</v>
      </c>
      <c r="TUP96" s="586" t="s">
        <v>625</v>
      </c>
      <c r="TUQ96" s="586" t="s">
        <v>625</v>
      </c>
      <c r="TUR96" s="586" t="s">
        <v>625</v>
      </c>
      <c r="TUS96" s="586" t="s">
        <v>625</v>
      </c>
      <c r="TUT96" s="586" t="s">
        <v>625</v>
      </c>
      <c r="TUU96" s="586" t="s">
        <v>625</v>
      </c>
      <c r="TUV96" s="586" t="s">
        <v>625</v>
      </c>
      <c r="TUW96" s="586" t="s">
        <v>625</v>
      </c>
      <c r="TUX96" s="586" t="s">
        <v>625</v>
      </c>
      <c r="TUY96" s="586" t="s">
        <v>625</v>
      </c>
      <c r="TUZ96" s="586" t="s">
        <v>625</v>
      </c>
      <c r="TVA96" s="586" t="s">
        <v>625</v>
      </c>
      <c r="TVB96" s="586" t="s">
        <v>625</v>
      </c>
      <c r="TVC96" s="586" t="s">
        <v>625</v>
      </c>
      <c r="TVD96" s="586" t="s">
        <v>625</v>
      </c>
      <c r="TVE96" s="586" t="s">
        <v>625</v>
      </c>
      <c r="TVF96" s="586" t="s">
        <v>625</v>
      </c>
      <c r="TVG96" s="586" t="s">
        <v>625</v>
      </c>
      <c r="TVH96" s="586" t="s">
        <v>625</v>
      </c>
      <c r="TVI96" s="586" t="s">
        <v>625</v>
      </c>
      <c r="TVJ96" s="586" t="s">
        <v>625</v>
      </c>
      <c r="TVK96" s="586" t="s">
        <v>625</v>
      </c>
      <c r="TVL96" s="586" t="s">
        <v>625</v>
      </c>
      <c r="TVM96" s="586" t="s">
        <v>625</v>
      </c>
      <c r="TVN96" s="586" t="s">
        <v>625</v>
      </c>
      <c r="TVO96" s="586" t="s">
        <v>625</v>
      </c>
      <c r="TVP96" s="586" t="s">
        <v>625</v>
      </c>
      <c r="TVQ96" s="586" t="s">
        <v>625</v>
      </c>
      <c r="TVR96" s="586" t="s">
        <v>625</v>
      </c>
      <c r="TVS96" s="586" t="s">
        <v>625</v>
      </c>
      <c r="TVT96" s="586" t="s">
        <v>625</v>
      </c>
      <c r="TVU96" s="586" t="s">
        <v>625</v>
      </c>
      <c r="TVV96" s="586" t="s">
        <v>625</v>
      </c>
      <c r="TVW96" s="586" t="s">
        <v>625</v>
      </c>
      <c r="TVX96" s="586" t="s">
        <v>625</v>
      </c>
      <c r="TVY96" s="586" t="s">
        <v>625</v>
      </c>
      <c r="TVZ96" s="586" t="s">
        <v>625</v>
      </c>
      <c r="TWA96" s="586" t="s">
        <v>625</v>
      </c>
      <c r="TWB96" s="586" t="s">
        <v>625</v>
      </c>
      <c r="TWC96" s="586" t="s">
        <v>625</v>
      </c>
      <c r="TWD96" s="586" t="s">
        <v>625</v>
      </c>
      <c r="TWE96" s="586" t="s">
        <v>625</v>
      </c>
      <c r="TWF96" s="586" t="s">
        <v>625</v>
      </c>
      <c r="TWG96" s="586" t="s">
        <v>625</v>
      </c>
      <c r="TWH96" s="586" t="s">
        <v>625</v>
      </c>
      <c r="TWI96" s="586" t="s">
        <v>625</v>
      </c>
      <c r="TWJ96" s="586" t="s">
        <v>625</v>
      </c>
      <c r="TWK96" s="586" t="s">
        <v>625</v>
      </c>
      <c r="TWL96" s="586" t="s">
        <v>625</v>
      </c>
      <c r="TWM96" s="586" t="s">
        <v>625</v>
      </c>
      <c r="TWN96" s="586" t="s">
        <v>625</v>
      </c>
      <c r="TWO96" s="586" t="s">
        <v>625</v>
      </c>
      <c r="TWP96" s="586" t="s">
        <v>625</v>
      </c>
      <c r="TWQ96" s="586" t="s">
        <v>625</v>
      </c>
      <c r="TWR96" s="586" t="s">
        <v>625</v>
      </c>
      <c r="TWS96" s="586" t="s">
        <v>625</v>
      </c>
      <c r="TWT96" s="586" t="s">
        <v>625</v>
      </c>
      <c r="TWU96" s="586" t="s">
        <v>625</v>
      </c>
      <c r="TWV96" s="586" t="s">
        <v>625</v>
      </c>
      <c r="TWW96" s="586" t="s">
        <v>625</v>
      </c>
      <c r="TWX96" s="586" t="s">
        <v>625</v>
      </c>
      <c r="TWY96" s="586" t="s">
        <v>625</v>
      </c>
      <c r="TWZ96" s="586" t="s">
        <v>625</v>
      </c>
      <c r="TXA96" s="586" t="s">
        <v>625</v>
      </c>
      <c r="TXB96" s="586" t="s">
        <v>625</v>
      </c>
      <c r="TXC96" s="586" t="s">
        <v>625</v>
      </c>
      <c r="TXD96" s="586" t="s">
        <v>625</v>
      </c>
      <c r="TXE96" s="586" t="s">
        <v>625</v>
      </c>
      <c r="TXF96" s="586" t="s">
        <v>625</v>
      </c>
      <c r="TXG96" s="586" t="s">
        <v>625</v>
      </c>
      <c r="TXH96" s="586" t="s">
        <v>625</v>
      </c>
      <c r="TXI96" s="586" t="s">
        <v>625</v>
      </c>
      <c r="TXJ96" s="586" t="s">
        <v>625</v>
      </c>
      <c r="TXK96" s="586" t="s">
        <v>625</v>
      </c>
      <c r="TXL96" s="586" t="s">
        <v>625</v>
      </c>
      <c r="TXM96" s="586" t="s">
        <v>625</v>
      </c>
      <c r="TXN96" s="586" t="s">
        <v>625</v>
      </c>
      <c r="TXO96" s="586" t="s">
        <v>625</v>
      </c>
      <c r="TXP96" s="586" t="s">
        <v>625</v>
      </c>
      <c r="TXQ96" s="586" t="s">
        <v>625</v>
      </c>
      <c r="TXR96" s="586" t="s">
        <v>625</v>
      </c>
      <c r="TXS96" s="586" t="s">
        <v>625</v>
      </c>
      <c r="TXT96" s="586" t="s">
        <v>625</v>
      </c>
      <c r="TXU96" s="586" t="s">
        <v>625</v>
      </c>
      <c r="TXV96" s="586" t="s">
        <v>625</v>
      </c>
      <c r="TXW96" s="586" t="s">
        <v>625</v>
      </c>
      <c r="TXX96" s="586" t="s">
        <v>625</v>
      </c>
      <c r="TXY96" s="586" t="s">
        <v>625</v>
      </c>
      <c r="TXZ96" s="586" t="s">
        <v>625</v>
      </c>
      <c r="TYA96" s="586" t="s">
        <v>625</v>
      </c>
      <c r="TYB96" s="586" t="s">
        <v>625</v>
      </c>
      <c r="TYC96" s="586" t="s">
        <v>625</v>
      </c>
      <c r="TYD96" s="586" t="s">
        <v>625</v>
      </c>
      <c r="TYE96" s="586" t="s">
        <v>625</v>
      </c>
      <c r="TYF96" s="586" t="s">
        <v>625</v>
      </c>
      <c r="TYG96" s="586" t="s">
        <v>625</v>
      </c>
      <c r="TYH96" s="586" t="s">
        <v>625</v>
      </c>
      <c r="TYI96" s="586" t="s">
        <v>625</v>
      </c>
      <c r="TYJ96" s="586" t="s">
        <v>625</v>
      </c>
      <c r="TYK96" s="586" t="s">
        <v>625</v>
      </c>
      <c r="TYL96" s="586" t="s">
        <v>625</v>
      </c>
      <c r="TYM96" s="586" t="s">
        <v>625</v>
      </c>
      <c r="TYN96" s="586" t="s">
        <v>625</v>
      </c>
      <c r="TYO96" s="586" t="s">
        <v>625</v>
      </c>
      <c r="TYP96" s="586" t="s">
        <v>625</v>
      </c>
      <c r="TYQ96" s="586" t="s">
        <v>625</v>
      </c>
      <c r="TYR96" s="586" t="s">
        <v>625</v>
      </c>
      <c r="TYS96" s="586" t="s">
        <v>625</v>
      </c>
      <c r="TYT96" s="586" t="s">
        <v>625</v>
      </c>
      <c r="TYU96" s="586" t="s">
        <v>625</v>
      </c>
      <c r="TYV96" s="586" t="s">
        <v>625</v>
      </c>
      <c r="TYW96" s="586" t="s">
        <v>625</v>
      </c>
      <c r="TYX96" s="586" t="s">
        <v>625</v>
      </c>
      <c r="TYY96" s="586" t="s">
        <v>625</v>
      </c>
      <c r="TYZ96" s="586" t="s">
        <v>625</v>
      </c>
      <c r="TZA96" s="586" t="s">
        <v>625</v>
      </c>
      <c r="TZB96" s="586" t="s">
        <v>625</v>
      </c>
      <c r="TZC96" s="586" t="s">
        <v>625</v>
      </c>
      <c r="TZD96" s="586" t="s">
        <v>625</v>
      </c>
      <c r="TZE96" s="586" t="s">
        <v>625</v>
      </c>
      <c r="TZF96" s="586" t="s">
        <v>625</v>
      </c>
      <c r="TZG96" s="586" t="s">
        <v>625</v>
      </c>
      <c r="TZH96" s="586" t="s">
        <v>625</v>
      </c>
      <c r="TZI96" s="586" t="s">
        <v>625</v>
      </c>
      <c r="TZJ96" s="586" t="s">
        <v>625</v>
      </c>
      <c r="TZK96" s="586" t="s">
        <v>625</v>
      </c>
      <c r="TZL96" s="586" t="s">
        <v>625</v>
      </c>
      <c r="TZM96" s="586" t="s">
        <v>625</v>
      </c>
      <c r="TZN96" s="586" t="s">
        <v>625</v>
      </c>
      <c r="TZO96" s="586" t="s">
        <v>625</v>
      </c>
      <c r="TZP96" s="586" t="s">
        <v>625</v>
      </c>
      <c r="TZQ96" s="586" t="s">
        <v>625</v>
      </c>
      <c r="TZR96" s="586" t="s">
        <v>625</v>
      </c>
      <c r="TZS96" s="586" t="s">
        <v>625</v>
      </c>
      <c r="TZT96" s="586" t="s">
        <v>625</v>
      </c>
      <c r="TZU96" s="586" t="s">
        <v>625</v>
      </c>
      <c r="TZV96" s="586" t="s">
        <v>625</v>
      </c>
      <c r="TZW96" s="586" t="s">
        <v>625</v>
      </c>
      <c r="TZX96" s="586" t="s">
        <v>625</v>
      </c>
      <c r="TZY96" s="586" t="s">
        <v>625</v>
      </c>
      <c r="TZZ96" s="586" t="s">
        <v>625</v>
      </c>
      <c r="UAA96" s="586" t="s">
        <v>625</v>
      </c>
      <c r="UAB96" s="586" t="s">
        <v>625</v>
      </c>
      <c r="UAC96" s="586" t="s">
        <v>625</v>
      </c>
      <c r="UAD96" s="586" t="s">
        <v>625</v>
      </c>
      <c r="UAE96" s="586" t="s">
        <v>625</v>
      </c>
      <c r="UAF96" s="586" t="s">
        <v>625</v>
      </c>
      <c r="UAG96" s="586" t="s">
        <v>625</v>
      </c>
      <c r="UAH96" s="586" t="s">
        <v>625</v>
      </c>
      <c r="UAI96" s="586" t="s">
        <v>625</v>
      </c>
      <c r="UAJ96" s="586" t="s">
        <v>625</v>
      </c>
      <c r="UAK96" s="586" t="s">
        <v>625</v>
      </c>
      <c r="UAL96" s="586" t="s">
        <v>625</v>
      </c>
      <c r="UAM96" s="586" t="s">
        <v>625</v>
      </c>
      <c r="UAN96" s="586" t="s">
        <v>625</v>
      </c>
      <c r="UAO96" s="586" t="s">
        <v>625</v>
      </c>
      <c r="UAP96" s="586" t="s">
        <v>625</v>
      </c>
      <c r="UAQ96" s="586" t="s">
        <v>625</v>
      </c>
      <c r="UAR96" s="586" t="s">
        <v>625</v>
      </c>
      <c r="UAS96" s="586" t="s">
        <v>625</v>
      </c>
      <c r="UAT96" s="586" t="s">
        <v>625</v>
      </c>
      <c r="UAU96" s="586" t="s">
        <v>625</v>
      </c>
      <c r="UAV96" s="586" t="s">
        <v>625</v>
      </c>
      <c r="UAW96" s="586" t="s">
        <v>625</v>
      </c>
      <c r="UAX96" s="586" t="s">
        <v>625</v>
      </c>
      <c r="UAY96" s="586" t="s">
        <v>625</v>
      </c>
      <c r="UAZ96" s="586" t="s">
        <v>625</v>
      </c>
      <c r="UBA96" s="586" t="s">
        <v>625</v>
      </c>
      <c r="UBB96" s="586" t="s">
        <v>625</v>
      </c>
      <c r="UBC96" s="586" t="s">
        <v>625</v>
      </c>
      <c r="UBD96" s="586" t="s">
        <v>625</v>
      </c>
      <c r="UBE96" s="586" t="s">
        <v>625</v>
      </c>
      <c r="UBF96" s="586" t="s">
        <v>625</v>
      </c>
      <c r="UBG96" s="586" t="s">
        <v>625</v>
      </c>
      <c r="UBH96" s="586" t="s">
        <v>625</v>
      </c>
      <c r="UBI96" s="586" t="s">
        <v>625</v>
      </c>
      <c r="UBJ96" s="586" t="s">
        <v>625</v>
      </c>
      <c r="UBK96" s="586" t="s">
        <v>625</v>
      </c>
      <c r="UBL96" s="586" t="s">
        <v>625</v>
      </c>
      <c r="UBM96" s="586" t="s">
        <v>625</v>
      </c>
      <c r="UBN96" s="586" t="s">
        <v>625</v>
      </c>
      <c r="UBO96" s="586" t="s">
        <v>625</v>
      </c>
      <c r="UBP96" s="586" t="s">
        <v>625</v>
      </c>
      <c r="UBQ96" s="586" t="s">
        <v>625</v>
      </c>
      <c r="UBR96" s="586" t="s">
        <v>625</v>
      </c>
      <c r="UBS96" s="586" t="s">
        <v>625</v>
      </c>
      <c r="UBT96" s="586" t="s">
        <v>625</v>
      </c>
      <c r="UBU96" s="586" t="s">
        <v>625</v>
      </c>
      <c r="UBV96" s="586" t="s">
        <v>625</v>
      </c>
      <c r="UBW96" s="586" t="s">
        <v>625</v>
      </c>
      <c r="UBX96" s="586" t="s">
        <v>625</v>
      </c>
      <c r="UBY96" s="586" t="s">
        <v>625</v>
      </c>
      <c r="UBZ96" s="586" t="s">
        <v>625</v>
      </c>
      <c r="UCA96" s="586" t="s">
        <v>625</v>
      </c>
      <c r="UCB96" s="586" t="s">
        <v>625</v>
      </c>
      <c r="UCC96" s="586" t="s">
        <v>625</v>
      </c>
      <c r="UCD96" s="586" t="s">
        <v>625</v>
      </c>
      <c r="UCE96" s="586" t="s">
        <v>625</v>
      </c>
      <c r="UCF96" s="586" t="s">
        <v>625</v>
      </c>
      <c r="UCG96" s="586" t="s">
        <v>625</v>
      </c>
      <c r="UCH96" s="586" t="s">
        <v>625</v>
      </c>
      <c r="UCI96" s="586" t="s">
        <v>625</v>
      </c>
      <c r="UCJ96" s="586" t="s">
        <v>625</v>
      </c>
      <c r="UCK96" s="586" t="s">
        <v>625</v>
      </c>
      <c r="UCL96" s="586" t="s">
        <v>625</v>
      </c>
      <c r="UCM96" s="586" t="s">
        <v>625</v>
      </c>
      <c r="UCN96" s="586" t="s">
        <v>625</v>
      </c>
      <c r="UCO96" s="586" t="s">
        <v>625</v>
      </c>
      <c r="UCP96" s="586" t="s">
        <v>625</v>
      </c>
      <c r="UCQ96" s="586" t="s">
        <v>625</v>
      </c>
      <c r="UCR96" s="586" t="s">
        <v>625</v>
      </c>
      <c r="UCS96" s="586" t="s">
        <v>625</v>
      </c>
      <c r="UCT96" s="586" t="s">
        <v>625</v>
      </c>
      <c r="UCU96" s="586" t="s">
        <v>625</v>
      </c>
      <c r="UCV96" s="586" t="s">
        <v>625</v>
      </c>
      <c r="UCW96" s="586" t="s">
        <v>625</v>
      </c>
      <c r="UCX96" s="586" t="s">
        <v>625</v>
      </c>
      <c r="UCY96" s="586" t="s">
        <v>625</v>
      </c>
      <c r="UCZ96" s="586" t="s">
        <v>625</v>
      </c>
      <c r="UDA96" s="586" t="s">
        <v>625</v>
      </c>
      <c r="UDB96" s="586" t="s">
        <v>625</v>
      </c>
      <c r="UDC96" s="586" t="s">
        <v>625</v>
      </c>
      <c r="UDD96" s="586" t="s">
        <v>625</v>
      </c>
      <c r="UDE96" s="586" t="s">
        <v>625</v>
      </c>
      <c r="UDF96" s="586" t="s">
        <v>625</v>
      </c>
      <c r="UDG96" s="586" t="s">
        <v>625</v>
      </c>
      <c r="UDH96" s="586" t="s">
        <v>625</v>
      </c>
      <c r="UDI96" s="586" t="s">
        <v>625</v>
      </c>
      <c r="UDJ96" s="586" t="s">
        <v>625</v>
      </c>
      <c r="UDK96" s="586" t="s">
        <v>625</v>
      </c>
      <c r="UDL96" s="586" t="s">
        <v>625</v>
      </c>
      <c r="UDM96" s="586" t="s">
        <v>625</v>
      </c>
      <c r="UDN96" s="586" t="s">
        <v>625</v>
      </c>
      <c r="UDO96" s="586" t="s">
        <v>625</v>
      </c>
      <c r="UDP96" s="586" t="s">
        <v>625</v>
      </c>
      <c r="UDQ96" s="586" t="s">
        <v>625</v>
      </c>
      <c r="UDR96" s="586" t="s">
        <v>625</v>
      </c>
      <c r="UDS96" s="586" t="s">
        <v>625</v>
      </c>
      <c r="UDT96" s="586" t="s">
        <v>625</v>
      </c>
      <c r="UDU96" s="586" t="s">
        <v>625</v>
      </c>
      <c r="UDV96" s="586" t="s">
        <v>625</v>
      </c>
      <c r="UDW96" s="586" t="s">
        <v>625</v>
      </c>
      <c r="UDX96" s="586" t="s">
        <v>625</v>
      </c>
      <c r="UDY96" s="586" t="s">
        <v>625</v>
      </c>
      <c r="UDZ96" s="586" t="s">
        <v>625</v>
      </c>
      <c r="UEA96" s="586" t="s">
        <v>625</v>
      </c>
      <c r="UEB96" s="586" t="s">
        <v>625</v>
      </c>
      <c r="UEC96" s="586" t="s">
        <v>625</v>
      </c>
      <c r="UED96" s="586" t="s">
        <v>625</v>
      </c>
      <c r="UEE96" s="586" t="s">
        <v>625</v>
      </c>
      <c r="UEF96" s="586" t="s">
        <v>625</v>
      </c>
      <c r="UEG96" s="586" t="s">
        <v>625</v>
      </c>
      <c r="UEH96" s="586" t="s">
        <v>625</v>
      </c>
      <c r="UEI96" s="586" t="s">
        <v>625</v>
      </c>
      <c r="UEJ96" s="586" t="s">
        <v>625</v>
      </c>
      <c r="UEK96" s="586" t="s">
        <v>625</v>
      </c>
      <c r="UEL96" s="586" t="s">
        <v>625</v>
      </c>
      <c r="UEM96" s="586" t="s">
        <v>625</v>
      </c>
      <c r="UEN96" s="586" t="s">
        <v>625</v>
      </c>
      <c r="UEO96" s="586" t="s">
        <v>625</v>
      </c>
      <c r="UEP96" s="586" t="s">
        <v>625</v>
      </c>
      <c r="UEQ96" s="586" t="s">
        <v>625</v>
      </c>
      <c r="UER96" s="586" t="s">
        <v>625</v>
      </c>
      <c r="UES96" s="586" t="s">
        <v>625</v>
      </c>
      <c r="UET96" s="586" t="s">
        <v>625</v>
      </c>
      <c r="UEU96" s="586" t="s">
        <v>625</v>
      </c>
      <c r="UEV96" s="586" t="s">
        <v>625</v>
      </c>
      <c r="UEW96" s="586" t="s">
        <v>625</v>
      </c>
      <c r="UEX96" s="586" t="s">
        <v>625</v>
      </c>
      <c r="UEY96" s="586" t="s">
        <v>625</v>
      </c>
      <c r="UEZ96" s="586" t="s">
        <v>625</v>
      </c>
      <c r="UFA96" s="586" t="s">
        <v>625</v>
      </c>
      <c r="UFB96" s="586" t="s">
        <v>625</v>
      </c>
      <c r="UFC96" s="586" t="s">
        <v>625</v>
      </c>
      <c r="UFD96" s="586" t="s">
        <v>625</v>
      </c>
      <c r="UFE96" s="586" t="s">
        <v>625</v>
      </c>
      <c r="UFF96" s="586" t="s">
        <v>625</v>
      </c>
      <c r="UFG96" s="586" t="s">
        <v>625</v>
      </c>
      <c r="UFH96" s="586" t="s">
        <v>625</v>
      </c>
      <c r="UFI96" s="586" t="s">
        <v>625</v>
      </c>
      <c r="UFJ96" s="586" t="s">
        <v>625</v>
      </c>
      <c r="UFK96" s="586" t="s">
        <v>625</v>
      </c>
      <c r="UFL96" s="586" t="s">
        <v>625</v>
      </c>
      <c r="UFM96" s="586" t="s">
        <v>625</v>
      </c>
      <c r="UFN96" s="586" t="s">
        <v>625</v>
      </c>
      <c r="UFO96" s="586" t="s">
        <v>625</v>
      </c>
      <c r="UFP96" s="586" t="s">
        <v>625</v>
      </c>
      <c r="UFQ96" s="586" t="s">
        <v>625</v>
      </c>
      <c r="UFR96" s="586" t="s">
        <v>625</v>
      </c>
      <c r="UFS96" s="586" t="s">
        <v>625</v>
      </c>
      <c r="UFT96" s="586" t="s">
        <v>625</v>
      </c>
      <c r="UFU96" s="586" t="s">
        <v>625</v>
      </c>
      <c r="UFV96" s="586" t="s">
        <v>625</v>
      </c>
      <c r="UFW96" s="586" t="s">
        <v>625</v>
      </c>
      <c r="UFX96" s="586" t="s">
        <v>625</v>
      </c>
      <c r="UFY96" s="586" t="s">
        <v>625</v>
      </c>
      <c r="UFZ96" s="586" t="s">
        <v>625</v>
      </c>
      <c r="UGA96" s="586" t="s">
        <v>625</v>
      </c>
      <c r="UGB96" s="586" t="s">
        <v>625</v>
      </c>
      <c r="UGC96" s="586" t="s">
        <v>625</v>
      </c>
      <c r="UGD96" s="586" t="s">
        <v>625</v>
      </c>
      <c r="UGE96" s="586" t="s">
        <v>625</v>
      </c>
      <c r="UGF96" s="586" t="s">
        <v>625</v>
      </c>
      <c r="UGG96" s="586" t="s">
        <v>625</v>
      </c>
      <c r="UGH96" s="586" t="s">
        <v>625</v>
      </c>
      <c r="UGI96" s="586" t="s">
        <v>625</v>
      </c>
      <c r="UGJ96" s="586" t="s">
        <v>625</v>
      </c>
      <c r="UGK96" s="586" t="s">
        <v>625</v>
      </c>
      <c r="UGL96" s="586" t="s">
        <v>625</v>
      </c>
      <c r="UGM96" s="586" t="s">
        <v>625</v>
      </c>
      <c r="UGN96" s="586" t="s">
        <v>625</v>
      </c>
      <c r="UGO96" s="586" t="s">
        <v>625</v>
      </c>
      <c r="UGP96" s="586" t="s">
        <v>625</v>
      </c>
      <c r="UGQ96" s="586" t="s">
        <v>625</v>
      </c>
      <c r="UGR96" s="586" t="s">
        <v>625</v>
      </c>
      <c r="UGS96" s="586" t="s">
        <v>625</v>
      </c>
      <c r="UGT96" s="586" t="s">
        <v>625</v>
      </c>
      <c r="UGU96" s="586" t="s">
        <v>625</v>
      </c>
      <c r="UGV96" s="586" t="s">
        <v>625</v>
      </c>
      <c r="UGW96" s="586" t="s">
        <v>625</v>
      </c>
      <c r="UGX96" s="586" t="s">
        <v>625</v>
      </c>
      <c r="UGY96" s="586" t="s">
        <v>625</v>
      </c>
      <c r="UGZ96" s="586" t="s">
        <v>625</v>
      </c>
      <c r="UHA96" s="586" t="s">
        <v>625</v>
      </c>
      <c r="UHB96" s="586" t="s">
        <v>625</v>
      </c>
      <c r="UHC96" s="586" t="s">
        <v>625</v>
      </c>
      <c r="UHD96" s="586" t="s">
        <v>625</v>
      </c>
      <c r="UHE96" s="586" t="s">
        <v>625</v>
      </c>
      <c r="UHF96" s="586" t="s">
        <v>625</v>
      </c>
      <c r="UHG96" s="586" t="s">
        <v>625</v>
      </c>
      <c r="UHH96" s="586" t="s">
        <v>625</v>
      </c>
      <c r="UHI96" s="586" t="s">
        <v>625</v>
      </c>
      <c r="UHJ96" s="586" t="s">
        <v>625</v>
      </c>
      <c r="UHK96" s="586" t="s">
        <v>625</v>
      </c>
      <c r="UHL96" s="586" t="s">
        <v>625</v>
      </c>
      <c r="UHM96" s="586" t="s">
        <v>625</v>
      </c>
      <c r="UHN96" s="586" t="s">
        <v>625</v>
      </c>
      <c r="UHO96" s="586" t="s">
        <v>625</v>
      </c>
      <c r="UHP96" s="586" t="s">
        <v>625</v>
      </c>
      <c r="UHQ96" s="586" t="s">
        <v>625</v>
      </c>
      <c r="UHR96" s="586" t="s">
        <v>625</v>
      </c>
      <c r="UHS96" s="586" t="s">
        <v>625</v>
      </c>
      <c r="UHT96" s="586" t="s">
        <v>625</v>
      </c>
      <c r="UHU96" s="586" t="s">
        <v>625</v>
      </c>
      <c r="UHV96" s="586" t="s">
        <v>625</v>
      </c>
      <c r="UHW96" s="586" t="s">
        <v>625</v>
      </c>
      <c r="UHX96" s="586" t="s">
        <v>625</v>
      </c>
      <c r="UHY96" s="586" t="s">
        <v>625</v>
      </c>
      <c r="UHZ96" s="586" t="s">
        <v>625</v>
      </c>
      <c r="UIA96" s="586" t="s">
        <v>625</v>
      </c>
      <c r="UIB96" s="586" t="s">
        <v>625</v>
      </c>
      <c r="UIC96" s="586" t="s">
        <v>625</v>
      </c>
      <c r="UID96" s="586" t="s">
        <v>625</v>
      </c>
      <c r="UIE96" s="586" t="s">
        <v>625</v>
      </c>
      <c r="UIF96" s="586" t="s">
        <v>625</v>
      </c>
      <c r="UIG96" s="586" t="s">
        <v>625</v>
      </c>
      <c r="UIH96" s="586" t="s">
        <v>625</v>
      </c>
      <c r="UII96" s="586" t="s">
        <v>625</v>
      </c>
      <c r="UIJ96" s="586" t="s">
        <v>625</v>
      </c>
      <c r="UIK96" s="586" t="s">
        <v>625</v>
      </c>
      <c r="UIL96" s="586" t="s">
        <v>625</v>
      </c>
      <c r="UIM96" s="586" t="s">
        <v>625</v>
      </c>
      <c r="UIN96" s="586" t="s">
        <v>625</v>
      </c>
      <c r="UIO96" s="586" t="s">
        <v>625</v>
      </c>
      <c r="UIP96" s="586" t="s">
        <v>625</v>
      </c>
      <c r="UIQ96" s="586" t="s">
        <v>625</v>
      </c>
      <c r="UIR96" s="586" t="s">
        <v>625</v>
      </c>
      <c r="UIS96" s="586" t="s">
        <v>625</v>
      </c>
      <c r="UIT96" s="586" t="s">
        <v>625</v>
      </c>
      <c r="UIU96" s="586" t="s">
        <v>625</v>
      </c>
      <c r="UIV96" s="586" t="s">
        <v>625</v>
      </c>
      <c r="UIW96" s="586" t="s">
        <v>625</v>
      </c>
      <c r="UIX96" s="586" t="s">
        <v>625</v>
      </c>
      <c r="UIY96" s="586" t="s">
        <v>625</v>
      </c>
      <c r="UIZ96" s="586" t="s">
        <v>625</v>
      </c>
      <c r="UJA96" s="586" t="s">
        <v>625</v>
      </c>
      <c r="UJB96" s="586" t="s">
        <v>625</v>
      </c>
      <c r="UJC96" s="586" t="s">
        <v>625</v>
      </c>
      <c r="UJD96" s="586" t="s">
        <v>625</v>
      </c>
      <c r="UJE96" s="586" t="s">
        <v>625</v>
      </c>
      <c r="UJF96" s="586" t="s">
        <v>625</v>
      </c>
      <c r="UJG96" s="586" t="s">
        <v>625</v>
      </c>
      <c r="UJH96" s="586" t="s">
        <v>625</v>
      </c>
      <c r="UJI96" s="586" t="s">
        <v>625</v>
      </c>
      <c r="UJJ96" s="586" t="s">
        <v>625</v>
      </c>
      <c r="UJK96" s="586" t="s">
        <v>625</v>
      </c>
      <c r="UJL96" s="586" t="s">
        <v>625</v>
      </c>
      <c r="UJM96" s="586" t="s">
        <v>625</v>
      </c>
      <c r="UJN96" s="586" t="s">
        <v>625</v>
      </c>
      <c r="UJO96" s="586" t="s">
        <v>625</v>
      </c>
      <c r="UJP96" s="586" t="s">
        <v>625</v>
      </c>
      <c r="UJQ96" s="586" t="s">
        <v>625</v>
      </c>
      <c r="UJR96" s="586" t="s">
        <v>625</v>
      </c>
      <c r="UJS96" s="586" t="s">
        <v>625</v>
      </c>
      <c r="UJT96" s="586" t="s">
        <v>625</v>
      </c>
      <c r="UJU96" s="586" t="s">
        <v>625</v>
      </c>
      <c r="UJV96" s="586" t="s">
        <v>625</v>
      </c>
      <c r="UJW96" s="586" t="s">
        <v>625</v>
      </c>
      <c r="UJX96" s="586" t="s">
        <v>625</v>
      </c>
      <c r="UJY96" s="586" t="s">
        <v>625</v>
      </c>
      <c r="UJZ96" s="586" t="s">
        <v>625</v>
      </c>
      <c r="UKA96" s="586" t="s">
        <v>625</v>
      </c>
      <c r="UKB96" s="586" t="s">
        <v>625</v>
      </c>
      <c r="UKC96" s="586" t="s">
        <v>625</v>
      </c>
      <c r="UKD96" s="586" t="s">
        <v>625</v>
      </c>
      <c r="UKE96" s="586" t="s">
        <v>625</v>
      </c>
      <c r="UKF96" s="586" t="s">
        <v>625</v>
      </c>
      <c r="UKG96" s="586" t="s">
        <v>625</v>
      </c>
      <c r="UKH96" s="586" t="s">
        <v>625</v>
      </c>
      <c r="UKI96" s="586" t="s">
        <v>625</v>
      </c>
      <c r="UKJ96" s="586" t="s">
        <v>625</v>
      </c>
      <c r="UKK96" s="586" t="s">
        <v>625</v>
      </c>
      <c r="UKL96" s="586" t="s">
        <v>625</v>
      </c>
      <c r="UKM96" s="586" t="s">
        <v>625</v>
      </c>
      <c r="UKN96" s="586" t="s">
        <v>625</v>
      </c>
      <c r="UKO96" s="586" t="s">
        <v>625</v>
      </c>
      <c r="UKP96" s="586" t="s">
        <v>625</v>
      </c>
      <c r="UKQ96" s="586" t="s">
        <v>625</v>
      </c>
      <c r="UKR96" s="586" t="s">
        <v>625</v>
      </c>
      <c r="UKS96" s="586" t="s">
        <v>625</v>
      </c>
      <c r="UKT96" s="586" t="s">
        <v>625</v>
      </c>
      <c r="UKU96" s="586" t="s">
        <v>625</v>
      </c>
      <c r="UKV96" s="586" t="s">
        <v>625</v>
      </c>
      <c r="UKW96" s="586" t="s">
        <v>625</v>
      </c>
      <c r="UKX96" s="586" t="s">
        <v>625</v>
      </c>
      <c r="UKY96" s="586" t="s">
        <v>625</v>
      </c>
      <c r="UKZ96" s="586" t="s">
        <v>625</v>
      </c>
      <c r="ULA96" s="586" t="s">
        <v>625</v>
      </c>
      <c r="ULB96" s="586" t="s">
        <v>625</v>
      </c>
      <c r="ULC96" s="586" t="s">
        <v>625</v>
      </c>
      <c r="ULD96" s="586" t="s">
        <v>625</v>
      </c>
      <c r="ULE96" s="586" t="s">
        <v>625</v>
      </c>
      <c r="ULF96" s="586" t="s">
        <v>625</v>
      </c>
      <c r="ULG96" s="586" t="s">
        <v>625</v>
      </c>
      <c r="ULH96" s="586" t="s">
        <v>625</v>
      </c>
      <c r="ULI96" s="586" t="s">
        <v>625</v>
      </c>
      <c r="ULJ96" s="586" t="s">
        <v>625</v>
      </c>
      <c r="ULK96" s="586" t="s">
        <v>625</v>
      </c>
      <c r="ULL96" s="586" t="s">
        <v>625</v>
      </c>
      <c r="ULM96" s="586" t="s">
        <v>625</v>
      </c>
      <c r="ULN96" s="586" t="s">
        <v>625</v>
      </c>
      <c r="ULO96" s="586" t="s">
        <v>625</v>
      </c>
      <c r="ULP96" s="586" t="s">
        <v>625</v>
      </c>
      <c r="ULQ96" s="586" t="s">
        <v>625</v>
      </c>
      <c r="ULR96" s="586" t="s">
        <v>625</v>
      </c>
      <c r="ULS96" s="586" t="s">
        <v>625</v>
      </c>
      <c r="ULT96" s="586" t="s">
        <v>625</v>
      </c>
      <c r="ULU96" s="586" t="s">
        <v>625</v>
      </c>
      <c r="ULV96" s="586" t="s">
        <v>625</v>
      </c>
      <c r="ULW96" s="586" t="s">
        <v>625</v>
      </c>
      <c r="ULX96" s="586" t="s">
        <v>625</v>
      </c>
      <c r="ULY96" s="586" t="s">
        <v>625</v>
      </c>
      <c r="ULZ96" s="586" t="s">
        <v>625</v>
      </c>
      <c r="UMA96" s="586" t="s">
        <v>625</v>
      </c>
      <c r="UMB96" s="586" t="s">
        <v>625</v>
      </c>
      <c r="UMC96" s="586" t="s">
        <v>625</v>
      </c>
      <c r="UMD96" s="586" t="s">
        <v>625</v>
      </c>
      <c r="UME96" s="586" t="s">
        <v>625</v>
      </c>
      <c r="UMF96" s="586" t="s">
        <v>625</v>
      </c>
      <c r="UMG96" s="586" t="s">
        <v>625</v>
      </c>
      <c r="UMH96" s="586" t="s">
        <v>625</v>
      </c>
      <c r="UMI96" s="586" t="s">
        <v>625</v>
      </c>
      <c r="UMJ96" s="586" t="s">
        <v>625</v>
      </c>
      <c r="UMK96" s="586" t="s">
        <v>625</v>
      </c>
      <c r="UML96" s="586" t="s">
        <v>625</v>
      </c>
      <c r="UMM96" s="586" t="s">
        <v>625</v>
      </c>
      <c r="UMN96" s="586" t="s">
        <v>625</v>
      </c>
      <c r="UMO96" s="586" t="s">
        <v>625</v>
      </c>
      <c r="UMP96" s="586" t="s">
        <v>625</v>
      </c>
      <c r="UMQ96" s="586" t="s">
        <v>625</v>
      </c>
      <c r="UMR96" s="586" t="s">
        <v>625</v>
      </c>
      <c r="UMS96" s="586" t="s">
        <v>625</v>
      </c>
      <c r="UMT96" s="586" t="s">
        <v>625</v>
      </c>
      <c r="UMU96" s="586" t="s">
        <v>625</v>
      </c>
      <c r="UMV96" s="586" t="s">
        <v>625</v>
      </c>
      <c r="UMW96" s="586" t="s">
        <v>625</v>
      </c>
      <c r="UMX96" s="586" t="s">
        <v>625</v>
      </c>
      <c r="UMY96" s="586" t="s">
        <v>625</v>
      </c>
      <c r="UMZ96" s="586" t="s">
        <v>625</v>
      </c>
      <c r="UNA96" s="586" t="s">
        <v>625</v>
      </c>
      <c r="UNB96" s="586" t="s">
        <v>625</v>
      </c>
      <c r="UNC96" s="586" t="s">
        <v>625</v>
      </c>
      <c r="UND96" s="586" t="s">
        <v>625</v>
      </c>
      <c r="UNE96" s="586" t="s">
        <v>625</v>
      </c>
      <c r="UNF96" s="586" t="s">
        <v>625</v>
      </c>
      <c r="UNG96" s="586" t="s">
        <v>625</v>
      </c>
      <c r="UNH96" s="586" t="s">
        <v>625</v>
      </c>
      <c r="UNI96" s="586" t="s">
        <v>625</v>
      </c>
      <c r="UNJ96" s="586" t="s">
        <v>625</v>
      </c>
      <c r="UNK96" s="586" t="s">
        <v>625</v>
      </c>
      <c r="UNL96" s="586" t="s">
        <v>625</v>
      </c>
      <c r="UNM96" s="586" t="s">
        <v>625</v>
      </c>
      <c r="UNN96" s="586" t="s">
        <v>625</v>
      </c>
      <c r="UNO96" s="586" t="s">
        <v>625</v>
      </c>
      <c r="UNP96" s="586" t="s">
        <v>625</v>
      </c>
      <c r="UNQ96" s="586" t="s">
        <v>625</v>
      </c>
      <c r="UNR96" s="586" t="s">
        <v>625</v>
      </c>
      <c r="UNS96" s="586" t="s">
        <v>625</v>
      </c>
      <c r="UNT96" s="586" t="s">
        <v>625</v>
      </c>
      <c r="UNU96" s="586" t="s">
        <v>625</v>
      </c>
      <c r="UNV96" s="586" t="s">
        <v>625</v>
      </c>
      <c r="UNW96" s="586" t="s">
        <v>625</v>
      </c>
      <c r="UNX96" s="586" t="s">
        <v>625</v>
      </c>
      <c r="UNY96" s="586" t="s">
        <v>625</v>
      </c>
      <c r="UNZ96" s="586" t="s">
        <v>625</v>
      </c>
      <c r="UOA96" s="586" t="s">
        <v>625</v>
      </c>
      <c r="UOB96" s="586" t="s">
        <v>625</v>
      </c>
      <c r="UOC96" s="586" t="s">
        <v>625</v>
      </c>
      <c r="UOD96" s="586" t="s">
        <v>625</v>
      </c>
      <c r="UOE96" s="586" t="s">
        <v>625</v>
      </c>
      <c r="UOF96" s="586" t="s">
        <v>625</v>
      </c>
      <c r="UOG96" s="586" t="s">
        <v>625</v>
      </c>
      <c r="UOH96" s="586" t="s">
        <v>625</v>
      </c>
      <c r="UOI96" s="586" t="s">
        <v>625</v>
      </c>
      <c r="UOJ96" s="586" t="s">
        <v>625</v>
      </c>
      <c r="UOK96" s="586" t="s">
        <v>625</v>
      </c>
      <c r="UOL96" s="586" t="s">
        <v>625</v>
      </c>
      <c r="UOM96" s="586" t="s">
        <v>625</v>
      </c>
      <c r="UON96" s="586" t="s">
        <v>625</v>
      </c>
      <c r="UOO96" s="586" t="s">
        <v>625</v>
      </c>
      <c r="UOP96" s="586" t="s">
        <v>625</v>
      </c>
      <c r="UOQ96" s="586" t="s">
        <v>625</v>
      </c>
      <c r="UOR96" s="586" t="s">
        <v>625</v>
      </c>
      <c r="UOS96" s="586" t="s">
        <v>625</v>
      </c>
      <c r="UOT96" s="586" t="s">
        <v>625</v>
      </c>
      <c r="UOU96" s="586" t="s">
        <v>625</v>
      </c>
      <c r="UOV96" s="586" t="s">
        <v>625</v>
      </c>
      <c r="UOW96" s="586" t="s">
        <v>625</v>
      </c>
      <c r="UOX96" s="586" t="s">
        <v>625</v>
      </c>
      <c r="UOY96" s="586" t="s">
        <v>625</v>
      </c>
      <c r="UOZ96" s="586" t="s">
        <v>625</v>
      </c>
      <c r="UPA96" s="586" t="s">
        <v>625</v>
      </c>
      <c r="UPB96" s="586" t="s">
        <v>625</v>
      </c>
      <c r="UPC96" s="586" t="s">
        <v>625</v>
      </c>
      <c r="UPD96" s="586" t="s">
        <v>625</v>
      </c>
      <c r="UPE96" s="586" t="s">
        <v>625</v>
      </c>
      <c r="UPF96" s="586" t="s">
        <v>625</v>
      </c>
      <c r="UPG96" s="586" t="s">
        <v>625</v>
      </c>
      <c r="UPH96" s="586" t="s">
        <v>625</v>
      </c>
      <c r="UPI96" s="586" t="s">
        <v>625</v>
      </c>
      <c r="UPJ96" s="586" t="s">
        <v>625</v>
      </c>
      <c r="UPK96" s="586" t="s">
        <v>625</v>
      </c>
      <c r="UPL96" s="586" t="s">
        <v>625</v>
      </c>
      <c r="UPM96" s="586" t="s">
        <v>625</v>
      </c>
      <c r="UPN96" s="586" t="s">
        <v>625</v>
      </c>
      <c r="UPO96" s="586" t="s">
        <v>625</v>
      </c>
      <c r="UPP96" s="586" t="s">
        <v>625</v>
      </c>
      <c r="UPQ96" s="586" t="s">
        <v>625</v>
      </c>
      <c r="UPR96" s="586" t="s">
        <v>625</v>
      </c>
      <c r="UPS96" s="586" t="s">
        <v>625</v>
      </c>
      <c r="UPT96" s="586" t="s">
        <v>625</v>
      </c>
      <c r="UPU96" s="586" t="s">
        <v>625</v>
      </c>
      <c r="UPV96" s="586" t="s">
        <v>625</v>
      </c>
      <c r="UPW96" s="586" t="s">
        <v>625</v>
      </c>
      <c r="UPX96" s="586" t="s">
        <v>625</v>
      </c>
      <c r="UPY96" s="586" t="s">
        <v>625</v>
      </c>
      <c r="UPZ96" s="586" t="s">
        <v>625</v>
      </c>
      <c r="UQA96" s="586" t="s">
        <v>625</v>
      </c>
      <c r="UQB96" s="586" t="s">
        <v>625</v>
      </c>
      <c r="UQC96" s="586" t="s">
        <v>625</v>
      </c>
      <c r="UQD96" s="586" t="s">
        <v>625</v>
      </c>
      <c r="UQE96" s="586" t="s">
        <v>625</v>
      </c>
      <c r="UQF96" s="586" t="s">
        <v>625</v>
      </c>
      <c r="UQG96" s="586" t="s">
        <v>625</v>
      </c>
      <c r="UQH96" s="586" t="s">
        <v>625</v>
      </c>
      <c r="UQI96" s="586" t="s">
        <v>625</v>
      </c>
      <c r="UQJ96" s="586" t="s">
        <v>625</v>
      </c>
      <c r="UQK96" s="586" t="s">
        <v>625</v>
      </c>
      <c r="UQL96" s="586" t="s">
        <v>625</v>
      </c>
      <c r="UQM96" s="586" t="s">
        <v>625</v>
      </c>
      <c r="UQN96" s="586" t="s">
        <v>625</v>
      </c>
      <c r="UQO96" s="586" t="s">
        <v>625</v>
      </c>
      <c r="UQP96" s="586" t="s">
        <v>625</v>
      </c>
      <c r="UQQ96" s="586" t="s">
        <v>625</v>
      </c>
      <c r="UQR96" s="586" t="s">
        <v>625</v>
      </c>
      <c r="UQS96" s="586" t="s">
        <v>625</v>
      </c>
      <c r="UQT96" s="586" t="s">
        <v>625</v>
      </c>
      <c r="UQU96" s="586" t="s">
        <v>625</v>
      </c>
      <c r="UQV96" s="586" t="s">
        <v>625</v>
      </c>
      <c r="UQW96" s="586" t="s">
        <v>625</v>
      </c>
      <c r="UQX96" s="586" t="s">
        <v>625</v>
      </c>
      <c r="UQY96" s="586" t="s">
        <v>625</v>
      </c>
      <c r="UQZ96" s="586" t="s">
        <v>625</v>
      </c>
      <c r="URA96" s="586" t="s">
        <v>625</v>
      </c>
      <c r="URB96" s="586" t="s">
        <v>625</v>
      </c>
      <c r="URC96" s="586" t="s">
        <v>625</v>
      </c>
      <c r="URD96" s="586" t="s">
        <v>625</v>
      </c>
      <c r="URE96" s="586" t="s">
        <v>625</v>
      </c>
      <c r="URF96" s="586" t="s">
        <v>625</v>
      </c>
      <c r="URG96" s="586" t="s">
        <v>625</v>
      </c>
      <c r="URH96" s="586" t="s">
        <v>625</v>
      </c>
      <c r="URI96" s="586" t="s">
        <v>625</v>
      </c>
      <c r="URJ96" s="586" t="s">
        <v>625</v>
      </c>
      <c r="URK96" s="586" t="s">
        <v>625</v>
      </c>
      <c r="URL96" s="586" t="s">
        <v>625</v>
      </c>
      <c r="URM96" s="586" t="s">
        <v>625</v>
      </c>
      <c r="URN96" s="586" t="s">
        <v>625</v>
      </c>
      <c r="URO96" s="586" t="s">
        <v>625</v>
      </c>
      <c r="URP96" s="586" t="s">
        <v>625</v>
      </c>
      <c r="URQ96" s="586" t="s">
        <v>625</v>
      </c>
      <c r="URR96" s="586" t="s">
        <v>625</v>
      </c>
      <c r="URS96" s="586" t="s">
        <v>625</v>
      </c>
      <c r="URT96" s="586" t="s">
        <v>625</v>
      </c>
      <c r="URU96" s="586" t="s">
        <v>625</v>
      </c>
      <c r="URV96" s="586" t="s">
        <v>625</v>
      </c>
      <c r="URW96" s="586" t="s">
        <v>625</v>
      </c>
      <c r="URX96" s="586" t="s">
        <v>625</v>
      </c>
      <c r="URY96" s="586" t="s">
        <v>625</v>
      </c>
      <c r="URZ96" s="586" t="s">
        <v>625</v>
      </c>
      <c r="USA96" s="586" t="s">
        <v>625</v>
      </c>
      <c r="USB96" s="586" t="s">
        <v>625</v>
      </c>
      <c r="USC96" s="586" t="s">
        <v>625</v>
      </c>
      <c r="USD96" s="586" t="s">
        <v>625</v>
      </c>
      <c r="USE96" s="586" t="s">
        <v>625</v>
      </c>
      <c r="USF96" s="586" t="s">
        <v>625</v>
      </c>
      <c r="USG96" s="586" t="s">
        <v>625</v>
      </c>
      <c r="USH96" s="586" t="s">
        <v>625</v>
      </c>
      <c r="USI96" s="586" t="s">
        <v>625</v>
      </c>
      <c r="USJ96" s="586" t="s">
        <v>625</v>
      </c>
      <c r="USK96" s="586" t="s">
        <v>625</v>
      </c>
      <c r="USL96" s="586" t="s">
        <v>625</v>
      </c>
      <c r="USM96" s="586" t="s">
        <v>625</v>
      </c>
      <c r="USN96" s="586" t="s">
        <v>625</v>
      </c>
      <c r="USO96" s="586" t="s">
        <v>625</v>
      </c>
      <c r="USP96" s="586" t="s">
        <v>625</v>
      </c>
      <c r="USQ96" s="586" t="s">
        <v>625</v>
      </c>
      <c r="USR96" s="586" t="s">
        <v>625</v>
      </c>
      <c r="USS96" s="586" t="s">
        <v>625</v>
      </c>
      <c r="UST96" s="586" t="s">
        <v>625</v>
      </c>
      <c r="USU96" s="586" t="s">
        <v>625</v>
      </c>
      <c r="USV96" s="586" t="s">
        <v>625</v>
      </c>
      <c r="USW96" s="586" t="s">
        <v>625</v>
      </c>
      <c r="USX96" s="586" t="s">
        <v>625</v>
      </c>
      <c r="USY96" s="586" t="s">
        <v>625</v>
      </c>
      <c r="USZ96" s="586" t="s">
        <v>625</v>
      </c>
      <c r="UTA96" s="586" t="s">
        <v>625</v>
      </c>
      <c r="UTB96" s="586" t="s">
        <v>625</v>
      </c>
      <c r="UTC96" s="586" t="s">
        <v>625</v>
      </c>
      <c r="UTD96" s="586" t="s">
        <v>625</v>
      </c>
      <c r="UTE96" s="586" t="s">
        <v>625</v>
      </c>
      <c r="UTF96" s="586" t="s">
        <v>625</v>
      </c>
      <c r="UTG96" s="586" t="s">
        <v>625</v>
      </c>
      <c r="UTH96" s="586" t="s">
        <v>625</v>
      </c>
      <c r="UTI96" s="586" t="s">
        <v>625</v>
      </c>
      <c r="UTJ96" s="586" t="s">
        <v>625</v>
      </c>
      <c r="UTK96" s="586" t="s">
        <v>625</v>
      </c>
      <c r="UTL96" s="586" t="s">
        <v>625</v>
      </c>
      <c r="UTM96" s="586" t="s">
        <v>625</v>
      </c>
      <c r="UTN96" s="586" t="s">
        <v>625</v>
      </c>
      <c r="UTO96" s="586" t="s">
        <v>625</v>
      </c>
      <c r="UTP96" s="586" t="s">
        <v>625</v>
      </c>
      <c r="UTQ96" s="586" t="s">
        <v>625</v>
      </c>
      <c r="UTR96" s="586" t="s">
        <v>625</v>
      </c>
      <c r="UTS96" s="586" t="s">
        <v>625</v>
      </c>
      <c r="UTT96" s="586" t="s">
        <v>625</v>
      </c>
      <c r="UTU96" s="586" t="s">
        <v>625</v>
      </c>
      <c r="UTV96" s="586" t="s">
        <v>625</v>
      </c>
      <c r="UTW96" s="586" t="s">
        <v>625</v>
      </c>
      <c r="UTX96" s="586" t="s">
        <v>625</v>
      </c>
      <c r="UTY96" s="586" t="s">
        <v>625</v>
      </c>
      <c r="UTZ96" s="586" t="s">
        <v>625</v>
      </c>
      <c r="UUA96" s="586" t="s">
        <v>625</v>
      </c>
      <c r="UUB96" s="586" t="s">
        <v>625</v>
      </c>
      <c r="UUC96" s="586" t="s">
        <v>625</v>
      </c>
      <c r="UUD96" s="586" t="s">
        <v>625</v>
      </c>
      <c r="UUE96" s="586" t="s">
        <v>625</v>
      </c>
      <c r="UUF96" s="586" t="s">
        <v>625</v>
      </c>
      <c r="UUG96" s="586" t="s">
        <v>625</v>
      </c>
      <c r="UUH96" s="586" t="s">
        <v>625</v>
      </c>
      <c r="UUI96" s="586" t="s">
        <v>625</v>
      </c>
      <c r="UUJ96" s="586" t="s">
        <v>625</v>
      </c>
      <c r="UUK96" s="586" t="s">
        <v>625</v>
      </c>
      <c r="UUL96" s="586" t="s">
        <v>625</v>
      </c>
      <c r="UUM96" s="586" t="s">
        <v>625</v>
      </c>
      <c r="UUN96" s="586" t="s">
        <v>625</v>
      </c>
      <c r="UUO96" s="586" t="s">
        <v>625</v>
      </c>
      <c r="UUP96" s="586" t="s">
        <v>625</v>
      </c>
      <c r="UUQ96" s="586" t="s">
        <v>625</v>
      </c>
      <c r="UUR96" s="586" t="s">
        <v>625</v>
      </c>
      <c r="UUS96" s="586" t="s">
        <v>625</v>
      </c>
      <c r="UUT96" s="586" t="s">
        <v>625</v>
      </c>
      <c r="UUU96" s="586" t="s">
        <v>625</v>
      </c>
      <c r="UUV96" s="586" t="s">
        <v>625</v>
      </c>
      <c r="UUW96" s="586" t="s">
        <v>625</v>
      </c>
      <c r="UUX96" s="586" t="s">
        <v>625</v>
      </c>
      <c r="UUY96" s="586" t="s">
        <v>625</v>
      </c>
      <c r="UUZ96" s="586" t="s">
        <v>625</v>
      </c>
      <c r="UVA96" s="586" t="s">
        <v>625</v>
      </c>
      <c r="UVB96" s="586" t="s">
        <v>625</v>
      </c>
      <c r="UVC96" s="586" t="s">
        <v>625</v>
      </c>
      <c r="UVD96" s="586" t="s">
        <v>625</v>
      </c>
      <c r="UVE96" s="586" t="s">
        <v>625</v>
      </c>
      <c r="UVF96" s="586" t="s">
        <v>625</v>
      </c>
      <c r="UVG96" s="586" t="s">
        <v>625</v>
      </c>
      <c r="UVH96" s="586" t="s">
        <v>625</v>
      </c>
      <c r="UVI96" s="586" t="s">
        <v>625</v>
      </c>
      <c r="UVJ96" s="586" t="s">
        <v>625</v>
      </c>
      <c r="UVK96" s="586" t="s">
        <v>625</v>
      </c>
      <c r="UVL96" s="586" t="s">
        <v>625</v>
      </c>
      <c r="UVM96" s="586" t="s">
        <v>625</v>
      </c>
      <c r="UVN96" s="586" t="s">
        <v>625</v>
      </c>
      <c r="UVO96" s="586" t="s">
        <v>625</v>
      </c>
      <c r="UVP96" s="586" t="s">
        <v>625</v>
      </c>
      <c r="UVQ96" s="586" t="s">
        <v>625</v>
      </c>
      <c r="UVR96" s="586" t="s">
        <v>625</v>
      </c>
      <c r="UVS96" s="586" t="s">
        <v>625</v>
      </c>
      <c r="UVT96" s="586" t="s">
        <v>625</v>
      </c>
      <c r="UVU96" s="586" t="s">
        <v>625</v>
      </c>
      <c r="UVV96" s="586" t="s">
        <v>625</v>
      </c>
      <c r="UVW96" s="586" t="s">
        <v>625</v>
      </c>
      <c r="UVX96" s="586" t="s">
        <v>625</v>
      </c>
      <c r="UVY96" s="586" t="s">
        <v>625</v>
      </c>
      <c r="UVZ96" s="586" t="s">
        <v>625</v>
      </c>
      <c r="UWA96" s="586" t="s">
        <v>625</v>
      </c>
      <c r="UWB96" s="586" t="s">
        <v>625</v>
      </c>
      <c r="UWC96" s="586" t="s">
        <v>625</v>
      </c>
      <c r="UWD96" s="586" t="s">
        <v>625</v>
      </c>
      <c r="UWE96" s="586" t="s">
        <v>625</v>
      </c>
      <c r="UWF96" s="586" t="s">
        <v>625</v>
      </c>
      <c r="UWG96" s="586" t="s">
        <v>625</v>
      </c>
      <c r="UWH96" s="586" t="s">
        <v>625</v>
      </c>
      <c r="UWI96" s="586" t="s">
        <v>625</v>
      </c>
      <c r="UWJ96" s="586" t="s">
        <v>625</v>
      </c>
      <c r="UWK96" s="586" t="s">
        <v>625</v>
      </c>
      <c r="UWL96" s="586" t="s">
        <v>625</v>
      </c>
      <c r="UWM96" s="586" t="s">
        <v>625</v>
      </c>
      <c r="UWN96" s="586" t="s">
        <v>625</v>
      </c>
      <c r="UWO96" s="586" t="s">
        <v>625</v>
      </c>
      <c r="UWP96" s="586" t="s">
        <v>625</v>
      </c>
      <c r="UWQ96" s="586" t="s">
        <v>625</v>
      </c>
      <c r="UWR96" s="586" t="s">
        <v>625</v>
      </c>
      <c r="UWS96" s="586" t="s">
        <v>625</v>
      </c>
      <c r="UWT96" s="586" t="s">
        <v>625</v>
      </c>
      <c r="UWU96" s="586" t="s">
        <v>625</v>
      </c>
      <c r="UWV96" s="586" t="s">
        <v>625</v>
      </c>
      <c r="UWW96" s="586" t="s">
        <v>625</v>
      </c>
      <c r="UWX96" s="586" t="s">
        <v>625</v>
      </c>
      <c r="UWY96" s="586" t="s">
        <v>625</v>
      </c>
      <c r="UWZ96" s="586" t="s">
        <v>625</v>
      </c>
      <c r="UXA96" s="586" t="s">
        <v>625</v>
      </c>
      <c r="UXB96" s="586" t="s">
        <v>625</v>
      </c>
      <c r="UXC96" s="586" t="s">
        <v>625</v>
      </c>
      <c r="UXD96" s="586" t="s">
        <v>625</v>
      </c>
      <c r="UXE96" s="586" t="s">
        <v>625</v>
      </c>
      <c r="UXF96" s="586" t="s">
        <v>625</v>
      </c>
      <c r="UXG96" s="586" t="s">
        <v>625</v>
      </c>
      <c r="UXH96" s="586" t="s">
        <v>625</v>
      </c>
      <c r="UXI96" s="586" t="s">
        <v>625</v>
      </c>
      <c r="UXJ96" s="586" t="s">
        <v>625</v>
      </c>
      <c r="UXK96" s="586" t="s">
        <v>625</v>
      </c>
      <c r="UXL96" s="586" t="s">
        <v>625</v>
      </c>
      <c r="UXM96" s="586" t="s">
        <v>625</v>
      </c>
      <c r="UXN96" s="586" t="s">
        <v>625</v>
      </c>
      <c r="UXO96" s="586" t="s">
        <v>625</v>
      </c>
      <c r="UXP96" s="586" t="s">
        <v>625</v>
      </c>
      <c r="UXQ96" s="586" t="s">
        <v>625</v>
      </c>
      <c r="UXR96" s="586" t="s">
        <v>625</v>
      </c>
      <c r="UXS96" s="586" t="s">
        <v>625</v>
      </c>
      <c r="UXT96" s="586" t="s">
        <v>625</v>
      </c>
      <c r="UXU96" s="586" t="s">
        <v>625</v>
      </c>
      <c r="UXV96" s="586" t="s">
        <v>625</v>
      </c>
      <c r="UXW96" s="586" t="s">
        <v>625</v>
      </c>
      <c r="UXX96" s="586" t="s">
        <v>625</v>
      </c>
      <c r="UXY96" s="586" t="s">
        <v>625</v>
      </c>
      <c r="UXZ96" s="586" t="s">
        <v>625</v>
      </c>
      <c r="UYA96" s="586" t="s">
        <v>625</v>
      </c>
      <c r="UYB96" s="586" t="s">
        <v>625</v>
      </c>
      <c r="UYC96" s="586" t="s">
        <v>625</v>
      </c>
      <c r="UYD96" s="586" t="s">
        <v>625</v>
      </c>
      <c r="UYE96" s="586" t="s">
        <v>625</v>
      </c>
      <c r="UYF96" s="586" t="s">
        <v>625</v>
      </c>
      <c r="UYG96" s="586" t="s">
        <v>625</v>
      </c>
      <c r="UYH96" s="586" t="s">
        <v>625</v>
      </c>
      <c r="UYI96" s="586" t="s">
        <v>625</v>
      </c>
      <c r="UYJ96" s="586" t="s">
        <v>625</v>
      </c>
      <c r="UYK96" s="586" t="s">
        <v>625</v>
      </c>
      <c r="UYL96" s="586" t="s">
        <v>625</v>
      </c>
      <c r="UYM96" s="586" t="s">
        <v>625</v>
      </c>
      <c r="UYN96" s="586" t="s">
        <v>625</v>
      </c>
      <c r="UYO96" s="586" t="s">
        <v>625</v>
      </c>
      <c r="UYP96" s="586" t="s">
        <v>625</v>
      </c>
      <c r="UYQ96" s="586" t="s">
        <v>625</v>
      </c>
      <c r="UYR96" s="586" t="s">
        <v>625</v>
      </c>
      <c r="UYS96" s="586" t="s">
        <v>625</v>
      </c>
      <c r="UYT96" s="586" t="s">
        <v>625</v>
      </c>
      <c r="UYU96" s="586" t="s">
        <v>625</v>
      </c>
      <c r="UYV96" s="586" t="s">
        <v>625</v>
      </c>
      <c r="UYW96" s="586" t="s">
        <v>625</v>
      </c>
      <c r="UYX96" s="586" t="s">
        <v>625</v>
      </c>
      <c r="UYY96" s="586" t="s">
        <v>625</v>
      </c>
      <c r="UYZ96" s="586" t="s">
        <v>625</v>
      </c>
      <c r="UZA96" s="586" t="s">
        <v>625</v>
      </c>
      <c r="UZB96" s="586" t="s">
        <v>625</v>
      </c>
      <c r="UZC96" s="586" t="s">
        <v>625</v>
      </c>
      <c r="UZD96" s="586" t="s">
        <v>625</v>
      </c>
      <c r="UZE96" s="586" t="s">
        <v>625</v>
      </c>
      <c r="UZF96" s="586" t="s">
        <v>625</v>
      </c>
      <c r="UZG96" s="586" t="s">
        <v>625</v>
      </c>
      <c r="UZH96" s="586" t="s">
        <v>625</v>
      </c>
      <c r="UZI96" s="586" t="s">
        <v>625</v>
      </c>
      <c r="UZJ96" s="586" t="s">
        <v>625</v>
      </c>
      <c r="UZK96" s="586" t="s">
        <v>625</v>
      </c>
      <c r="UZL96" s="586" t="s">
        <v>625</v>
      </c>
      <c r="UZM96" s="586" t="s">
        <v>625</v>
      </c>
      <c r="UZN96" s="586" t="s">
        <v>625</v>
      </c>
      <c r="UZO96" s="586" t="s">
        <v>625</v>
      </c>
      <c r="UZP96" s="586" t="s">
        <v>625</v>
      </c>
      <c r="UZQ96" s="586" t="s">
        <v>625</v>
      </c>
      <c r="UZR96" s="586" t="s">
        <v>625</v>
      </c>
      <c r="UZS96" s="586" t="s">
        <v>625</v>
      </c>
      <c r="UZT96" s="586" t="s">
        <v>625</v>
      </c>
      <c r="UZU96" s="586" t="s">
        <v>625</v>
      </c>
      <c r="UZV96" s="586" t="s">
        <v>625</v>
      </c>
      <c r="UZW96" s="586" t="s">
        <v>625</v>
      </c>
      <c r="UZX96" s="586" t="s">
        <v>625</v>
      </c>
      <c r="UZY96" s="586" t="s">
        <v>625</v>
      </c>
      <c r="UZZ96" s="586" t="s">
        <v>625</v>
      </c>
      <c r="VAA96" s="586" t="s">
        <v>625</v>
      </c>
      <c r="VAB96" s="586" t="s">
        <v>625</v>
      </c>
      <c r="VAC96" s="586" t="s">
        <v>625</v>
      </c>
      <c r="VAD96" s="586" t="s">
        <v>625</v>
      </c>
      <c r="VAE96" s="586" t="s">
        <v>625</v>
      </c>
      <c r="VAF96" s="586" t="s">
        <v>625</v>
      </c>
      <c r="VAG96" s="586" t="s">
        <v>625</v>
      </c>
      <c r="VAH96" s="586" t="s">
        <v>625</v>
      </c>
      <c r="VAI96" s="586" t="s">
        <v>625</v>
      </c>
      <c r="VAJ96" s="586" t="s">
        <v>625</v>
      </c>
      <c r="VAK96" s="586" t="s">
        <v>625</v>
      </c>
      <c r="VAL96" s="586" t="s">
        <v>625</v>
      </c>
      <c r="VAM96" s="586" t="s">
        <v>625</v>
      </c>
      <c r="VAN96" s="586" t="s">
        <v>625</v>
      </c>
      <c r="VAO96" s="586" t="s">
        <v>625</v>
      </c>
      <c r="VAP96" s="586" t="s">
        <v>625</v>
      </c>
      <c r="VAQ96" s="586" t="s">
        <v>625</v>
      </c>
      <c r="VAR96" s="586" t="s">
        <v>625</v>
      </c>
      <c r="VAS96" s="586" t="s">
        <v>625</v>
      </c>
      <c r="VAT96" s="586" t="s">
        <v>625</v>
      </c>
      <c r="VAU96" s="586" t="s">
        <v>625</v>
      </c>
      <c r="VAV96" s="586" t="s">
        <v>625</v>
      </c>
      <c r="VAW96" s="586" t="s">
        <v>625</v>
      </c>
      <c r="VAX96" s="586" t="s">
        <v>625</v>
      </c>
      <c r="VAY96" s="586" t="s">
        <v>625</v>
      </c>
      <c r="VAZ96" s="586" t="s">
        <v>625</v>
      </c>
      <c r="VBA96" s="586" t="s">
        <v>625</v>
      </c>
      <c r="VBB96" s="586" t="s">
        <v>625</v>
      </c>
      <c r="VBC96" s="586" t="s">
        <v>625</v>
      </c>
      <c r="VBD96" s="586" t="s">
        <v>625</v>
      </c>
      <c r="VBE96" s="586" t="s">
        <v>625</v>
      </c>
      <c r="VBF96" s="586" t="s">
        <v>625</v>
      </c>
      <c r="VBG96" s="586" t="s">
        <v>625</v>
      </c>
      <c r="VBH96" s="586" t="s">
        <v>625</v>
      </c>
      <c r="VBI96" s="586" t="s">
        <v>625</v>
      </c>
      <c r="VBJ96" s="586" t="s">
        <v>625</v>
      </c>
      <c r="VBK96" s="586" t="s">
        <v>625</v>
      </c>
      <c r="VBL96" s="586" t="s">
        <v>625</v>
      </c>
      <c r="VBM96" s="586" t="s">
        <v>625</v>
      </c>
      <c r="VBN96" s="586" t="s">
        <v>625</v>
      </c>
      <c r="VBO96" s="586" t="s">
        <v>625</v>
      </c>
      <c r="VBP96" s="586" t="s">
        <v>625</v>
      </c>
      <c r="VBQ96" s="586" t="s">
        <v>625</v>
      </c>
      <c r="VBR96" s="586" t="s">
        <v>625</v>
      </c>
      <c r="VBS96" s="586" t="s">
        <v>625</v>
      </c>
      <c r="VBT96" s="586" t="s">
        <v>625</v>
      </c>
      <c r="VBU96" s="586" t="s">
        <v>625</v>
      </c>
      <c r="VBV96" s="586" t="s">
        <v>625</v>
      </c>
      <c r="VBW96" s="586" t="s">
        <v>625</v>
      </c>
      <c r="VBX96" s="586" t="s">
        <v>625</v>
      </c>
      <c r="VBY96" s="586" t="s">
        <v>625</v>
      </c>
      <c r="VBZ96" s="586" t="s">
        <v>625</v>
      </c>
      <c r="VCA96" s="586" t="s">
        <v>625</v>
      </c>
      <c r="VCB96" s="586" t="s">
        <v>625</v>
      </c>
      <c r="VCC96" s="586" t="s">
        <v>625</v>
      </c>
      <c r="VCD96" s="586" t="s">
        <v>625</v>
      </c>
      <c r="VCE96" s="586" t="s">
        <v>625</v>
      </c>
      <c r="VCF96" s="586" t="s">
        <v>625</v>
      </c>
      <c r="VCG96" s="586" t="s">
        <v>625</v>
      </c>
      <c r="VCH96" s="586" t="s">
        <v>625</v>
      </c>
      <c r="VCI96" s="586" t="s">
        <v>625</v>
      </c>
      <c r="VCJ96" s="586" t="s">
        <v>625</v>
      </c>
      <c r="VCK96" s="586" t="s">
        <v>625</v>
      </c>
      <c r="VCL96" s="586" t="s">
        <v>625</v>
      </c>
      <c r="VCM96" s="586" t="s">
        <v>625</v>
      </c>
      <c r="VCN96" s="586" t="s">
        <v>625</v>
      </c>
      <c r="VCO96" s="586" t="s">
        <v>625</v>
      </c>
      <c r="VCP96" s="586" t="s">
        <v>625</v>
      </c>
      <c r="VCQ96" s="586" t="s">
        <v>625</v>
      </c>
      <c r="VCR96" s="586" t="s">
        <v>625</v>
      </c>
      <c r="VCS96" s="586" t="s">
        <v>625</v>
      </c>
      <c r="VCT96" s="586" t="s">
        <v>625</v>
      </c>
      <c r="VCU96" s="586" t="s">
        <v>625</v>
      </c>
      <c r="VCV96" s="586" t="s">
        <v>625</v>
      </c>
      <c r="VCW96" s="586" t="s">
        <v>625</v>
      </c>
      <c r="VCX96" s="586" t="s">
        <v>625</v>
      </c>
      <c r="VCY96" s="586" t="s">
        <v>625</v>
      </c>
      <c r="VCZ96" s="586" t="s">
        <v>625</v>
      </c>
      <c r="VDA96" s="586" t="s">
        <v>625</v>
      </c>
      <c r="VDB96" s="586" t="s">
        <v>625</v>
      </c>
      <c r="VDC96" s="586" t="s">
        <v>625</v>
      </c>
      <c r="VDD96" s="586" t="s">
        <v>625</v>
      </c>
      <c r="VDE96" s="586" t="s">
        <v>625</v>
      </c>
      <c r="VDF96" s="586" t="s">
        <v>625</v>
      </c>
      <c r="VDG96" s="586" t="s">
        <v>625</v>
      </c>
      <c r="VDH96" s="586" t="s">
        <v>625</v>
      </c>
      <c r="VDI96" s="586" t="s">
        <v>625</v>
      </c>
      <c r="VDJ96" s="586" t="s">
        <v>625</v>
      </c>
      <c r="VDK96" s="586" t="s">
        <v>625</v>
      </c>
      <c r="VDL96" s="586" t="s">
        <v>625</v>
      </c>
      <c r="VDM96" s="586" t="s">
        <v>625</v>
      </c>
      <c r="VDN96" s="586" t="s">
        <v>625</v>
      </c>
      <c r="VDO96" s="586" t="s">
        <v>625</v>
      </c>
      <c r="VDP96" s="586" t="s">
        <v>625</v>
      </c>
      <c r="VDQ96" s="586" t="s">
        <v>625</v>
      </c>
      <c r="VDR96" s="586" t="s">
        <v>625</v>
      </c>
      <c r="VDS96" s="586" t="s">
        <v>625</v>
      </c>
      <c r="VDT96" s="586" t="s">
        <v>625</v>
      </c>
      <c r="VDU96" s="586" t="s">
        <v>625</v>
      </c>
      <c r="VDV96" s="586" t="s">
        <v>625</v>
      </c>
      <c r="VDW96" s="586" t="s">
        <v>625</v>
      </c>
      <c r="VDX96" s="586" t="s">
        <v>625</v>
      </c>
      <c r="VDY96" s="586" t="s">
        <v>625</v>
      </c>
      <c r="VDZ96" s="586" t="s">
        <v>625</v>
      </c>
      <c r="VEA96" s="586" t="s">
        <v>625</v>
      </c>
      <c r="VEB96" s="586" t="s">
        <v>625</v>
      </c>
      <c r="VEC96" s="586" t="s">
        <v>625</v>
      </c>
      <c r="VED96" s="586" t="s">
        <v>625</v>
      </c>
      <c r="VEE96" s="586" t="s">
        <v>625</v>
      </c>
      <c r="VEF96" s="586" t="s">
        <v>625</v>
      </c>
      <c r="VEG96" s="586" t="s">
        <v>625</v>
      </c>
      <c r="VEH96" s="586" t="s">
        <v>625</v>
      </c>
      <c r="VEI96" s="586" t="s">
        <v>625</v>
      </c>
      <c r="VEJ96" s="586" t="s">
        <v>625</v>
      </c>
      <c r="VEK96" s="586" t="s">
        <v>625</v>
      </c>
      <c r="VEL96" s="586" t="s">
        <v>625</v>
      </c>
      <c r="VEM96" s="586" t="s">
        <v>625</v>
      </c>
      <c r="VEN96" s="586" t="s">
        <v>625</v>
      </c>
      <c r="VEO96" s="586" t="s">
        <v>625</v>
      </c>
      <c r="VEP96" s="586" t="s">
        <v>625</v>
      </c>
      <c r="VEQ96" s="586" t="s">
        <v>625</v>
      </c>
      <c r="VER96" s="586" t="s">
        <v>625</v>
      </c>
      <c r="VES96" s="586" t="s">
        <v>625</v>
      </c>
      <c r="VET96" s="586" t="s">
        <v>625</v>
      </c>
      <c r="VEU96" s="586" t="s">
        <v>625</v>
      </c>
      <c r="VEV96" s="586" t="s">
        <v>625</v>
      </c>
      <c r="VEW96" s="586" t="s">
        <v>625</v>
      </c>
      <c r="VEX96" s="586" t="s">
        <v>625</v>
      </c>
      <c r="VEY96" s="586" t="s">
        <v>625</v>
      </c>
      <c r="VEZ96" s="586" t="s">
        <v>625</v>
      </c>
      <c r="VFA96" s="586" t="s">
        <v>625</v>
      </c>
      <c r="VFB96" s="586" t="s">
        <v>625</v>
      </c>
      <c r="VFC96" s="586" t="s">
        <v>625</v>
      </c>
      <c r="VFD96" s="586" t="s">
        <v>625</v>
      </c>
      <c r="VFE96" s="586" t="s">
        <v>625</v>
      </c>
      <c r="VFF96" s="586" t="s">
        <v>625</v>
      </c>
      <c r="VFG96" s="586" t="s">
        <v>625</v>
      </c>
      <c r="VFH96" s="586" t="s">
        <v>625</v>
      </c>
      <c r="VFI96" s="586" t="s">
        <v>625</v>
      </c>
      <c r="VFJ96" s="586" t="s">
        <v>625</v>
      </c>
      <c r="VFK96" s="586" t="s">
        <v>625</v>
      </c>
      <c r="VFL96" s="586" t="s">
        <v>625</v>
      </c>
      <c r="VFM96" s="586" t="s">
        <v>625</v>
      </c>
      <c r="VFN96" s="586" t="s">
        <v>625</v>
      </c>
      <c r="VFO96" s="586" t="s">
        <v>625</v>
      </c>
      <c r="VFP96" s="586" t="s">
        <v>625</v>
      </c>
      <c r="VFQ96" s="586" t="s">
        <v>625</v>
      </c>
      <c r="VFR96" s="586" t="s">
        <v>625</v>
      </c>
      <c r="VFS96" s="586" t="s">
        <v>625</v>
      </c>
      <c r="VFT96" s="586" t="s">
        <v>625</v>
      </c>
      <c r="VFU96" s="586" t="s">
        <v>625</v>
      </c>
      <c r="VFV96" s="586" t="s">
        <v>625</v>
      </c>
      <c r="VFW96" s="586" t="s">
        <v>625</v>
      </c>
      <c r="VFX96" s="586" t="s">
        <v>625</v>
      </c>
      <c r="VFY96" s="586" t="s">
        <v>625</v>
      </c>
      <c r="VFZ96" s="586" t="s">
        <v>625</v>
      </c>
      <c r="VGA96" s="586" t="s">
        <v>625</v>
      </c>
      <c r="VGB96" s="586" t="s">
        <v>625</v>
      </c>
      <c r="VGC96" s="586" t="s">
        <v>625</v>
      </c>
      <c r="VGD96" s="586" t="s">
        <v>625</v>
      </c>
      <c r="VGE96" s="586" t="s">
        <v>625</v>
      </c>
      <c r="VGF96" s="586" t="s">
        <v>625</v>
      </c>
      <c r="VGG96" s="586" t="s">
        <v>625</v>
      </c>
      <c r="VGH96" s="586" t="s">
        <v>625</v>
      </c>
      <c r="VGI96" s="586" t="s">
        <v>625</v>
      </c>
      <c r="VGJ96" s="586" t="s">
        <v>625</v>
      </c>
      <c r="VGK96" s="586" t="s">
        <v>625</v>
      </c>
      <c r="VGL96" s="586" t="s">
        <v>625</v>
      </c>
      <c r="VGM96" s="586" t="s">
        <v>625</v>
      </c>
      <c r="VGN96" s="586" t="s">
        <v>625</v>
      </c>
      <c r="VGO96" s="586" t="s">
        <v>625</v>
      </c>
      <c r="VGP96" s="586" t="s">
        <v>625</v>
      </c>
      <c r="VGQ96" s="586" t="s">
        <v>625</v>
      </c>
      <c r="VGR96" s="586" t="s">
        <v>625</v>
      </c>
      <c r="VGS96" s="586" t="s">
        <v>625</v>
      </c>
      <c r="VGT96" s="586" t="s">
        <v>625</v>
      </c>
      <c r="VGU96" s="586" t="s">
        <v>625</v>
      </c>
      <c r="VGV96" s="586" t="s">
        <v>625</v>
      </c>
      <c r="VGW96" s="586" t="s">
        <v>625</v>
      </c>
      <c r="VGX96" s="586" t="s">
        <v>625</v>
      </c>
      <c r="VGY96" s="586" t="s">
        <v>625</v>
      </c>
      <c r="VGZ96" s="586" t="s">
        <v>625</v>
      </c>
      <c r="VHA96" s="586" t="s">
        <v>625</v>
      </c>
      <c r="VHB96" s="586" t="s">
        <v>625</v>
      </c>
      <c r="VHC96" s="586" t="s">
        <v>625</v>
      </c>
      <c r="VHD96" s="586" t="s">
        <v>625</v>
      </c>
      <c r="VHE96" s="586" t="s">
        <v>625</v>
      </c>
      <c r="VHF96" s="586" t="s">
        <v>625</v>
      </c>
      <c r="VHG96" s="586" t="s">
        <v>625</v>
      </c>
      <c r="VHH96" s="586" t="s">
        <v>625</v>
      </c>
      <c r="VHI96" s="586" t="s">
        <v>625</v>
      </c>
      <c r="VHJ96" s="586" t="s">
        <v>625</v>
      </c>
      <c r="VHK96" s="586" t="s">
        <v>625</v>
      </c>
      <c r="VHL96" s="586" t="s">
        <v>625</v>
      </c>
      <c r="VHM96" s="586" t="s">
        <v>625</v>
      </c>
      <c r="VHN96" s="586" t="s">
        <v>625</v>
      </c>
      <c r="VHO96" s="586" t="s">
        <v>625</v>
      </c>
      <c r="VHP96" s="586" t="s">
        <v>625</v>
      </c>
      <c r="VHQ96" s="586" t="s">
        <v>625</v>
      </c>
      <c r="VHR96" s="586" t="s">
        <v>625</v>
      </c>
      <c r="VHS96" s="586" t="s">
        <v>625</v>
      </c>
      <c r="VHT96" s="586" t="s">
        <v>625</v>
      </c>
      <c r="VHU96" s="586" t="s">
        <v>625</v>
      </c>
      <c r="VHV96" s="586" t="s">
        <v>625</v>
      </c>
      <c r="VHW96" s="586" t="s">
        <v>625</v>
      </c>
      <c r="VHX96" s="586" t="s">
        <v>625</v>
      </c>
      <c r="VHY96" s="586" t="s">
        <v>625</v>
      </c>
      <c r="VHZ96" s="586" t="s">
        <v>625</v>
      </c>
      <c r="VIA96" s="586" t="s">
        <v>625</v>
      </c>
      <c r="VIB96" s="586" t="s">
        <v>625</v>
      </c>
      <c r="VIC96" s="586" t="s">
        <v>625</v>
      </c>
      <c r="VID96" s="586" t="s">
        <v>625</v>
      </c>
      <c r="VIE96" s="586" t="s">
        <v>625</v>
      </c>
      <c r="VIF96" s="586" t="s">
        <v>625</v>
      </c>
      <c r="VIG96" s="586" t="s">
        <v>625</v>
      </c>
      <c r="VIH96" s="586" t="s">
        <v>625</v>
      </c>
      <c r="VII96" s="586" t="s">
        <v>625</v>
      </c>
      <c r="VIJ96" s="586" t="s">
        <v>625</v>
      </c>
      <c r="VIK96" s="586" t="s">
        <v>625</v>
      </c>
      <c r="VIL96" s="586" t="s">
        <v>625</v>
      </c>
      <c r="VIM96" s="586" t="s">
        <v>625</v>
      </c>
      <c r="VIN96" s="586" t="s">
        <v>625</v>
      </c>
      <c r="VIO96" s="586" t="s">
        <v>625</v>
      </c>
      <c r="VIP96" s="586" t="s">
        <v>625</v>
      </c>
      <c r="VIQ96" s="586" t="s">
        <v>625</v>
      </c>
      <c r="VIR96" s="586" t="s">
        <v>625</v>
      </c>
      <c r="VIS96" s="586" t="s">
        <v>625</v>
      </c>
      <c r="VIT96" s="586" t="s">
        <v>625</v>
      </c>
      <c r="VIU96" s="586" t="s">
        <v>625</v>
      </c>
      <c r="VIV96" s="586" t="s">
        <v>625</v>
      </c>
      <c r="VIW96" s="586" t="s">
        <v>625</v>
      </c>
      <c r="VIX96" s="586" t="s">
        <v>625</v>
      </c>
      <c r="VIY96" s="586" t="s">
        <v>625</v>
      </c>
      <c r="VIZ96" s="586" t="s">
        <v>625</v>
      </c>
      <c r="VJA96" s="586" t="s">
        <v>625</v>
      </c>
      <c r="VJB96" s="586" t="s">
        <v>625</v>
      </c>
      <c r="VJC96" s="586" t="s">
        <v>625</v>
      </c>
      <c r="VJD96" s="586" t="s">
        <v>625</v>
      </c>
      <c r="VJE96" s="586" t="s">
        <v>625</v>
      </c>
      <c r="VJF96" s="586" t="s">
        <v>625</v>
      </c>
      <c r="VJG96" s="586" t="s">
        <v>625</v>
      </c>
      <c r="VJH96" s="586" t="s">
        <v>625</v>
      </c>
      <c r="VJI96" s="586" t="s">
        <v>625</v>
      </c>
      <c r="VJJ96" s="586" t="s">
        <v>625</v>
      </c>
      <c r="VJK96" s="586" t="s">
        <v>625</v>
      </c>
      <c r="VJL96" s="586" t="s">
        <v>625</v>
      </c>
      <c r="VJM96" s="586" t="s">
        <v>625</v>
      </c>
      <c r="VJN96" s="586" t="s">
        <v>625</v>
      </c>
      <c r="VJO96" s="586" t="s">
        <v>625</v>
      </c>
      <c r="VJP96" s="586" t="s">
        <v>625</v>
      </c>
      <c r="VJQ96" s="586" t="s">
        <v>625</v>
      </c>
      <c r="VJR96" s="586" t="s">
        <v>625</v>
      </c>
      <c r="VJS96" s="586" t="s">
        <v>625</v>
      </c>
      <c r="VJT96" s="586" t="s">
        <v>625</v>
      </c>
      <c r="VJU96" s="586" t="s">
        <v>625</v>
      </c>
      <c r="VJV96" s="586" t="s">
        <v>625</v>
      </c>
      <c r="VJW96" s="586" t="s">
        <v>625</v>
      </c>
      <c r="VJX96" s="586" t="s">
        <v>625</v>
      </c>
      <c r="VJY96" s="586" t="s">
        <v>625</v>
      </c>
      <c r="VJZ96" s="586" t="s">
        <v>625</v>
      </c>
      <c r="VKA96" s="586" t="s">
        <v>625</v>
      </c>
      <c r="VKB96" s="586" t="s">
        <v>625</v>
      </c>
      <c r="VKC96" s="586" t="s">
        <v>625</v>
      </c>
      <c r="VKD96" s="586" t="s">
        <v>625</v>
      </c>
      <c r="VKE96" s="586" t="s">
        <v>625</v>
      </c>
      <c r="VKF96" s="586" t="s">
        <v>625</v>
      </c>
      <c r="VKG96" s="586" t="s">
        <v>625</v>
      </c>
      <c r="VKH96" s="586" t="s">
        <v>625</v>
      </c>
      <c r="VKI96" s="586" t="s">
        <v>625</v>
      </c>
      <c r="VKJ96" s="586" t="s">
        <v>625</v>
      </c>
      <c r="VKK96" s="586" t="s">
        <v>625</v>
      </c>
      <c r="VKL96" s="586" t="s">
        <v>625</v>
      </c>
      <c r="VKM96" s="586" t="s">
        <v>625</v>
      </c>
      <c r="VKN96" s="586" t="s">
        <v>625</v>
      </c>
      <c r="VKO96" s="586" t="s">
        <v>625</v>
      </c>
      <c r="VKP96" s="586" t="s">
        <v>625</v>
      </c>
      <c r="VKQ96" s="586" t="s">
        <v>625</v>
      </c>
      <c r="VKR96" s="586" t="s">
        <v>625</v>
      </c>
      <c r="VKS96" s="586" t="s">
        <v>625</v>
      </c>
      <c r="VKT96" s="586" t="s">
        <v>625</v>
      </c>
      <c r="VKU96" s="586" t="s">
        <v>625</v>
      </c>
      <c r="VKV96" s="586" t="s">
        <v>625</v>
      </c>
      <c r="VKW96" s="586" t="s">
        <v>625</v>
      </c>
      <c r="VKX96" s="586" t="s">
        <v>625</v>
      </c>
      <c r="VKY96" s="586" t="s">
        <v>625</v>
      </c>
      <c r="VKZ96" s="586" t="s">
        <v>625</v>
      </c>
      <c r="VLA96" s="586" t="s">
        <v>625</v>
      </c>
      <c r="VLB96" s="586" t="s">
        <v>625</v>
      </c>
      <c r="VLC96" s="586" t="s">
        <v>625</v>
      </c>
      <c r="VLD96" s="586" t="s">
        <v>625</v>
      </c>
      <c r="VLE96" s="586" t="s">
        <v>625</v>
      </c>
      <c r="VLF96" s="586" t="s">
        <v>625</v>
      </c>
      <c r="VLG96" s="586" t="s">
        <v>625</v>
      </c>
      <c r="VLH96" s="586" t="s">
        <v>625</v>
      </c>
      <c r="VLI96" s="586" t="s">
        <v>625</v>
      </c>
      <c r="VLJ96" s="586" t="s">
        <v>625</v>
      </c>
      <c r="VLK96" s="586" t="s">
        <v>625</v>
      </c>
      <c r="VLL96" s="586" t="s">
        <v>625</v>
      </c>
      <c r="VLM96" s="586" t="s">
        <v>625</v>
      </c>
      <c r="VLN96" s="586" t="s">
        <v>625</v>
      </c>
      <c r="VLO96" s="586" t="s">
        <v>625</v>
      </c>
      <c r="VLP96" s="586" t="s">
        <v>625</v>
      </c>
      <c r="VLQ96" s="586" t="s">
        <v>625</v>
      </c>
      <c r="VLR96" s="586" t="s">
        <v>625</v>
      </c>
      <c r="VLS96" s="586" t="s">
        <v>625</v>
      </c>
      <c r="VLT96" s="586" t="s">
        <v>625</v>
      </c>
      <c r="VLU96" s="586" t="s">
        <v>625</v>
      </c>
      <c r="VLV96" s="586" t="s">
        <v>625</v>
      </c>
      <c r="VLW96" s="586" t="s">
        <v>625</v>
      </c>
      <c r="VLX96" s="586" t="s">
        <v>625</v>
      </c>
      <c r="VLY96" s="586" t="s">
        <v>625</v>
      </c>
      <c r="VLZ96" s="586" t="s">
        <v>625</v>
      </c>
      <c r="VMA96" s="586" t="s">
        <v>625</v>
      </c>
      <c r="VMB96" s="586" t="s">
        <v>625</v>
      </c>
      <c r="VMC96" s="586" t="s">
        <v>625</v>
      </c>
      <c r="VMD96" s="586" t="s">
        <v>625</v>
      </c>
      <c r="VME96" s="586" t="s">
        <v>625</v>
      </c>
      <c r="VMF96" s="586" t="s">
        <v>625</v>
      </c>
      <c r="VMG96" s="586" t="s">
        <v>625</v>
      </c>
      <c r="VMH96" s="586" t="s">
        <v>625</v>
      </c>
      <c r="VMI96" s="586" t="s">
        <v>625</v>
      </c>
      <c r="VMJ96" s="586" t="s">
        <v>625</v>
      </c>
      <c r="VMK96" s="586" t="s">
        <v>625</v>
      </c>
      <c r="VML96" s="586" t="s">
        <v>625</v>
      </c>
      <c r="VMM96" s="586" t="s">
        <v>625</v>
      </c>
      <c r="VMN96" s="586" t="s">
        <v>625</v>
      </c>
      <c r="VMO96" s="586" t="s">
        <v>625</v>
      </c>
      <c r="VMP96" s="586" t="s">
        <v>625</v>
      </c>
      <c r="VMQ96" s="586" t="s">
        <v>625</v>
      </c>
      <c r="VMR96" s="586" t="s">
        <v>625</v>
      </c>
      <c r="VMS96" s="586" t="s">
        <v>625</v>
      </c>
      <c r="VMT96" s="586" t="s">
        <v>625</v>
      </c>
      <c r="VMU96" s="586" t="s">
        <v>625</v>
      </c>
      <c r="VMV96" s="586" t="s">
        <v>625</v>
      </c>
      <c r="VMW96" s="586" t="s">
        <v>625</v>
      </c>
      <c r="VMX96" s="586" t="s">
        <v>625</v>
      </c>
      <c r="VMY96" s="586" t="s">
        <v>625</v>
      </c>
      <c r="VMZ96" s="586" t="s">
        <v>625</v>
      </c>
      <c r="VNA96" s="586" t="s">
        <v>625</v>
      </c>
      <c r="VNB96" s="586" t="s">
        <v>625</v>
      </c>
      <c r="VNC96" s="586" t="s">
        <v>625</v>
      </c>
      <c r="VND96" s="586" t="s">
        <v>625</v>
      </c>
      <c r="VNE96" s="586" t="s">
        <v>625</v>
      </c>
      <c r="VNF96" s="586" t="s">
        <v>625</v>
      </c>
      <c r="VNG96" s="586" t="s">
        <v>625</v>
      </c>
      <c r="VNH96" s="586" t="s">
        <v>625</v>
      </c>
      <c r="VNI96" s="586" t="s">
        <v>625</v>
      </c>
      <c r="VNJ96" s="586" t="s">
        <v>625</v>
      </c>
      <c r="VNK96" s="586" t="s">
        <v>625</v>
      </c>
      <c r="VNL96" s="586" t="s">
        <v>625</v>
      </c>
      <c r="VNM96" s="586" t="s">
        <v>625</v>
      </c>
      <c r="VNN96" s="586" t="s">
        <v>625</v>
      </c>
      <c r="VNO96" s="586" t="s">
        <v>625</v>
      </c>
      <c r="VNP96" s="586" t="s">
        <v>625</v>
      </c>
      <c r="VNQ96" s="586" t="s">
        <v>625</v>
      </c>
      <c r="VNR96" s="586" t="s">
        <v>625</v>
      </c>
      <c r="VNS96" s="586" t="s">
        <v>625</v>
      </c>
      <c r="VNT96" s="586" t="s">
        <v>625</v>
      </c>
      <c r="VNU96" s="586" t="s">
        <v>625</v>
      </c>
      <c r="VNV96" s="586" t="s">
        <v>625</v>
      </c>
      <c r="VNW96" s="586" t="s">
        <v>625</v>
      </c>
      <c r="VNX96" s="586" t="s">
        <v>625</v>
      </c>
      <c r="VNY96" s="586" t="s">
        <v>625</v>
      </c>
      <c r="VNZ96" s="586" t="s">
        <v>625</v>
      </c>
      <c r="VOA96" s="586" t="s">
        <v>625</v>
      </c>
      <c r="VOB96" s="586" t="s">
        <v>625</v>
      </c>
      <c r="VOC96" s="586" t="s">
        <v>625</v>
      </c>
      <c r="VOD96" s="586" t="s">
        <v>625</v>
      </c>
      <c r="VOE96" s="586" t="s">
        <v>625</v>
      </c>
      <c r="VOF96" s="586" t="s">
        <v>625</v>
      </c>
      <c r="VOG96" s="586" t="s">
        <v>625</v>
      </c>
      <c r="VOH96" s="586" t="s">
        <v>625</v>
      </c>
      <c r="VOI96" s="586" t="s">
        <v>625</v>
      </c>
      <c r="VOJ96" s="586" t="s">
        <v>625</v>
      </c>
      <c r="VOK96" s="586" t="s">
        <v>625</v>
      </c>
      <c r="VOL96" s="586" t="s">
        <v>625</v>
      </c>
      <c r="VOM96" s="586" t="s">
        <v>625</v>
      </c>
      <c r="VON96" s="586" t="s">
        <v>625</v>
      </c>
      <c r="VOO96" s="586" t="s">
        <v>625</v>
      </c>
      <c r="VOP96" s="586" t="s">
        <v>625</v>
      </c>
      <c r="VOQ96" s="586" t="s">
        <v>625</v>
      </c>
      <c r="VOR96" s="586" t="s">
        <v>625</v>
      </c>
      <c r="VOS96" s="586" t="s">
        <v>625</v>
      </c>
      <c r="VOT96" s="586" t="s">
        <v>625</v>
      </c>
      <c r="VOU96" s="586" t="s">
        <v>625</v>
      </c>
      <c r="VOV96" s="586" t="s">
        <v>625</v>
      </c>
      <c r="VOW96" s="586" t="s">
        <v>625</v>
      </c>
      <c r="VOX96" s="586" t="s">
        <v>625</v>
      </c>
      <c r="VOY96" s="586" t="s">
        <v>625</v>
      </c>
      <c r="VOZ96" s="586" t="s">
        <v>625</v>
      </c>
      <c r="VPA96" s="586" t="s">
        <v>625</v>
      </c>
      <c r="VPB96" s="586" t="s">
        <v>625</v>
      </c>
      <c r="VPC96" s="586" t="s">
        <v>625</v>
      </c>
      <c r="VPD96" s="586" t="s">
        <v>625</v>
      </c>
      <c r="VPE96" s="586" t="s">
        <v>625</v>
      </c>
      <c r="VPF96" s="586" t="s">
        <v>625</v>
      </c>
      <c r="VPG96" s="586" t="s">
        <v>625</v>
      </c>
      <c r="VPH96" s="586" t="s">
        <v>625</v>
      </c>
      <c r="VPI96" s="586" t="s">
        <v>625</v>
      </c>
      <c r="VPJ96" s="586" t="s">
        <v>625</v>
      </c>
      <c r="VPK96" s="586" t="s">
        <v>625</v>
      </c>
      <c r="VPL96" s="586" t="s">
        <v>625</v>
      </c>
      <c r="VPM96" s="586" t="s">
        <v>625</v>
      </c>
      <c r="VPN96" s="586" t="s">
        <v>625</v>
      </c>
      <c r="VPO96" s="586" t="s">
        <v>625</v>
      </c>
      <c r="VPP96" s="586" t="s">
        <v>625</v>
      </c>
      <c r="VPQ96" s="586" t="s">
        <v>625</v>
      </c>
      <c r="VPR96" s="586" t="s">
        <v>625</v>
      </c>
      <c r="VPS96" s="586" t="s">
        <v>625</v>
      </c>
      <c r="VPT96" s="586" t="s">
        <v>625</v>
      </c>
      <c r="VPU96" s="586" t="s">
        <v>625</v>
      </c>
      <c r="VPV96" s="586" t="s">
        <v>625</v>
      </c>
      <c r="VPW96" s="586" t="s">
        <v>625</v>
      </c>
      <c r="VPX96" s="586" t="s">
        <v>625</v>
      </c>
      <c r="VPY96" s="586" t="s">
        <v>625</v>
      </c>
      <c r="VPZ96" s="586" t="s">
        <v>625</v>
      </c>
      <c r="VQA96" s="586" t="s">
        <v>625</v>
      </c>
      <c r="VQB96" s="586" t="s">
        <v>625</v>
      </c>
      <c r="VQC96" s="586" t="s">
        <v>625</v>
      </c>
      <c r="VQD96" s="586" t="s">
        <v>625</v>
      </c>
      <c r="VQE96" s="586" t="s">
        <v>625</v>
      </c>
      <c r="VQF96" s="586" t="s">
        <v>625</v>
      </c>
      <c r="VQG96" s="586" t="s">
        <v>625</v>
      </c>
      <c r="VQH96" s="586" t="s">
        <v>625</v>
      </c>
      <c r="VQI96" s="586" t="s">
        <v>625</v>
      </c>
      <c r="VQJ96" s="586" t="s">
        <v>625</v>
      </c>
      <c r="VQK96" s="586" t="s">
        <v>625</v>
      </c>
      <c r="VQL96" s="586" t="s">
        <v>625</v>
      </c>
      <c r="VQM96" s="586" t="s">
        <v>625</v>
      </c>
      <c r="VQN96" s="586" t="s">
        <v>625</v>
      </c>
      <c r="VQO96" s="586" t="s">
        <v>625</v>
      </c>
      <c r="VQP96" s="586" t="s">
        <v>625</v>
      </c>
      <c r="VQQ96" s="586" t="s">
        <v>625</v>
      </c>
      <c r="VQR96" s="586" t="s">
        <v>625</v>
      </c>
      <c r="VQS96" s="586" t="s">
        <v>625</v>
      </c>
      <c r="VQT96" s="586" t="s">
        <v>625</v>
      </c>
      <c r="VQU96" s="586" t="s">
        <v>625</v>
      </c>
      <c r="VQV96" s="586" t="s">
        <v>625</v>
      </c>
      <c r="VQW96" s="586" t="s">
        <v>625</v>
      </c>
      <c r="VQX96" s="586" t="s">
        <v>625</v>
      </c>
      <c r="VQY96" s="586" t="s">
        <v>625</v>
      </c>
      <c r="VQZ96" s="586" t="s">
        <v>625</v>
      </c>
      <c r="VRA96" s="586" t="s">
        <v>625</v>
      </c>
      <c r="VRB96" s="586" t="s">
        <v>625</v>
      </c>
      <c r="VRC96" s="586" t="s">
        <v>625</v>
      </c>
      <c r="VRD96" s="586" t="s">
        <v>625</v>
      </c>
      <c r="VRE96" s="586" t="s">
        <v>625</v>
      </c>
      <c r="VRF96" s="586" t="s">
        <v>625</v>
      </c>
      <c r="VRG96" s="586" t="s">
        <v>625</v>
      </c>
      <c r="VRH96" s="586" t="s">
        <v>625</v>
      </c>
      <c r="VRI96" s="586" t="s">
        <v>625</v>
      </c>
      <c r="VRJ96" s="586" t="s">
        <v>625</v>
      </c>
      <c r="VRK96" s="586" t="s">
        <v>625</v>
      </c>
      <c r="VRL96" s="586" t="s">
        <v>625</v>
      </c>
      <c r="VRM96" s="586" t="s">
        <v>625</v>
      </c>
      <c r="VRN96" s="586" t="s">
        <v>625</v>
      </c>
      <c r="VRO96" s="586" t="s">
        <v>625</v>
      </c>
      <c r="VRP96" s="586" t="s">
        <v>625</v>
      </c>
      <c r="VRQ96" s="586" t="s">
        <v>625</v>
      </c>
      <c r="VRR96" s="586" t="s">
        <v>625</v>
      </c>
      <c r="VRS96" s="586" t="s">
        <v>625</v>
      </c>
      <c r="VRT96" s="586" t="s">
        <v>625</v>
      </c>
      <c r="VRU96" s="586" t="s">
        <v>625</v>
      </c>
      <c r="VRV96" s="586" t="s">
        <v>625</v>
      </c>
      <c r="VRW96" s="586" t="s">
        <v>625</v>
      </c>
      <c r="VRX96" s="586" t="s">
        <v>625</v>
      </c>
      <c r="VRY96" s="586" t="s">
        <v>625</v>
      </c>
      <c r="VRZ96" s="586" t="s">
        <v>625</v>
      </c>
      <c r="VSA96" s="586" t="s">
        <v>625</v>
      </c>
      <c r="VSB96" s="586" t="s">
        <v>625</v>
      </c>
      <c r="VSC96" s="586" t="s">
        <v>625</v>
      </c>
      <c r="VSD96" s="586" t="s">
        <v>625</v>
      </c>
      <c r="VSE96" s="586" t="s">
        <v>625</v>
      </c>
      <c r="VSF96" s="586" t="s">
        <v>625</v>
      </c>
      <c r="VSG96" s="586" t="s">
        <v>625</v>
      </c>
      <c r="VSH96" s="586" t="s">
        <v>625</v>
      </c>
      <c r="VSI96" s="586" t="s">
        <v>625</v>
      </c>
      <c r="VSJ96" s="586" t="s">
        <v>625</v>
      </c>
      <c r="VSK96" s="586" t="s">
        <v>625</v>
      </c>
      <c r="VSL96" s="586" t="s">
        <v>625</v>
      </c>
      <c r="VSM96" s="586" t="s">
        <v>625</v>
      </c>
      <c r="VSN96" s="586" t="s">
        <v>625</v>
      </c>
      <c r="VSO96" s="586" t="s">
        <v>625</v>
      </c>
      <c r="VSP96" s="586" t="s">
        <v>625</v>
      </c>
      <c r="VSQ96" s="586" t="s">
        <v>625</v>
      </c>
      <c r="VSR96" s="586" t="s">
        <v>625</v>
      </c>
      <c r="VSS96" s="586" t="s">
        <v>625</v>
      </c>
      <c r="VST96" s="586" t="s">
        <v>625</v>
      </c>
      <c r="VSU96" s="586" t="s">
        <v>625</v>
      </c>
      <c r="VSV96" s="586" t="s">
        <v>625</v>
      </c>
      <c r="VSW96" s="586" t="s">
        <v>625</v>
      </c>
      <c r="VSX96" s="586" t="s">
        <v>625</v>
      </c>
      <c r="VSY96" s="586" t="s">
        <v>625</v>
      </c>
      <c r="VSZ96" s="586" t="s">
        <v>625</v>
      </c>
      <c r="VTA96" s="586" t="s">
        <v>625</v>
      </c>
      <c r="VTB96" s="586" t="s">
        <v>625</v>
      </c>
      <c r="VTC96" s="586" t="s">
        <v>625</v>
      </c>
      <c r="VTD96" s="586" t="s">
        <v>625</v>
      </c>
      <c r="VTE96" s="586" t="s">
        <v>625</v>
      </c>
      <c r="VTF96" s="586" t="s">
        <v>625</v>
      </c>
      <c r="VTG96" s="586" t="s">
        <v>625</v>
      </c>
      <c r="VTH96" s="586" t="s">
        <v>625</v>
      </c>
      <c r="VTI96" s="586" t="s">
        <v>625</v>
      </c>
      <c r="VTJ96" s="586" t="s">
        <v>625</v>
      </c>
      <c r="VTK96" s="586" t="s">
        <v>625</v>
      </c>
      <c r="VTL96" s="586" t="s">
        <v>625</v>
      </c>
      <c r="VTM96" s="586" t="s">
        <v>625</v>
      </c>
      <c r="VTN96" s="586" t="s">
        <v>625</v>
      </c>
      <c r="VTO96" s="586" t="s">
        <v>625</v>
      </c>
      <c r="VTP96" s="586" t="s">
        <v>625</v>
      </c>
      <c r="VTQ96" s="586" t="s">
        <v>625</v>
      </c>
      <c r="VTR96" s="586" t="s">
        <v>625</v>
      </c>
      <c r="VTS96" s="586" t="s">
        <v>625</v>
      </c>
      <c r="VTT96" s="586" t="s">
        <v>625</v>
      </c>
      <c r="VTU96" s="586" t="s">
        <v>625</v>
      </c>
      <c r="VTV96" s="586" t="s">
        <v>625</v>
      </c>
      <c r="VTW96" s="586" t="s">
        <v>625</v>
      </c>
      <c r="VTX96" s="586" t="s">
        <v>625</v>
      </c>
      <c r="VTY96" s="586" t="s">
        <v>625</v>
      </c>
      <c r="VTZ96" s="586" t="s">
        <v>625</v>
      </c>
      <c r="VUA96" s="586" t="s">
        <v>625</v>
      </c>
      <c r="VUB96" s="586" t="s">
        <v>625</v>
      </c>
      <c r="VUC96" s="586" t="s">
        <v>625</v>
      </c>
      <c r="VUD96" s="586" t="s">
        <v>625</v>
      </c>
      <c r="VUE96" s="586" t="s">
        <v>625</v>
      </c>
      <c r="VUF96" s="586" t="s">
        <v>625</v>
      </c>
      <c r="VUG96" s="586" t="s">
        <v>625</v>
      </c>
      <c r="VUH96" s="586" t="s">
        <v>625</v>
      </c>
      <c r="VUI96" s="586" t="s">
        <v>625</v>
      </c>
      <c r="VUJ96" s="586" t="s">
        <v>625</v>
      </c>
      <c r="VUK96" s="586" t="s">
        <v>625</v>
      </c>
      <c r="VUL96" s="586" t="s">
        <v>625</v>
      </c>
      <c r="VUM96" s="586" t="s">
        <v>625</v>
      </c>
      <c r="VUN96" s="586" t="s">
        <v>625</v>
      </c>
      <c r="VUO96" s="586" t="s">
        <v>625</v>
      </c>
      <c r="VUP96" s="586" t="s">
        <v>625</v>
      </c>
      <c r="VUQ96" s="586" t="s">
        <v>625</v>
      </c>
      <c r="VUR96" s="586" t="s">
        <v>625</v>
      </c>
      <c r="VUS96" s="586" t="s">
        <v>625</v>
      </c>
      <c r="VUT96" s="586" t="s">
        <v>625</v>
      </c>
      <c r="VUU96" s="586" t="s">
        <v>625</v>
      </c>
      <c r="VUV96" s="586" t="s">
        <v>625</v>
      </c>
      <c r="VUW96" s="586" t="s">
        <v>625</v>
      </c>
      <c r="VUX96" s="586" t="s">
        <v>625</v>
      </c>
      <c r="VUY96" s="586" t="s">
        <v>625</v>
      </c>
      <c r="VUZ96" s="586" t="s">
        <v>625</v>
      </c>
      <c r="VVA96" s="586" t="s">
        <v>625</v>
      </c>
      <c r="VVB96" s="586" t="s">
        <v>625</v>
      </c>
      <c r="VVC96" s="586" t="s">
        <v>625</v>
      </c>
      <c r="VVD96" s="586" t="s">
        <v>625</v>
      </c>
      <c r="VVE96" s="586" t="s">
        <v>625</v>
      </c>
      <c r="VVF96" s="586" t="s">
        <v>625</v>
      </c>
      <c r="VVG96" s="586" t="s">
        <v>625</v>
      </c>
      <c r="VVH96" s="586" t="s">
        <v>625</v>
      </c>
      <c r="VVI96" s="586" t="s">
        <v>625</v>
      </c>
      <c r="VVJ96" s="586" t="s">
        <v>625</v>
      </c>
      <c r="VVK96" s="586" t="s">
        <v>625</v>
      </c>
      <c r="VVL96" s="586" t="s">
        <v>625</v>
      </c>
      <c r="VVM96" s="586" t="s">
        <v>625</v>
      </c>
      <c r="VVN96" s="586" t="s">
        <v>625</v>
      </c>
      <c r="VVO96" s="586" t="s">
        <v>625</v>
      </c>
      <c r="VVP96" s="586" t="s">
        <v>625</v>
      </c>
      <c r="VVQ96" s="586" t="s">
        <v>625</v>
      </c>
      <c r="VVR96" s="586" t="s">
        <v>625</v>
      </c>
      <c r="VVS96" s="586" t="s">
        <v>625</v>
      </c>
      <c r="VVT96" s="586" t="s">
        <v>625</v>
      </c>
      <c r="VVU96" s="586" t="s">
        <v>625</v>
      </c>
      <c r="VVV96" s="586" t="s">
        <v>625</v>
      </c>
      <c r="VVW96" s="586" t="s">
        <v>625</v>
      </c>
      <c r="VVX96" s="586" t="s">
        <v>625</v>
      </c>
      <c r="VVY96" s="586" t="s">
        <v>625</v>
      </c>
      <c r="VVZ96" s="586" t="s">
        <v>625</v>
      </c>
      <c r="VWA96" s="586" t="s">
        <v>625</v>
      </c>
      <c r="VWB96" s="586" t="s">
        <v>625</v>
      </c>
      <c r="VWC96" s="586" t="s">
        <v>625</v>
      </c>
      <c r="VWD96" s="586" t="s">
        <v>625</v>
      </c>
      <c r="VWE96" s="586" t="s">
        <v>625</v>
      </c>
      <c r="VWF96" s="586" t="s">
        <v>625</v>
      </c>
      <c r="VWG96" s="586" t="s">
        <v>625</v>
      </c>
      <c r="VWH96" s="586" t="s">
        <v>625</v>
      </c>
      <c r="VWI96" s="586" t="s">
        <v>625</v>
      </c>
      <c r="VWJ96" s="586" t="s">
        <v>625</v>
      </c>
      <c r="VWK96" s="586" t="s">
        <v>625</v>
      </c>
      <c r="VWL96" s="586" t="s">
        <v>625</v>
      </c>
      <c r="VWM96" s="586" t="s">
        <v>625</v>
      </c>
      <c r="VWN96" s="586" t="s">
        <v>625</v>
      </c>
      <c r="VWO96" s="586" t="s">
        <v>625</v>
      </c>
      <c r="VWP96" s="586" t="s">
        <v>625</v>
      </c>
      <c r="VWQ96" s="586" t="s">
        <v>625</v>
      </c>
      <c r="VWR96" s="586" t="s">
        <v>625</v>
      </c>
      <c r="VWS96" s="586" t="s">
        <v>625</v>
      </c>
      <c r="VWT96" s="586" t="s">
        <v>625</v>
      </c>
      <c r="VWU96" s="586" t="s">
        <v>625</v>
      </c>
      <c r="VWV96" s="586" t="s">
        <v>625</v>
      </c>
      <c r="VWW96" s="586" t="s">
        <v>625</v>
      </c>
      <c r="VWX96" s="586" t="s">
        <v>625</v>
      </c>
      <c r="VWY96" s="586" t="s">
        <v>625</v>
      </c>
      <c r="VWZ96" s="586" t="s">
        <v>625</v>
      </c>
      <c r="VXA96" s="586" t="s">
        <v>625</v>
      </c>
      <c r="VXB96" s="586" t="s">
        <v>625</v>
      </c>
      <c r="VXC96" s="586" t="s">
        <v>625</v>
      </c>
      <c r="VXD96" s="586" t="s">
        <v>625</v>
      </c>
      <c r="VXE96" s="586" t="s">
        <v>625</v>
      </c>
      <c r="VXF96" s="586" t="s">
        <v>625</v>
      </c>
      <c r="VXG96" s="586" t="s">
        <v>625</v>
      </c>
      <c r="VXH96" s="586" t="s">
        <v>625</v>
      </c>
      <c r="VXI96" s="586" t="s">
        <v>625</v>
      </c>
      <c r="VXJ96" s="586" t="s">
        <v>625</v>
      </c>
      <c r="VXK96" s="586" t="s">
        <v>625</v>
      </c>
      <c r="VXL96" s="586" t="s">
        <v>625</v>
      </c>
      <c r="VXM96" s="586" t="s">
        <v>625</v>
      </c>
      <c r="VXN96" s="586" t="s">
        <v>625</v>
      </c>
      <c r="VXO96" s="586" t="s">
        <v>625</v>
      </c>
      <c r="VXP96" s="586" t="s">
        <v>625</v>
      </c>
      <c r="VXQ96" s="586" t="s">
        <v>625</v>
      </c>
      <c r="VXR96" s="586" t="s">
        <v>625</v>
      </c>
      <c r="VXS96" s="586" t="s">
        <v>625</v>
      </c>
      <c r="VXT96" s="586" t="s">
        <v>625</v>
      </c>
      <c r="VXU96" s="586" t="s">
        <v>625</v>
      </c>
      <c r="VXV96" s="586" t="s">
        <v>625</v>
      </c>
      <c r="VXW96" s="586" t="s">
        <v>625</v>
      </c>
      <c r="VXX96" s="586" t="s">
        <v>625</v>
      </c>
      <c r="VXY96" s="586" t="s">
        <v>625</v>
      </c>
      <c r="VXZ96" s="586" t="s">
        <v>625</v>
      </c>
      <c r="VYA96" s="586" t="s">
        <v>625</v>
      </c>
      <c r="VYB96" s="586" t="s">
        <v>625</v>
      </c>
      <c r="VYC96" s="586" t="s">
        <v>625</v>
      </c>
      <c r="VYD96" s="586" t="s">
        <v>625</v>
      </c>
      <c r="VYE96" s="586" t="s">
        <v>625</v>
      </c>
      <c r="VYF96" s="586" t="s">
        <v>625</v>
      </c>
      <c r="VYG96" s="586" t="s">
        <v>625</v>
      </c>
      <c r="VYH96" s="586" t="s">
        <v>625</v>
      </c>
      <c r="VYI96" s="586" t="s">
        <v>625</v>
      </c>
      <c r="VYJ96" s="586" t="s">
        <v>625</v>
      </c>
      <c r="VYK96" s="586" t="s">
        <v>625</v>
      </c>
      <c r="VYL96" s="586" t="s">
        <v>625</v>
      </c>
      <c r="VYM96" s="586" t="s">
        <v>625</v>
      </c>
      <c r="VYN96" s="586" t="s">
        <v>625</v>
      </c>
      <c r="VYO96" s="586" t="s">
        <v>625</v>
      </c>
      <c r="VYP96" s="586" t="s">
        <v>625</v>
      </c>
      <c r="VYQ96" s="586" t="s">
        <v>625</v>
      </c>
      <c r="VYR96" s="586" t="s">
        <v>625</v>
      </c>
      <c r="VYS96" s="586" t="s">
        <v>625</v>
      </c>
      <c r="VYT96" s="586" t="s">
        <v>625</v>
      </c>
      <c r="VYU96" s="586" t="s">
        <v>625</v>
      </c>
      <c r="VYV96" s="586" t="s">
        <v>625</v>
      </c>
      <c r="VYW96" s="586" t="s">
        <v>625</v>
      </c>
      <c r="VYX96" s="586" t="s">
        <v>625</v>
      </c>
      <c r="VYY96" s="586" t="s">
        <v>625</v>
      </c>
      <c r="VYZ96" s="586" t="s">
        <v>625</v>
      </c>
      <c r="VZA96" s="586" t="s">
        <v>625</v>
      </c>
      <c r="VZB96" s="586" t="s">
        <v>625</v>
      </c>
      <c r="VZC96" s="586" t="s">
        <v>625</v>
      </c>
      <c r="VZD96" s="586" t="s">
        <v>625</v>
      </c>
      <c r="VZE96" s="586" t="s">
        <v>625</v>
      </c>
      <c r="VZF96" s="586" t="s">
        <v>625</v>
      </c>
      <c r="VZG96" s="586" t="s">
        <v>625</v>
      </c>
      <c r="VZH96" s="586" t="s">
        <v>625</v>
      </c>
      <c r="VZI96" s="586" t="s">
        <v>625</v>
      </c>
      <c r="VZJ96" s="586" t="s">
        <v>625</v>
      </c>
      <c r="VZK96" s="586" t="s">
        <v>625</v>
      </c>
      <c r="VZL96" s="586" t="s">
        <v>625</v>
      </c>
      <c r="VZM96" s="586" t="s">
        <v>625</v>
      </c>
      <c r="VZN96" s="586" t="s">
        <v>625</v>
      </c>
      <c r="VZO96" s="586" t="s">
        <v>625</v>
      </c>
      <c r="VZP96" s="586" t="s">
        <v>625</v>
      </c>
      <c r="VZQ96" s="586" t="s">
        <v>625</v>
      </c>
      <c r="VZR96" s="586" t="s">
        <v>625</v>
      </c>
      <c r="VZS96" s="586" t="s">
        <v>625</v>
      </c>
      <c r="VZT96" s="586" t="s">
        <v>625</v>
      </c>
      <c r="VZU96" s="586" t="s">
        <v>625</v>
      </c>
      <c r="VZV96" s="586" t="s">
        <v>625</v>
      </c>
      <c r="VZW96" s="586" t="s">
        <v>625</v>
      </c>
      <c r="VZX96" s="586" t="s">
        <v>625</v>
      </c>
      <c r="VZY96" s="586" t="s">
        <v>625</v>
      </c>
      <c r="VZZ96" s="586" t="s">
        <v>625</v>
      </c>
      <c r="WAA96" s="586" t="s">
        <v>625</v>
      </c>
      <c r="WAB96" s="586" t="s">
        <v>625</v>
      </c>
      <c r="WAC96" s="586" t="s">
        <v>625</v>
      </c>
      <c r="WAD96" s="586" t="s">
        <v>625</v>
      </c>
      <c r="WAE96" s="586" t="s">
        <v>625</v>
      </c>
      <c r="WAF96" s="586" t="s">
        <v>625</v>
      </c>
      <c r="WAG96" s="586" t="s">
        <v>625</v>
      </c>
      <c r="WAH96" s="586" t="s">
        <v>625</v>
      </c>
      <c r="WAI96" s="586" t="s">
        <v>625</v>
      </c>
      <c r="WAJ96" s="586" t="s">
        <v>625</v>
      </c>
      <c r="WAK96" s="586" t="s">
        <v>625</v>
      </c>
      <c r="WAL96" s="586" t="s">
        <v>625</v>
      </c>
      <c r="WAM96" s="586" t="s">
        <v>625</v>
      </c>
      <c r="WAN96" s="586" t="s">
        <v>625</v>
      </c>
      <c r="WAO96" s="586" t="s">
        <v>625</v>
      </c>
      <c r="WAP96" s="586" t="s">
        <v>625</v>
      </c>
      <c r="WAQ96" s="586" t="s">
        <v>625</v>
      </c>
      <c r="WAR96" s="586" t="s">
        <v>625</v>
      </c>
      <c r="WAS96" s="586" t="s">
        <v>625</v>
      </c>
      <c r="WAT96" s="586" t="s">
        <v>625</v>
      </c>
      <c r="WAU96" s="586" t="s">
        <v>625</v>
      </c>
      <c r="WAV96" s="586" t="s">
        <v>625</v>
      </c>
      <c r="WAW96" s="586" t="s">
        <v>625</v>
      </c>
      <c r="WAX96" s="586" t="s">
        <v>625</v>
      </c>
      <c r="WAY96" s="586" t="s">
        <v>625</v>
      </c>
      <c r="WAZ96" s="586" t="s">
        <v>625</v>
      </c>
      <c r="WBA96" s="586" t="s">
        <v>625</v>
      </c>
      <c r="WBB96" s="586" t="s">
        <v>625</v>
      </c>
      <c r="WBC96" s="586" t="s">
        <v>625</v>
      </c>
      <c r="WBD96" s="586" t="s">
        <v>625</v>
      </c>
      <c r="WBE96" s="586" t="s">
        <v>625</v>
      </c>
      <c r="WBF96" s="586" t="s">
        <v>625</v>
      </c>
      <c r="WBG96" s="586" t="s">
        <v>625</v>
      </c>
      <c r="WBH96" s="586" t="s">
        <v>625</v>
      </c>
      <c r="WBI96" s="586" t="s">
        <v>625</v>
      </c>
      <c r="WBJ96" s="586" t="s">
        <v>625</v>
      </c>
      <c r="WBK96" s="586" t="s">
        <v>625</v>
      </c>
      <c r="WBL96" s="586" t="s">
        <v>625</v>
      </c>
      <c r="WBM96" s="586" t="s">
        <v>625</v>
      </c>
      <c r="WBN96" s="586" t="s">
        <v>625</v>
      </c>
      <c r="WBO96" s="586" t="s">
        <v>625</v>
      </c>
      <c r="WBP96" s="586" t="s">
        <v>625</v>
      </c>
      <c r="WBQ96" s="586" t="s">
        <v>625</v>
      </c>
      <c r="WBR96" s="586" t="s">
        <v>625</v>
      </c>
      <c r="WBS96" s="586" t="s">
        <v>625</v>
      </c>
      <c r="WBT96" s="586" t="s">
        <v>625</v>
      </c>
      <c r="WBU96" s="586" t="s">
        <v>625</v>
      </c>
      <c r="WBV96" s="586" t="s">
        <v>625</v>
      </c>
      <c r="WBW96" s="586" t="s">
        <v>625</v>
      </c>
      <c r="WBX96" s="586" t="s">
        <v>625</v>
      </c>
      <c r="WBY96" s="586" t="s">
        <v>625</v>
      </c>
      <c r="WBZ96" s="586" t="s">
        <v>625</v>
      </c>
      <c r="WCA96" s="586" t="s">
        <v>625</v>
      </c>
      <c r="WCB96" s="586" t="s">
        <v>625</v>
      </c>
      <c r="WCC96" s="586" t="s">
        <v>625</v>
      </c>
      <c r="WCD96" s="586" t="s">
        <v>625</v>
      </c>
      <c r="WCE96" s="586" t="s">
        <v>625</v>
      </c>
      <c r="WCF96" s="586" t="s">
        <v>625</v>
      </c>
      <c r="WCG96" s="586" t="s">
        <v>625</v>
      </c>
      <c r="WCH96" s="586" t="s">
        <v>625</v>
      </c>
      <c r="WCI96" s="586" t="s">
        <v>625</v>
      </c>
      <c r="WCJ96" s="586" t="s">
        <v>625</v>
      </c>
      <c r="WCK96" s="586" t="s">
        <v>625</v>
      </c>
      <c r="WCL96" s="586" t="s">
        <v>625</v>
      </c>
      <c r="WCM96" s="586" t="s">
        <v>625</v>
      </c>
      <c r="WCN96" s="586" t="s">
        <v>625</v>
      </c>
      <c r="WCO96" s="586" t="s">
        <v>625</v>
      </c>
      <c r="WCP96" s="586" t="s">
        <v>625</v>
      </c>
      <c r="WCQ96" s="586" t="s">
        <v>625</v>
      </c>
      <c r="WCR96" s="586" t="s">
        <v>625</v>
      </c>
      <c r="WCS96" s="586" t="s">
        <v>625</v>
      </c>
      <c r="WCT96" s="586" t="s">
        <v>625</v>
      </c>
      <c r="WCU96" s="586" t="s">
        <v>625</v>
      </c>
      <c r="WCV96" s="586" t="s">
        <v>625</v>
      </c>
      <c r="WCW96" s="586" t="s">
        <v>625</v>
      </c>
      <c r="WCX96" s="586" t="s">
        <v>625</v>
      </c>
      <c r="WCY96" s="586" t="s">
        <v>625</v>
      </c>
      <c r="WCZ96" s="586" t="s">
        <v>625</v>
      </c>
      <c r="WDA96" s="586" t="s">
        <v>625</v>
      </c>
      <c r="WDB96" s="586" t="s">
        <v>625</v>
      </c>
      <c r="WDC96" s="586" t="s">
        <v>625</v>
      </c>
      <c r="WDD96" s="586" t="s">
        <v>625</v>
      </c>
      <c r="WDE96" s="586" t="s">
        <v>625</v>
      </c>
      <c r="WDF96" s="586" t="s">
        <v>625</v>
      </c>
      <c r="WDG96" s="586" t="s">
        <v>625</v>
      </c>
      <c r="WDH96" s="586" t="s">
        <v>625</v>
      </c>
      <c r="WDI96" s="586" t="s">
        <v>625</v>
      </c>
      <c r="WDJ96" s="586" t="s">
        <v>625</v>
      </c>
      <c r="WDK96" s="586" t="s">
        <v>625</v>
      </c>
      <c r="WDL96" s="586" t="s">
        <v>625</v>
      </c>
      <c r="WDM96" s="586" t="s">
        <v>625</v>
      </c>
      <c r="WDN96" s="586" t="s">
        <v>625</v>
      </c>
      <c r="WDO96" s="586" t="s">
        <v>625</v>
      </c>
      <c r="WDP96" s="586" t="s">
        <v>625</v>
      </c>
      <c r="WDQ96" s="586" t="s">
        <v>625</v>
      </c>
      <c r="WDR96" s="586" t="s">
        <v>625</v>
      </c>
      <c r="WDS96" s="586" t="s">
        <v>625</v>
      </c>
      <c r="WDT96" s="586" t="s">
        <v>625</v>
      </c>
      <c r="WDU96" s="586" t="s">
        <v>625</v>
      </c>
      <c r="WDV96" s="586" t="s">
        <v>625</v>
      </c>
      <c r="WDW96" s="586" t="s">
        <v>625</v>
      </c>
      <c r="WDX96" s="586" t="s">
        <v>625</v>
      </c>
      <c r="WDY96" s="586" t="s">
        <v>625</v>
      </c>
      <c r="WDZ96" s="586" t="s">
        <v>625</v>
      </c>
      <c r="WEA96" s="586" t="s">
        <v>625</v>
      </c>
      <c r="WEB96" s="586" t="s">
        <v>625</v>
      </c>
      <c r="WEC96" s="586" t="s">
        <v>625</v>
      </c>
      <c r="WED96" s="586" t="s">
        <v>625</v>
      </c>
      <c r="WEE96" s="586" t="s">
        <v>625</v>
      </c>
      <c r="WEF96" s="586" t="s">
        <v>625</v>
      </c>
      <c r="WEG96" s="586" t="s">
        <v>625</v>
      </c>
      <c r="WEH96" s="586" t="s">
        <v>625</v>
      </c>
      <c r="WEI96" s="586" t="s">
        <v>625</v>
      </c>
      <c r="WEJ96" s="586" t="s">
        <v>625</v>
      </c>
      <c r="WEK96" s="586" t="s">
        <v>625</v>
      </c>
      <c r="WEL96" s="586" t="s">
        <v>625</v>
      </c>
      <c r="WEM96" s="586" t="s">
        <v>625</v>
      </c>
      <c r="WEN96" s="586" t="s">
        <v>625</v>
      </c>
      <c r="WEO96" s="586" t="s">
        <v>625</v>
      </c>
      <c r="WEP96" s="586" t="s">
        <v>625</v>
      </c>
      <c r="WEQ96" s="586" t="s">
        <v>625</v>
      </c>
      <c r="WER96" s="586" t="s">
        <v>625</v>
      </c>
      <c r="WES96" s="586" t="s">
        <v>625</v>
      </c>
      <c r="WET96" s="586" t="s">
        <v>625</v>
      </c>
      <c r="WEU96" s="586" t="s">
        <v>625</v>
      </c>
      <c r="WEV96" s="586" t="s">
        <v>625</v>
      </c>
      <c r="WEW96" s="586" t="s">
        <v>625</v>
      </c>
      <c r="WEX96" s="586" t="s">
        <v>625</v>
      </c>
      <c r="WEY96" s="586" t="s">
        <v>625</v>
      </c>
      <c r="WEZ96" s="586" t="s">
        <v>625</v>
      </c>
      <c r="WFA96" s="586" t="s">
        <v>625</v>
      </c>
      <c r="WFB96" s="586" t="s">
        <v>625</v>
      </c>
      <c r="WFC96" s="586" t="s">
        <v>625</v>
      </c>
      <c r="WFD96" s="586" t="s">
        <v>625</v>
      </c>
      <c r="WFE96" s="586" t="s">
        <v>625</v>
      </c>
      <c r="WFF96" s="586" t="s">
        <v>625</v>
      </c>
      <c r="WFG96" s="586" t="s">
        <v>625</v>
      </c>
      <c r="WFH96" s="586" t="s">
        <v>625</v>
      </c>
      <c r="WFI96" s="586" t="s">
        <v>625</v>
      </c>
      <c r="WFJ96" s="586" t="s">
        <v>625</v>
      </c>
      <c r="WFK96" s="586" t="s">
        <v>625</v>
      </c>
      <c r="WFL96" s="586" t="s">
        <v>625</v>
      </c>
      <c r="WFM96" s="586" t="s">
        <v>625</v>
      </c>
      <c r="WFN96" s="586" t="s">
        <v>625</v>
      </c>
      <c r="WFO96" s="586" t="s">
        <v>625</v>
      </c>
      <c r="WFP96" s="586" t="s">
        <v>625</v>
      </c>
      <c r="WFQ96" s="586" t="s">
        <v>625</v>
      </c>
      <c r="WFR96" s="586" t="s">
        <v>625</v>
      </c>
      <c r="WFS96" s="586" t="s">
        <v>625</v>
      </c>
      <c r="WFT96" s="586" t="s">
        <v>625</v>
      </c>
      <c r="WFU96" s="586" t="s">
        <v>625</v>
      </c>
      <c r="WFV96" s="586" t="s">
        <v>625</v>
      </c>
      <c r="WFW96" s="586" t="s">
        <v>625</v>
      </c>
      <c r="WFX96" s="586" t="s">
        <v>625</v>
      </c>
      <c r="WFY96" s="586" t="s">
        <v>625</v>
      </c>
      <c r="WFZ96" s="586" t="s">
        <v>625</v>
      </c>
      <c r="WGA96" s="586" t="s">
        <v>625</v>
      </c>
      <c r="WGB96" s="586" t="s">
        <v>625</v>
      </c>
      <c r="WGC96" s="586" t="s">
        <v>625</v>
      </c>
      <c r="WGD96" s="586" t="s">
        <v>625</v>
      </c>
      <c r="WGE96" s="586" t="s">
        <v>625</v>
      </c>
      <c r="WGF96" s="586" t="s">
        <v>625</v>
      </c>
      <c r="WGG96" s="586" t="s">
        <v>625</v>
      </c>
      <c r="WGH96" s="586" t="s">
        <v>625</v>
      </c>
      <c r="WGI96" s="586" t="s">
        <v>625</v>
      </c>
      <c r="WGJ96" s="586" t="s">
        <v>625</v>
      </c>
      <c r="WGK96" s="586" t="s">
        <v>625</v>
      </c>
      <c r="WGL96" s="586" t="s">
        <v>625</v>
      </c>
      <c r="WGM96" s="586" t="s">
        <v>625</v>
      </c>
      <c r="WGN96" s="586" t="s">
        <v>625</v>
      </c>
      <c r="WGO96" s="586" t="s">
        <v>625</v>
      </c>
      <c r="WGP96" s="586" t="s">
        <v>625</v>
      </c>
      <c r="WGQ96" s="586" t="s">
        <v>625</v>
      </c>
      <c r="WGR96" s="586" t="s">
        <v>625</v>
      </c>
      <c r="WGS96" s="586" t="s">
        <v>625</v>
      </c>
      <c r="WGT96" s="586" t="s">
        <v>625</v>
      </c>
      <c r="WGU96" s="586" t="s">
        <v>625</v>
      </c>
      <c r="WGV96" s="586" t="s">
        <v>625</v>
      </c>
      <c r="WGW96" s="586" t="s">
        <v>625</v>
      </c>
      <c r="WGX96" s="586" t="s">
        <v>625</v>
      </c>
      <c r="WGY96" s="586" t="s">
        <v>625</v>
      </c>
      <c r="WGZ96" s="586" t="s">
        <v>625</v>
      </c>
      <c r="WHA96" s="586" t="s">
        <v>625</v>
      </c>
      <c r="WHB96" s="586" t="s">
        <v>625</v>
      </c>
      <c r="WHC96" s="586" t="s">
        <v>625</v>
      </c>
      <c r="WHD96" s="586" t="s">
        <v>625</v>
      </c>
      <c r="WHE96" s="586" t="s">
        <v>625</v>
      </c>
      <c r="WHF96" s="586" t="s">
        <v>625</v>
      </c>
      <c r="WHG96" s="586" t="s">
        <v>625</v>
      </c>
      <c r="WHH96" s="586" t="s">
        <v>625</v>
      </c>
      <c r="WHI96" s="586" t="s">
        <v>625</v>
      </c>
      <c r="WHJ96" s="586" t="s">
        <v>625</v>
      </c>
      <c r="WHK96" s="586" t="s">
        <v>625</v>
      </c>
      <c r="WHL96" s="586" t="s">
        <v>625</v>
      </c>
      <c r="WHM96" s="586" t="s">
        <v>625</v>
      </c>
      <c r="WHN96" s="586" t="s">
        <v>625</v>
      </c>
      <c r="WHO96" s="586" t="s">
        <v>625</v>
      </c>
      <c r="WHP96" s="586" t="s">
        <v>625</v>
      </c>
      <c r="WHQ96" s="586" t="s">
        <v>625</v>
      </c>
      <c r="WHR96" s="586" t="s">
        <v>625</v>
      </c>
      <c r="WHS96" s="586" t="s">
        <v>625</v>
      </c>
      <c r="WHT96" s="586" t="s">
        <v>625</v>
      </c>
      <c r="WHU96" s="586" t="s">
        <v>625</v>
      </c>
      <c r="WHV96" s="586" t="s">
        <v>625</v>
      </c>
      <c r="WHW96" s="586" t="s">
        <v>625</v>
      </c>
      <c r="WHX96" s="586" t="s">
        <v>625</v>
      </c>
      <c r="WHY96" s="586" t="s">
        <v>625</v>
      </c>
      <c r="WHZ96" s="586" t="s">
        <v>625</v>
      </c>
      <c r="WIA96" s="586" t="s">
        <v>625</v>
      </c>
      <c r="WIB96" s="586" t="s">
        <v>625</v>
      </c>
      <c r="WIC96" s="586" t="s">
        <v>625</v>
      </c>
      <c r="WID96" s="586" t="s">
        <v>625</v>
      </c>
      <c r="WIE96" s="586" t="s">
        <v>625</v>
      </c>
      <c r="WIF96" s="586" t="s">
        <v>625</v>
      </c>
      <c r="WIG96" s="586" t="s">
        <v>625</v>
      </c>
      <c r="WIH96" s="586" t="s">
        <v>625</v>
      </c>
      <c r="WII96" s="586" t="s">
        <v>625</v>
      </c>
      <c r="WIJ96" s="586" t="s">
        <v>625</v>
      </c>
      <c r="WIK96" s="586" t="s">
        <v>625</v>
      </c>
      <c r="WIL96" s="586" t="s">
        <v>625</v>
      </c>
      <c r="WIM96" s="586" t="s">
        <v>625</v>
      </c>
      <c r="WIN96" s="586" t="s">
        <v>625</v>
      </c>
      <c r="WIO96" s="586" t="s">
        <v>625</v>
      </c>
      <c r="WIP96" s="586" t="s">
        <v>625</v>
      </c>
      <c r="WIQ96" s="586" t="s">
        <v>625</v>
      </c>
      <c r="WIR96" s="586" t="s">
        <v>625</v>
      </c>
      <c r="WIS96" s="586" t="s">
        <v>625</v>
      </c>
      <c r="WIT96" s="586" t="s">
        <v>625</v>
      </c>
      <c r="WIU96" s="586" t="s">
        <v>625</v>
      </c>
      <c r="WIV96" s="586" t="s">
        <v>625</v>
      </c>
      <c r="WIW96" s="586" t="s">
        <v>625</v>
      </c>
      <c r="WIX96" s="586" t="s">
        <v>625</v>
      </c>
      <c r="WIY96" s="586" t="s">
        <v>625</v>
      </c>
      <c r="WIZ96" s="586" t="s">
        <v>625</v>
      </c>
      <c r="WJA96" s="586" t="s">
        <v>625</v>
      </c>
      <c r="WJB96" s="586" t="s">
        <v>625</v>
      </c>
      <c r="WJC96" s="586" t="s">
        <v>625</v>
      </c>
      <c r="WJD96" s="586" t="s">
        <v>625</v>
      </c>
      <c r="WJE96" s="586" t="s">
        <v>625</v>
      </c>
      <c r="WJF96" s="586" t="s">
        <v>625</v>
      </c>
      <c r="WJG96" s="586" t="s">
        <v>625</v>
      </c>
      <c r="WJH96" s="586" t="s">
        <v>625</v>
      </c>
      <c r="WJI96" s="586" t="s">
        <v>625</v>
      </c>
      <c r="WJJ96" s="586" t="s">
        <v>625</v>
      </c>
      <c r="WJK96" s="586" t="s">
        <v>625</v>
      </c>
      <c r="WJL96" s="586" t="s">
        <v>625</v>
      </c>
      <c r="WJM96" s="586" t="s">
        <v>625</v>
      </c>
      <c r="WJN96" s="586" t="s">
        <v>625</v>
      </c>
      <c r="WJO96" s="586" t="s">
        <v>625</v>
      </c>
      <c r="WJP96" s="586" t="s">
        <v>625</v>
      </c>
      <c r="WJQ96" s="586" t="s">
        <v>625</v>
      </c>
      <c r="WJR96" s="586" t="s">
        <v>625</v>
      </c>
      <c r="WJS96" s="586" t="s">
        <v>625</v>
      </c>
      <c r="WJT96" s="586" t="s">
        <v>625</v>
      </c>
      <c r="WJU96" s="586" t="s">
        <v>625</v>
      </c>
      <c r="WJV96" s="586" t="s">
        <v>625</v>
      </c>
      <c r="WJW96" s="586" t="s">
        <v>625</v>
      </c>
      <c r="WJX96" s="586" t="s">
        <v>625</v>
      </c>
      <c r="WJY96" s="586" t="s">
        <v>625</v>
      </c>
      <c r="WJZ96" s="586" t="s">
        <v>625</v>
      </c>
      <c r="WKA96" s="586" t="s">
        <v>625</v>
      </c>
      <c r="WKB96" s="586" t="s">
        <v>625</v>
      </c>
      <c r="WKC96" s="586" t="s">
        <v>625</v>
      </c>
      <c r="WKD96" s="586" t="s">
        <v>625</v>
      </c>
      <c r="WKE96" s="586" t="s">
        <v>625</v>
      </c>
      <c r="WKF96" s="586" t="s">
        <v>625</v>
      </c>
      <c r="WKG96" s="586" t="s">
        <v>625</v>
      </c>
      <c r="WKH96" s="586" t="s">
        <v>625</v>
      </c>
      <c r="WKI96" s="586" t="s">
        <v>625</v>
      </c>
      <c r="WKJ96" s="586" t="s">
        <v>625</v>
      </c>
      <c r="WKK96" s="586" t="s">
        <v>625</v>
      </c>
      <c r="WKL96" s="586" t="s">
        <v>625</v>
      </c>
      <c r="WKM96" s="586" t="s">
        <v>625</v>
      </c>
      <c r="WKN96" s="586" t="s">
        <v>625</v>
      </c>
      <c r="WKO96" s="586" t="s">
        <v>625</v>
      </c>
      <c r="WKP96" s="586" t="s">
        <v>625</v>
      </c>
      <c r="WKQ96" s="586" t="s">
        <v>625</v>
      </c>
      <c r="WKR96" s="586" t="s">
        <v>625</v>
      </c>
      <c r="WKS96" s="586" t="s">
        <v>625</v>
      </c>
      <c r="WKT96" s="586" t="s">
        <v>625</v>
      </c>
      <c r="WKU96" s="586" t="s">
        <v>625</v>
      </c>
      <c r="WKV96" s="586" t="s">
        <v>625</v>
      </c>
      <c r="WKW96" s="586" t="s">
        <v>625</v>
      </c>
      <c r="WKX96" s="586" t="s">
        <v>625</v>
      </c>
      <c r="WKY96" s="586" t="s">
        <v>625</v>
      </c>
      <c r="WKZ96" s="586" t="s">
        <v>625</v>
      </c>
      <c r="WLA96" s="586" t="s">
        <v>625</v>
      </c>
      <c r="WLB96" s="586" t="s">
        <v>625</v>
      </c>
      <c r="WLC96" s="586" t="s">
        <v>625</v>
      </c>
      <c r="WLD96" s="586" t="s">
        <v>625</v>
      </c>
      <c r="WLE96" s="586" t="s">
        <v>625</v>
      </c>
      <c r="WLF96" s="586" t="s">
        <v>625</v>
      </c>
      <c r="WLG96" s="586" t="s">
        <v>625</v>
      </c>
      <c r="WLH96" s="586" t="s">
        <v>625</v>
      </c>
      <c r="WLI96" s="586" t="s">
        <v>625</v>
      </c>
      <c r="WLJ96" s="586" t="s">
        <v>625</v>
      </c>
      <c r="WLK96" s="586" t="s">
        <v>625</v>
      </c>
      <c r="WLL96" s="586" t="s">
        <v>625</v>
      </c>
      <c r="WLM96" s="586" t="s">
        <v>625</v>
      </c>
      <c r="WLN96" s="586" t="s">
        <v>625</v>
      </c>
      <c r="WLO96" s="586" t="s">
        <v>625</v>
      </c>
      <c r="WLP96" s="586" t="s">
        <v>625</v>
      </c>
      <c r="WLQ96" s="586" t="s">
        <v>625</v>
      </c>
      <c r="WLR96" s="586" t="s">
        <v>625</v>
      </c>
      <c r="WLS96" s="586" t="s">
        <v>625</v>
      </c>
      <c r="WLT96" s="586" t="s">
        <v>625</v>
      </c>
      <c r="WLU96" s="586" t="s">
        <v>625</v>
      </c>
      <c r="WLV96" s="586" t="s">
        <v>625</v>
      </c>
      <c r="WLW96" s="586" t="s">
        <v>625</v>
      </c>
      <c r="WLX96" s="586" t="s">
        <v>625</v>
      </c>
      <c r="WLY96" s="586" t="s">
        <v>625</v>
      </c>
      <c r="WLZ96" s="586" t="s">
        <v>625</v>
      </c>
      <c r="WMA96" s="586" t="s">
        <v>625</v>
      </c>
      <c r="WMB96" s="586" t="s">
        <v>625</v>
      </c>
      <c r="WMC96" s="586" t="s">
        <v>625</v>
      </c>
      <c r="WMD96" s="586" t="s">
        <v>625</v>
      </c>
      <c r="WME96" s="586" t="s">
        <v>625</v>
      </c>
      <c r="WMF96" s="586" t="s">
        <v>625</v>
      </c>
      <c r="WMG96" s="586" t="s">
        <v>625</v>
      </c>
      <c r="WMH96" s="586" t="s">
        <v>625</v>
      </c>
      <c r="WMI96" s="586" t="s">
        <v>625</v>
      </c>
      <c r="WMJ96" s="586" t="s">
        <v>625</v>
      </c>
      <c r="WMK96" s="586" t="s">
        <v>625</v>
      </c>
      <c r="WML96" s="586" t="s">
        <v>625</v>
      </c>
      <c r="WMM96" s="586" t="s">
        <v>625</v>
      </c>
      <c r="WMN96" s="586" t="s">
        <v>625</v>
      </c>
      <c r="WMO96" s="586" t="s">
        <v>625</v>
      </c>
      <c r="WMP96" s="586" t="s">
        <v>625</v>
      </c>
      <c r="WMQ96" s="586" t="s">
        <v>625</v>
      </c>
      <c r="WMR96" s="586" t="s">
        <v>625</v>
      </c>
      <c r="WMS96" s="586" t="s">
        <v>625</v>
      </c>
      <c r="WMT96" s="586" t="s">
        <v>625</v>
      </c>
      <c r="WMU96" s="586" t="s">
        <v>625</v>
      </c>
      <c r="WMV96" s="586" t="s">
        <v>625</v>
      </c>
      <c r="WMW96" s="586" t="s">
        <v>625</v>
      </c>
      <c r="WMX96" s="586" t="s">
        <v>625</v>
      </c>
      <c r="WMY96" s="586" t="s">
        <v>625</v>
      </c>
      <c r="WMZ96" s="586" t="s">
        <v>625</v>
      </c>
      <c r="WNA96" s="586" t="s">
        <v>625</v>
      </c>
      <c r="WNB96" s="586" t="s">
        <v>625</v>
      </c>
      <c r="WNC96" s="586" t="s">
        <v>625</v>
      </c>
      <c r="WND96" s="586" t="s">
        <v>625</v>
      </c>
      <c r="WNE96" s="586" t="s">
        <v>625</v>
      </c>
      <c r="WNF96" s="586" t="s">
        <v>625</v>
      </c>
      <c r="WNG96" s="586" t="s">
        <v>625</v>
      </c>
      <c r="WNH96" s="586" t="s">
        <v>625</v>
      </c>
      <c r="WNI96" s="586" t="s">
        <v>625</v>
      </c>
      <c r="WNJ96" s="586" t="s">
        <v>625</v>
      </c>
      <c r="WNK96" s="586" t="s">
        <v>625</v>
      </c>
      <c r="WNL96" s="586" t="s">
        <v>625</v>
      </c>
      <c r="WNM96" s="586" t="s">
        <v>625</v>
      </c>
      <c r="WNN96" s="586" t="s">
        <v>625</v>
      </c>
      <c r="WNO96" s="586" t="s">
        <v>625</v>
      </c>
      <c r="WNP96" s="586" t="s">
        <v>625</v>
      </c>
      <c r="WNQ96" s="586" t="s">
        <v>625</v>
      </c>
      <c r="WNR96" s="586" t="s">
        <v>625</v>
      </c>
      <c r="WNS96" s="586" t="s">
        <v>625</v>
      </c>
      <c r="WNT96" s="586" t="s">
        <v>625</v>
      </c>
      <c r="WNU96" s="586" t="s">
        <v>625</v>
      </c>
      <c r="WNV96" s="586" t="s">
        <v>625</v>
      </c>
      <c r="WNW96" s="586" t="s">
        <v>625</v>
      </c>
      <c r="WNX96" s="586" t="s">
        <v>625</v>
      </c>
      <c r="WNY96" s="586" t="s">
        <v>625</v>
      </c>
      <c r="WNZ96" s="586" t="s">
        <v>625</v>
      </c>
      <c r="WOA96" s="586" t="s">
        <v>625</v>
      </c>
      <c r="WOB96" s="586" t="s">
        <v>625</v>
      </c>
      <c r="WOC96" s="586" t="s">
        <v>625</v>
      </c>
      <c r="WOD96" s="586" t="s">
        <v>625</v>
      </c>
      <c r="WOE96" s="586" t="s">
        <v>625</v>
      </c>
      <c r="WOF96" s="586" t="s">
        <v>625</v>
      </c>
      <c r="WOG96" s="586" t="s">
        <v>625</v>
      </c>
      <c r="WOH96" s="586" t="s">
        <v>625</v>
      </c>
      <c r="WOI96" s="586" t="s">
        <v>625</v>
      </c>
      <c r="WOJ96" s="586" t="s">
        <v>625</v>
      </c>
      <c r="WOK96" s="586" t="s">
        <v>625</v>
      </c>
      <c r="WOL96" s="586" t="s">
        <v>625</v>
      </c>
      <c r="WOM96" s="586" t="s">
        <v>625</v>
      </c>
      <c r="WON96" s="586" t="s">
        <v>625</v>
      </c>
      <c r="WOO96" s="586" t="s">
        <v>625</v>
      </c>
      <c r="WOP96" s="586" t="s">
        <v>625</v>
      </c>
      <c r="WOQ96" s="586" t="s">
        <v>625</v>
      </c>
      <c r="WOR96" s="586" t="s">
        <v>625</v>
      </c>
      <c r="WOS96" s="586" t="s">
        <v>625</v>
      </c>
      <c r="WOT96" s="586" t="s">
        <v>625</v>
      </c>
      <c r="WOU96" s="586" t="s">
        <v>625</v>
      </c>
      <c r="WOV96" s="586" t="s">
        <v>625</v>
      </c>
      <c r="WOW96" s="586" t="s">
        <v>625</v>
      </c>
      <c r="WOX96" s="586" t="s">
        <v>625</v>
      </c>
      <c r="WOY96" s="586" t="s">
        <v>625</v>
      </c>
      <c r="WOZ96" s="586" t="s">
        <v>625</v>
      </c>
      <c r="WPA96" s="586" t="s">
        <v>625</v>
      </c>
      <c r="WPB96" s="586" t="s">
        <v>625</v>
      </c>
      <c r="WPC96" s="586" t="s">
        <v>625</v>
      </c>
      <c r="WPD96" s="586" t="s">
        <v>625</v>
      </c>
      <c r="WPE96" s="586" t="s">
        <v>625</v>
      </c>
      <c r="WPF96" s="586" t="s">
        <v>625</v>
      </c>
      <c r="WPG96" s="586" t="s">
        <v>625</v>
      </c>
      <c r="WPH96" s="586" t="s">
        <v>625</v>
      </c>
      <c r="WPI96" s="586" t="s">
        <v>625</v>
      </c>
      <c r="WPJ96" s="586" t="s">
        <v>625</v>
      </c>
      <c r="WPK96" s="586" t="s">
        <v>625</v>
      </c>
      <c r="WPL96" s="586" t="s">
        <v>625</v>
      </c>
      <c r="WPM96" s="586" t="s">
        <v>625</v>
      </c>
      <c r="WPN96" s="586" t="s">
        <v>625</v>
      </c>
      <c r="WPO96" s="586" t="s">
        <v>625</v>
      </c>
      <c r="WPP96" s="586" t="s">
        <v>625</v>
      </c>
      <c r="WPQ96" s="586" t="s">
        <v>625</v>
      </c>
      <c r="WPR96" s="586" t="s">
        <v>625</v>
      </c>
      <c r="WPS96" s="586" t="s">
        <v>625</v>
      </c>
      <c r="WPT96" s="586" t="s">
        <v>625</v>
      </c>
      <c r="WPU96" s="586" t="s">
        <v>625</v>
      </c>
      <c r="WPV96" s="586" t="s">
        <v>625</v>
      </c>
      <c r="WPW96" s="586" t="s">
        <v>625</v>
      </c>
      <c r="WPX96" s="586" t="s">
        <v>625</v>
      </c>
      <c r="WPY96" s="586" t="s">
        <v>625</v>
      </c>
      <c r="WPZ96" s="586" t="s">
        <v>625</v>
      </c>
      <c r="WQA96" s="586" t="s">
        <v>625</v>
      </c>
      <c r="WQB96" s="586" t="s">
        <v>625</v>
      </c>
      <c r="WQC96" s="586" t="s">
        <v>625</v>
      </c>
      <c r="WQD96" s="586" t="s">
        <v>625</v>
      </c>
      <c r="WQE96" s="586" t="s">
        <v>625</v>
      </c>
      <c r="WQF96" s="586" t="s">
        <v>625</v>
      </c>
      <c r="WQG96" s="586" t="s">
        <v>625</v>
      </c>
      <c r="WQH96" s="586" t="s">
        <v>625</v>
      </c>
      <c r="WQI96" s="586" t="s">
        <v>625</v>
      </c>
      <c r="WQJ96" s="586" t="s">
        <v>625</v>
      </c>
      <c r="WQK96" s="586" t="s">
        <v>625</v>
      </c>
      <c r="WQL96" s="586" t="s">
        <v>625</v>
      </c>
      <c r="WQM96" s="586" t="s">
        <v>625</v>
      </c>
      <c r="WQN96" s="586" t="s">
        <v>625</v>
      </c>
      <c r="WQO96" s="586" t="s">
        <v>625</v>
      </c>
      <c r="WQP96" s="586" t="s">
        <v>625</v>
      </c>
      <c r="WQQ96" s="586" t="s">
        <v>625</v>
      </c>
      <c r="WQR96" s="586" t="s">
        <v>625</v>
      </c>
      <c r="WQS96" s="586" t="s">
        <v>625</v>
      </c>
      <c r="WQT96" s="586" t="s">
        <v>625</v>
      </c>
      <c r="WQU96" s="586" t="s">
        <v>625</v>
      </c>
      <c r="WQV96" s="586" t="s">
        <v>625</v>
      </c>
      <c r="WQW96" s="586" t="s">
        <v>625</v>
      </c>
      <c r="WQX96" s="586" t="s">
        <v>625</v>
      </c>
      <c r="WQY96" s="586" t="s">
        <v>625</v>
      </c>
      <c r="WQZ96" s="586" t="s">
        <v>625</v>
      </c>
      <c r="WRA96" s="586" t="s">
        <v>625</v>
      </c>
      <c r="WRB96" s="586" t="s">
        <v>625</v>
      </c>
      <c r="WRC96" s="586" t="s">
        <v>625</v>
      </c>
      <c r="WRD96" s="586" t="s">
        <v>625</v>
      </c>
      <c r="WRE96" s="586" t="s">
        <v>625</v>
      </c>
      <c r="WRF96" s="586" t="s">
        <v>625</v>
      </c>
      <c r="WRG96" s="586" t="s">
        <v>625</v>
      </c>
      <c r="WRH96" s="586" t="s">
        <v>625</v>
      </c>
      <c r="WRI96" s="586" t="s">
        <v>625</v>
      </c>
      <c r="WRJ96" s="586" t="s">
        <v>625</v>
      </c>
      <c r="WRK96" s="586" t="s">
        <v>625</v>
      </c>
      <c r="WRL96" s="586" t="s">
        <v>625</v>
      </c>
      <c r="WRM96" s="586" t="s">
        <v>625</v>
      </c>
      <c r="WRN96" s="586" t="s">
        <v>625</v>
      </c>
      <c r="WRO96" s="586" t="s">
        <v>625</v>
      </c>
      <c r="WRP96" s="586" t="s">
        <v>625</v>
      </c>
      <c r="WRQ96" s="586" t="s">
        <v>625</v>
      </c>
      <c r="WRR96" s="586" t="s">
        <v>625</v>
      </c>
      <c r="WRS96" s="586" t="s">
        <v>625</v>
      </c>
      <c r="WRT96" s="586" t="s">
        <v>625</v>
      </c>
      <c r="WRU96" s="586" t="s">
        <v>625</v>
      </c>
      <c r="WRV96" s="586" t="s">
        <v>625</v>
      </c>
      <c r="WRW96" s="586" t="s">
        <v>625</v>
      </c>
      <c r="WRX96" s="586" t="s">
        <v>625</v>
      </c>
      <c r="WRY96" s="586" t="s">
        <v>625</v>
      </c>
      <c r="WRZ96" s="586" t="s">
        <v>625</v>
      </c>
      <c r="WSA96" s="586" t="s">
        <v>625</v>
      </c>
      <c r="WSB96" s="586" t="s">
        <v>625</v>
      </c>
      <c r="WSC96" s="586" t="s">
        <v>625</v>
      </c>
      <c r="WSD96" s="586" t="s">
        <v>625</v>
      </c>
      <c r="WSE96" s="586" t="s">
        <v>625</v>
      </c>
      <c r="WSF96" s="586" t="s">
        <v>625</v>
      </c>
      <c r="WSG96" s="586" t="s">
        <v>625</v>
      </c>
      <c r="WSH96" s="586" t="s">
        <v>625</v>
      </c>
      <c r="WSI96" s="586" t="s">
        <v>625</v>
      </c>
      <c r="WSJ96" s="586" t="s">
        <v>625</v>
      </c>
      <c r="WSK96" s="586" t="s">
        <v>625</v>
      </c>
      <c r="WSL96" s="586" t="s">
        <v>625</v>
      </c>
      <c r="WSM96" s="586" t="s">
        <v>625</v>
      </c>
      <c r="WSN96" s="586" t="s">
        <v>625</v>
      </c>
      <c r="WSO96" s="586" t="s">
        <v>625</v>
      </c>
      <c r="WSP96" s="586" t="s">
        <v>625</v>
      </c>
      <c r="WSQ96" s="586" t="s">
        <v>625</v>
      </c>
      <c r="WSR96" s="586" t="s">
        <v>625</v>
      </c>
      <c r="WSS96" s="586" t="s">
        <v>625</v>
      </c>
      <c r="WST96" s="586" t="s">
        <v>625</v>
      </c>
      <c r="WSU96" s="586" t="s">
        <v>625</v>
      </c>
      <c r="WSV96" s="586" t="s">
        <v>625</v>
      </c>
      <c r="WSW96" s="586" t="s">
        <v>625</v>
      </c>
      <c r="WSX96" s="586" t="s">
        <v>625</v>
      </c>
      <c r="WSY96" s="586" t="s">
        <v>625</v>
      </c>
      <c r="WSZ96" s="586" t="s">
        <v>625</v>
      </c>
      <c r="WTA96" s="586" t="s">
        <v>625</v>
      </c>
      <c r="WTB96" s="586" t="s">
        <v>625</v>
      </c>
      <c r="WTC96" s="586" t="s">
        <v>625</v>
      </c>
      <c r="WTD96" s="586" t="s">
        <v>625</v>
      </c>
      <c r="WTE96" s="586" t="s">
        <v>625</v>
      </c>
      <c r="WTF96" s="586" t="s">
        <v>625</v>
      </c>
      <c r="WTG96" s="586" t="s">
        <v>625</v>
      </c>
      <c r="WTH96" s="586" t="s">
        <v>625</v>
      </c>
      <c r="WTI96" s="586" t="s">
        <v>625</v>
      </c>
      <c r="WTJ96" s="586" t="s">
        <v>625</v>
      </c>
      <c r="WTK96" s="586" t="s">
        <v>625</v>
      </c>
      <c r="WTL96" s="586" t="s">
        <v>625</v>
      </c>
      <c r="WTM96" s="586" t="s">
        <v>625</v>
      </c>
      <c r="WTN96" s="586" t="s">
        <v>625</v>
      </c>
      <c r="WTO96" s="586" t="s">
        <v>625</v>
      </c>
      <c r="WTP96" s="586" t="s">
        <v>625</v>
      </c>
      <c r="WTQ96" s="586" t="s">
        <v>625</v>
      </c>
      <c r="WTR96" s="586" t="s">
        <v>625</v>
      </c>
      <c r="WTS96" s="586" t="s">
        <v>625</v>
      </c>
      <c r="WTT96" s="586" t="s">
        <v>625</v>
      </c>
      <c r="WTU96" s="586" t="s">
        <v>625</v>
      </c>
      <c r="WTV96" s="586" t="s">
        <v>625</v>
      </c>
      <c r="WTW96" s="586" t="s">
        <v>625</v>
      </c>
      <c r="WTX96" s="586" t="s">
        <v>625</v>
      </c>
      <c r="WTY96" s="586" t="s">
        <v>625</v>
      </c>
      <c r="WTZ96" s="586" t="s">
        <v>625</v>
      </c>
      <c r="WUA96" s="586" t="s">
        <v>625</v>
      </c>
      <c r="WUB96" s="586" t="s">
        <v>625</v>
      </c>
      <c r="WUC96" s="586" t="s">
        <v>625</v>
      </c>
      <c r="WUD96" s="586" t="s">
        <v>625</v>
      </c>
      <c r="WUE96" s="586" t="s">
        <v>625</v>
      </c>
      <c r="WUF96" s="586" t="s">
        <v>625</v>
      </c>
      <c r="WUG96" s="586" t="s">
        <v>625</v>
      </c>
      <c r="WUH96" s="586" t="s">
        <v>625</v>
      </c>
      <c r="WUI96" s="586" t="s">
        <v>625</v>
      </c>
      <c r="WUJ96" s="586" t="s">
        <v>625</v>
      </c>
      <c r="WUK96" s="586" t="s">
        <v>625</v>
      </c>
      <c r="WUL96" s="586" t="s">
        <v>625</v>
      </c>
      <c r="WUM96" s="586" t="s">
        <v>625</v>
      </c>
      <c r="WUN96" s="586" t="s">
        <v>625</v>
      </c>
      <c r="WUO96" s="586" t="s">
        <v>625</v>
      </c>
      <c r="WUP96" s="586" t="s">
        <v>625</v>
      </c>
      <c r="WUQ96" s="586" t="s">
        <v>625</v>
      </c>
      <c r="WUR96" s="586" t="s">
        <v>625</v>
      </c>
      <c r="WUS96" s="586" t="s">
        <v>625</v>
      </c>
      <c r="WUT96" s="586" t="s">
        <v>625</v>
      </c>
      <c r="WUU96" s="586" t="s">
        <v>625</v>
      </c>
      <c r="WUV96" s="586" t="s">
        <v>625</v>
      </c>
      <c r="WUW96" s="586" t="s">
        <v>625</v>
      </c>
      <c r="WUX96" s="586" t="s">
        <v>625</v>
      </c>
      <c r="WUY96" s="586" t="s">
        <v>625</v>
      </c>
      <c r="WUZ96" s="586" t="s">
        <v>625</v>
      </c>
      <c r="WVA96" s="586" t="s">
        <v>625</v>
      </c>
      <c r="WVB96" s="586" t="s">
        <v>625</v>
      </c>
      <c r="WVC96" s="586" t="s">
        <v>625</v>
      </c>
      <c r="WVD96" s="586" t="s">
        <v>625</v>
      </c>
      <c r="WVE96" s="586" t="s">
        <v>625</v>
      </c>
      <c r="WVF96" s="586" t="s">
        <v>625</v>
      </c>
      <c r="WVG96" s="586" t="s">
        <v>625</v>
      </c>
      <c r="WVH96" s="586" t="s">
        <v>625</v>
      </c>
      <c r="WVI96" s="586" t="s">
        <v>625</v>
      </c>
      <c r="WVJ96" s="586" t="s">
        <v>625</v>
      </c>
      <c r="WVK96" s="586" t="s">
        <v>625</v>
      </c>
      <c r="WVL96" s="586" t="s">
        <v>625</v>
      </c>
      <c r="WVM96" s="586" t="s">
        <v>625</v>
      </c>
      <c r="WVN96" s="586" t="s">
        <v>625</v>
      </c>
      <c r="WVO96" s="586" t="s">
        <v>625</v>
      </c>
      <c r="WVP96" s="586" t="s">
        <v>625</v>
      </c>
      <c r="WVQ96" s="586" t="s">
        <v>625</v>
      </c>
      <c r="WVR96" s="586" t="s">
        <v>625</v>
      </c>
      <c r="WVS96" s="586" t="s">
        <v>625</v>
      </c>
      <c r="WVT96" s="586" t="s">
        <v>625</v>
      </c>
      <c r="WVU96" s="586" t="s">
        <v>625</v>
      </c>
      <c r="WVV96" s="586" t="s">
        <v>625</v>
      </c>
      <c r="WVW96" s="586" t="s">
        <v>625</v>
      </c>
      <c r="WVX96" s="586" t="s">
        <v>625</v>
      </c>
      <c r="WVY96" s="586" t="s">
        <v>625</v>
      </c>
      <c r="WVZ96" s="586" t="s">
        <v>625</v>
      </c>
      <c r="WWA96" s="586" t="s">
        <v>625</v>
      </c>
      <c r="WWB96" s="586" t="s">
        <v>625</v>
      </c>
      <c r="WWC96" s="586" t="s">
        <v>625</v>
      </c>
      <c r="WWD96" s="586" t="s">
        <v>625</v>
      </c>
      <c r="WWE96" s="586" t="s">
        <v>625</v>
      </c>
      <c r="WWF96" s="586" t="s">
        <v>625</v>
      </c>
      <c r="WWG96" s="586" t="s">
        <v>625</v>
      </c>
      <c r="WWH96" s="586" t="s">
        <v>625</v>
      </c>
      <c r="WWI96" s="586" t="s">
        <v>625</v>
      </c>
      <c r="WWJ96" s="586" t="s">
        <v>625</v>
      </c>
      <c r="WWK96" s="586" t="s">
        <v>625</v>
      </c>
      <c r="WWL96" s="586" t="s">
        <v>625</v>
      </c>
      <c r="WWM96" s="586" t="s">
        <v>625</v>
      </c>
      <c r="WWN96" s="586" t="s">
        <v>625</v>
      </c>
      <c r="WWO96" s="586" t="s">
        <v>625</v>
      </c>
      <c r="WWP96" s="586" t="s">
        <v>625</v>
      </c>
      <c r="WWQ96" s="586" t="s">
        <v>625</v>
      </c>
      <c r="WWR96" s="586" t="s">
        <v>625</v>
      </c>
      <c r="WWS96" s="586" t="s">
        <v>625</v>
      </c>
      <c r="WWT96" s="586" t="s">
        <v>625</v>
      </c>
      <c r="WWU96" s="586" t="s">
        <v>625</v>
      </c>
      <c r="WWV96" s="586" t="s">
        <v>625</v>
      </c>
      <c r="WWW96" s="586" t="s">
        <v>625</v>
      </c>
      <c r="WWX96" s="586" t="s">
        <v>625</v>
      </c>
      <c r="WWY96" s="586" t="s">
        <v>625</v>
      </c>
      <c r="WWZ96" s="586" t="s">
        <v>625</v>
      </c>
      <c r="WXA96" s="586" t="s">
        <v>625</v>
      </c>
      <c r="WXB96" s="586" t="s">
        <v>625</v>
      </c>
      <c r="WXC96" s="586" t="s">
        <v>625</v>
      </c>
      <c r="WXD96" s="586" t="s">
        <v>625</v>
      </c>
      <c r="WXE96" s="586" t="s">
        <v>625</v>
      </c>
      <c r="WXF96" s="586" t="s">
        <v>625</v>
      </c>
      <c r="WXG96" s="586" t="s">
        <v>625</v>
      </c>
      <c r="WXH96" s="586" t="s">
        <v>625</v>
      </c>
      <c r="WXI96" s="586" t="s">
        <v>625</v>
      </c>
      <c r="WXJ96" s="586" t="s">
        <v>625</v>
      </c>
      <c r="WXK96" s="586" t="s">
        <v>625</v>
      </c>
      <c r="WXL96" s="586" t="s">
        <v>625</v>
      </c>
      <c r="WXM96" s="586" t="s">
        <v>625</v>
      </c>
      <c r="WXN96" s="586" t="s">
        <v>625</v>
      </c>
      <c r="WXO96" s="586" t="s">
        <v>625</v>
      </c>
      <c r="WXP96" s="586" t="s">
        <v>625</v>
      </c>
      <c r="WXQ96" s="586" t="s">
        <v>625</v>
      </c>
      <c r="WXR96" s="586" t="s">
        <v>625</v>
      </c>
      <c r="WXS96" s="586" t="s">
        <v>625</v>
      </c>
      <c r="WXT96" s="586" t="s">
        <v>625</v>
      </c>
      <c r="WXU96" s="586" t="s">
        <v>625</v>
      </c>
      <c r="WXV96" s="586" t="s">
        <v>625</v>
      </c>
      <c r="WXW96" s="586" t="s">
        <v>625</v>
      </c>
      <c r="WXX96" s="586" t="s">
        <v>625</v>
      </c>
      <c r="WXY96" s="586" t="s">
        <v>625</v>
      </c>
      <c r="WXZ96" s="586" t="s">
        <v>625</v>
      </c>
      <c r="WYA96" s="586" t="s">
        <v>625</v>
      </c>
      <c r="WYB96" s="586" t="s">
        <v>625</v>
      </c>
      <c r="WYC96" s="586" t="s">
        <v>625</v>
      </c>
      <c r="WYD96" s="586" t="s">
        <v>625</v>
      </c>
      <c r="WYE96" s="586" t="s">
        <v>625</v>
      </c>
      <c r="WYF96" s="586" t="s">
        <v>625</v>
      </c>
      <c r="WYG96" s="586" t="s">
        <v>625</v>
      </c>
      <c r="WYH96" s="586" t="s">
        <v>625</v>
      </c>
      <c r="WYI96" s="586" t="s">
        <v>625</v>
      </c>
      <c r="WYJ96" s="586" t="s">
        <v>625</v>
      </c>
      <c r="WYK96" s="586" t="s">
        <v>625</v>
      </c>
      <c r="WYL96" s="586" t="s">
        <v>625</v>
      </c>
      <c r="WYM96" s="586" t="s">
        <v>625</v>
      </c>
      <c r="WYN96" s="586" t="s">
        <v>625</v>
      </c>
      <c r="WYO96" s="586" t="s">
        <v>625</v>
      </c>
      <c r="WYP96" s="586" t="s">
        <v>625</v>
      </c>
      <c r="WYQ96" s="586" t="s">
        <v>625</v>
      </c>
      <c r="WYR96" s="586" t="s">
        <v>625</v>
      </c>
      <c r="WYS96" s="586" t="s">
        <v>625</v>
      </c>
      <c r="WYT96" s="586" t="s">
        <v>625</v>
      </c>
      <c r="WYU96" s="586" t="s">
        <v>625</v>
      </c>
      <c r="WYV96" s="586" t="s">
        <v>625</v>
      </c>
      <c r="WYW96" s="586" t="s">
        <v>625</v>
      </c>
      <c r="WYX96" s="586" t="s">
        <v>625</v>
      </c>
      <c r="WYY96" s="586" t="s">
        <v>625</v>
      </c>
      <c r="WYZ96" s="586" t="s">
        <v>625</v>
      </c>
      <c r="WZA96" s="586" t="s">
        <v>625</v>
      </c>
      <c r="WZB96" s="586" t="s">
        <v>625</v>
      </c>
      <c r="WZC96" s="586" t="s">
        <v>625</v>
      </c>
      <c r="WZD96" s="586" t="s">
        <v>625</v>
      </c>
      <c r="WZE96" s="586" t="s">
        <v>625</v>
      </c>
      <c r="WZF96" s="586" t="s">
        <v>625</v>
      </c>
      <c r="WZG96" s="586" t="s">
        <v>625</v>
      </c>
      <c r="WZH96" s="586" t="s">
        <v>625</v>
      </c>
      <c r="WZI96" s="586" t="s">
        <v>625</v>
      </c>
      <c r="WZJ96" s="586" t="s">
        <v>625</v>
      </c>
      <c r="WZK96" s="586" t="s">
        <v>625</v>
      </c>
      <c r="WZL96" s="586" t="s">
        <v>625</v>
      </c>
      <c r="WZM96" s="586" t="s">
        <v>625</v>
      </c>
      <c r="WZN96" s="586" t="s">
        <v>625</v>
      </c>
      <c r="WZO96" s="586" t="s">
        <v>625</v>
      </c>
      <c r="WZP96" s="586" t="s">
        <v>625</v>
      </c>
      <c r="WZQ96" s="586" t="s">
        <v>625</v>
      </c>
      <c r="WZR96" s="586" t="s">
        <v>625</v>
      </c>
      <c r="WZS96" s="586" t="s">
        <v>625</v>
      </c>
      <c r="WZT96" s="586" t="s">
        <v>625</v>
      </c>
      <c r="WZU96" s="586" t="s">
        <v>625</v>
      </c>
      <c r="WZV96" s="586" t="s">
        <v>625</v>
      </c>
      <c r="WZW96" s="586" t="s">
        <v>625</v>
      </c>
      <c r="WZX96" s="586" t="s">
        <v>625</v>
      </c>
      <c r="WZY96" s="586" t="s">
        <v>625</v>
      </c>
      <c r="WZZ96" s="586" t="s">
        <v>625</v>
      </c>
      <c r="XAA96" s="586" t="s">
        <v>625</v>
      </c>
      <c r="XAB96" s="586" t="s">
        <v>625</v>
      </c>
      <c r="XAC96" s="586" t="s">
        <v>625</v>
      </c>
      <c r="XAD96" s="586" t="s">
        <v>625</v>
      </c>
      <c r="XAE96" s="586" t="s">
        <v>625</v>
      </c>
      <c r="XAF96" s="586" t="s">
        <v>625</v>
      </c>
      <c r="XAG96" s="586" t="s">
        <v>625</v>
      </c>
      <c r="XAH96" s="586" t="s">
        <v>625</v>
      </c>
      <c r="XAI96" s="586" t="s">
        <v>625</v>
      </c>
      <c r="XAJ96" s="586" t="s">
        <v>625</v>
      </c>
      <c r="XAK96" s="586" t="s">
        <v>625</v>
      </c>
      <c r="XAL96" s="586" t="s">
        <v>625</v>
      </c>
      <c r="XAM96" s="586" t="s">
        <v>625</v>
      </c>
      <c r="XAN96" s="586" t="s">
        <v>625</v>
      </c>
      <c r="XAO96" s="586" t="s">
        <v>625</v>
      </c>
      <c r="XAP96" s="586" t="s">
        <v>625</v>
      </c>
      <c r="XAQ96" s="586" t="s">
        <v>625</v>
      </c>
      <c r="XAR96" s="586" t="s">
        <v>625</v>
      </c>
      <c r="XAS96" s="586" t="s">
        <v>625</v>
      </c>
      <c r="XAT96" s="586" t="s">
        <v>625</v>
      </c>
      <c r="XAU96" s="586" t="s">
        <v>625</v>
      </c>
      <c r="XAV96" s="586" t="s">
        <v>625</v>
      </c>
      <c r="XAW96" s="586" t="s">
        <v>625</v>
      </c>
      <c r="XAX96" s="586" t="s">
        <v>625</v>
      </c>
      <c r="XAY96" s="586" t="s">
        <v>625</v>
      </c>
      <c r="XAZ96" s="586" t="s">
        <v>625</v>
      </c>
      <c r="XBA96" s="586" t="s">
        <v>625</v>
      </c>
      <c r="XBB96" s="586" t="s">
        <v>625</v>
      </c>
      <c r="XBC96" s="586" t="s">
        <v>625</v>
      </c>
      <c r="XBD96" s="586" t="s">
        <v>625</v>
      </c>
      <c r="XBE96" s="586" t="s">
        <v>625</v>
      </c>
      <c r="XBF96" s="586" t="s">
        <v>625</v>
      </c>
      <c r="XBG96" s="586" t="s">
        <v>625</v>
      </c>
      <c r="XBH96" s="586" t="s">
        <v>625</v>
      </c>
      <c r="XBI96" s="586" t="s">
        <v>625</v>
      </c>
      <c r="XBJ96" s="586" t="s">
        <v>625</v>
      </c>
      <c r="XBK96" s="586" t="s">
        <v>625</v>
      </c>
      <c r="XBL96" s="586" t="s">
        <v>625</v>
      </c>
      <c r="XBM96" s="586" t="s">
        <v>625</v>
      </c>
      <c r="XBN96" s="586" t="s">
        <v>625</v>
      </c>
      <c r="XBO96" s="586" t="s">
        <v>625</v>
      </c>
      <c r="XBP96" s="586" t="s">
        <v>625</v>
      </c>
      <c r="XBQ96" s="586" t="s">
        <v>625</v>
      </c>
      <c r="XBR96" s="586" t="s">
        <v>625</v>
      </c>
      <c r="XBS96" s="586" t="s">
        <v>625</v>
      </c>
      <c r="XBT96" s="586" t="s">
        <v>625</v>
      </c>
      <c r="XBU96" s="586" t="s">
        <v>625</v>
      </c>
      <c r="XBV96" s="586" t="s">
        <v>625</v>
      </c>
      <c r="XBW96" s="586" t="s">
        <v>625</v>
      </c>
      <c r="XBX96" s="586" t="s">
        <v>625</v>
      </c>
      <c r="XBY96" s="586" t="s">
        <v>625</v>
      </c>
      <c r="XBZ96" s="586" t="s">
        <v>625</v>
      </c>
      <c r="XCA96" s="586" t="s">
        <v>625</v>
      </c>
      <c r="XCB96" s="586" t="s">
        <v>625</v>
      </c>
      <c r="XCC96" s="586" t="s">
        <v>625</v>
      </c>
      <c r="XCD96" s="586" t="s">
        <v>625</v>
      </c>
      <c r="XCE96" s="586" t="s">
        <v>625</v>
      </c>
      <c r="XCF96" s="586" t="s">
        <v>625</v>
      </c>
      <c r="XCG96" s="586" t="s">
        <v>625</v>
      </c>
      <c r="XCH96" s="586" t="s">
        <v>625</v>
      </c>
      <c r="XCI96" s="586" t="s">
        <v>625</v>
      </c>
      <c r="XCJ96" s="586" t="s">
        <v>625</v>
      </c>
      <c r="XCK96" s="586" t="s">
        <v>625</v>
      </c>
      <c r="XCL96" s="586" t="s">
        <v>625</v>
      </c>
      <c r="XCM96" s="586" t="s">
        <v>625</v>
      </c>
      <c r="XCN96" s="586" t="s">
        <v>625</v>
      </c>
      <c r="XCO96" s="586" t="s">
        <v>625</v>
      </c>
      <c r="XCP96" s="586" t="s">
        <v>625</v>
      </c>
      <c r="XCQ96" s="586" t="s">
        <v>625</v>
      </c>
      <c r="XCR96" s="586" t="s">
        <v>625</v>
      </c>
      <c r="XCS96" s="586" t="s">
        <v>625</v>
      </c>
      <c r="XCT96" s="586" t="s">
        <v>625</v>
      </c>
      <c r="XCU96" s="586" t="s">
        <v>625</v>
      </c>
      <c r="XCV96" s="586" t="s">
        <v>625</v>
      </c>
      <c r="XCW96" s="586" t="s">
        <v>625</v>
      </c>
      <c r="XCX96" s="586" t="s">
        <v>625</v>
      </c>
      <c r="XCY96" s="586" t="s">
        <v>625</v>
      </c>
      <c r="XCZ96" s="586" t="s">
        <v>625</v>
      </c>
      <c r="XDA96" s="586" t="s">
        <v>625</v>
      </c>
      <c r="XDB96" s="586" t="s">
        <v>625</v>
      </c>
      <c r="XDC96" s="586" t="s">
        <v>625</v>
      </c>
      <c r="XDD96" s="586" t="s">
        <v>625</v>
      </c>
      <c r="XDE96" s="586" t="s">
        <v>625</v>
      </c>
      <c r="XDF96" s="586" t="s">
        <v>625</v>
      </c>
      <c r="XDG96" s="586" t="s">
        <v>625</v>
      </c>
      <c r="XDH96" s="586" t="s">
        <v>625</v>
      </c>
      <c r="XDI96" s="586" t="s">
        <v>625</v>
      </c>
      <c r="XDJ96" s="586" t="s">
        <v>625</v>
      </c>
      <c r="XDK96" s="586" t="s">
        <v>625</v>
      </c>
      <c r="XDL96" s="586" t="s">
        <v>625</v>
      </c>
      <c r="XDM96" s="586" t="s">
        <v>625</v>
      </c>
      <c r="XDN96" s="586" t="s">
        <v>625</v>
      </c>
      <c r="XDO96" s="586" t="s">
        <v>625</v>
      </c>
      <c r="XDP96" s="586" t="s">
        <v>625</v>
      </c>
      <c r="XDQ96" s="586" t="s">
        <v>625</v>
      </c>
      <c r="XDR96" s="586" t="s">
        <v>625</v>
      </c>
      <c r="XDS96" s="586" t="s">
        <v>625</v>
      </c>
      <c r="XDT96" s="586" t="s">
        <v>625</v>
      </c>
      <c r="XDU96" s="586" t="s">
        <v>625</v>
      </c>
      <c r="XDV96" s="586" t="s">
        <v>625</v>
      </c>
      <c r="XDW96" s="586" t="s">
        <v>625</v>
      </c>
      <c r="XDX96" s="586" t="s">
        <v>625</v>
      </c>
      <c r="XDY96" s="586" t="s">
        <v>625</v>
      </c>
      <c r="XDZ96" s="586" t="s">
        <v>625</v>
      </c>
      <c r="XEA96" s="586" t="s">
        <v>625</v>
      </c>
      <c r="XEB96" s="586" t="s">
        <v>625</v>
      </c>
      <c r="XEC96" s="586" t="s">
        <v>625</v>
      </c>
      <c r="XED96" s="586" t="s">
        <v>625</v>
      </c>
      <c r="XEE96" s="586" t="s">
        <v>625</v>
      </c>
      <c r="XEF96" s="586" t="s">
        <v>625</v>
      </c>
      <c r="XEG96" s="586" t="s">
        <v>625</v>
      </c>
      <c r="XEH96" s="586" t="s">
        <v>625</v>
      </c>
      <c r="XEI96" s="586" t="s">
        <v>625</v>
      </c>
      <c r="XEJ96" s="586" t="s">
        <v>625</v>
      </c>
      <c r="XEK96" s="586" t="s">
        <v>625</v>
      </c>
      <c r="XEL96" s="586" t="s">
        <v>625</v>
      </c>
      <c r="XEM96" s="586" t="s">
        <v>625</v>
      </c>
      <c r="XEN96" s="586" t="s">
        <v>625</v>
      </c>
      <c r="XEO96" s="586" t="s">
        <v>625</v>
      </c>
      <c r="XEP96" s="586" t="s">
        <v>625</v>
      </c>
      <c r="XEQ96" s="586" t="s">
        <v>625</v>
      </c>
      <c r="XER96" s="586" t="s">
        <v>625</v>
      </c>
      <c r="XES96" s="586" t="s">
        <v>625</v>
      </c>
      <c r="XET96" s="586" t="s">
        <v>625</v>
      </c>
      <c r="XEU96" s="586" t="s">
        <v>625</v>
      </c>
      <c r="XEV96" s="586" t="s">
        <v>625</v>
      </c>
      <c r="XEW96" s="586" t="s">
        <v>625</v>
      </c>
      <c r="XEX96" s="586" t="s">
        <v>625</v>
      </c>
      <c r="XEY96" s="586" t="s">
        <v>625</v>
      </c>
      <c r="XEZ96" s="586" t="s">
        <v>625</v>
      </c>
      <c r="XFA96" s="586" t="s">
        <v>625</v>
      </c>
      <c r="XFB96" s="586" t="s">
        <v>625</v>
      </c>
      <c r="XFC96" s="586" t="s">
        <v>625</v>
      </c>
      <c r="XFD96" s="586" t="s">
        <v>625</v>
      </c>
    </row>
    <row r="97" spans="1:1">
      <c r="A97" s="1298" t="s">
        <v>632</v>
      </c>
    </row>
    <row r="98" spans="1:1">
      <c r="A98" s="1298" t="s">
        <v>633</v>
      </c>
    </row>
    <row r="99" spans="1:1">
      <c r="A99" s="1298" t="s">
        <v>634</v>
      </c>
    </row>
    <row r="100" spans="1:1">
      <c r="A100" s="1298" t="s">
        <v>635</v>
      </c>
    </row>
    <row r="101" spans="1:1">
      <c r="A101" s="1298" t="s">
        <v>636</v>
      </c>
    </row>
    <row r="102" spans="1:1">
      <c r="A102" s="1298" t="s">
        <v>637</v>
      </c>
    </row>
    <row r="103" spans="1:1">
      <c r="A103" s="1298" t="s">
        <v>638</v>
      </c>
    </row>
    <row r="104" spans="1:1">
      <c r="A104" s="1298" t="s">
        <v>639</v>
      </c>
    </row>
    <row r="105" spans="1:1">
      <c r="A105" s="1298" t="s">
        <v>640</v>
      </c>
    </row>
    <row r="106" spans="1:1">
      <c r="A106" s="1298" t="s">
        <v>641</v>
      </c>
    </row>
    <row r="107" spans="1:1">
      <c r="A107" s="1299"/>
    </row>
    <row r="108" spans="1:1">
      <c r="A108" s="584" t="s">
        <v>642</v>
      </c>
    </row>
    <row r="109" spans="1:1" ht="4.5" customHeight="1">
      <c r="A109" s="584"/>
    </row>
    <row r="110" spans="1:1">
      <c r="A110" s="1298" t="s">
        <v>643</v>
      </c>
    </row>
    <row r="111" spans="1:1">
      <c r="A111" s="1298" t="s">
        <v>644</v>
      </c>
    </row>
    <row r="112" spans="1:1">
      <c r="A112" s="1298" t="s">
        <v>645</v>
      </c>
    </row>
    <row r="113" spans="1:1">
      <c r="A113" s="1298" t="s">
        <v>646</v>
      </c>
    </row>
    <row r="114" spans="1:1">
      <c r="A114" s="1298" t="s">
        <v>647</v>
      </c>
    </row>
    <row r="115" spans="1:1">
      <c r="A115" s="1298" t="s">
        <v>648</v>
      </c>
    </row>
    <row r="116" spans="1:1">
      <c r="A116" s="1298" t="s">
        <v>649</v>
      </c>
    </row>
    <row r="117" spans="1:1">
      <c r="A117" s="1298" t="s">
        <v>650</v>
      </c>
    </row>
    <row r="118" spans="1:1">
      <c r="A118" s="1298" t="s">
        <v>651</v>
      </c>
    </row>
    <row r="119" spans="1:1" ht="16.5" customHeight="1">
      <c r="A119" s="1299"/>
    </row>
    <row r="120" spans="1:1">
      <c r="A120" s="584" t="s">
        <v>652</v>
      </c>
    </row>
    <row r="121" spans="1:1" ht="4.5" customHeight="1">
      <c r="A121" s="584"/>
    </row>
    <row r="122" spans="1:1">
      <c r="A122" s="1298" t="s">
        <v>653</v>
      </c>
    </row>
    <row r="123" spans="1:1">
      <c r="A123" s="1298" t="s">
        <v>654</v>
      </c>
    </row>
    <row r="124" spans="1:1">
      <c r="A124" s="1298" t="s">
        <v>655</v>
      </c>
    </row>
    <row r="126" spans="1:1">
      <c r="A126" s="583" t="s">
        <v>656</v>
      </c>
    </row>
    <row r="127" spans="1:1" ht="9.75" customHeight="1">
      <c r="A127" s="583"/>
    </row>
    <row r="128" spans="1:1">
      <c r="A128" s="587" t="s">
        <v>657</v>
      </c>
    </row>
    <row r="129" spans="1:1" ht="23.25" customHeight="1">
      <c r="A129" s="1298" t="s">
        <v>658</v>
      </c>
    </row>
    <row r="130" spans="1:1">
      <c r="A130" s="1298" t="s">
        <v>659</v>
      </c>
    </row>
    <row r="131" spans="1:1">
      <c r="A131" s="2066" t="s">
        <v>1060</v>
      </c>
    </row>
    <row r="132" spans="1:1">
      <c r="A132" s="1298" t="s">
        <v>1061</v>
      </c>
    </row>
    <row r="133" spans="1:1">
      <c r="A133" s="1299"/>
    </row>
    <row r="134" spans="1:1">
      <c r="A134" s="587" t="s">
        <v>660</v>
      </c>
    </row>
    <row r="135" spans="1:1" ht="6" customHeight="1">
      <c r="A135" s="587"/>
    </row>
    <row r="136" spans="1:1">
      <c r="A136" s="1298" t="s">
        <v>661</v>
      </c>
    </row>
    <row r="137" spans="1:1">
      <c r="A137" s="1298" t="s">
        <v>662</v>
      </c>
    </row>
    <row r="138" spans="1:1">
      <c r="A138" s="1298" t="s">
        <v>663</v>
      </c>
    </row>
    <row r="139" spans="1:1">
      <c r="A139" s="1298" t="s">
        <v>664</v>
      </c>
    </row>
    <row r="140" spans="1:1" ht="8.25" customHeight="1">
      <c r="A140" s="1299"/>
    </row>
    <row r="141" spans="1:1">
      <c r="A141" s="587" t="s">
        <v>665</v>
      </c>
    </row>
    <row r="142" spans="1:1" ht="4.5" customHeight="1">
      <c r="A142" s="1299"/>
    </row>
    <row r="143" spans="1:1">
      <c r="A143" s="1298" t="s">
        <v>666</v>
      </c>
    </row>
    <row r="144" spans="1:1">
      <c r="A144" s="1298" t="s">
        <v>667</v>
      </c>
    </row>
    <row r="145" spans="1:1">
      <c r="A145" s="1298" t="s">
        <v>668</v>
      </c>
    </row>
    <row r="146" spans="1:1">
      <c r="A146" s="1298" t="s">
        <v>669</v>
      </c>
    </row>
    <row r="147" spans="1:1">
      <c r="A147" s="1298" t="s">
        <v>670</v>
      </c>
    </row>
    <row r="148" spans="1:1" ht="10.5" customHeight="1"/>
    <row r="149" spans="1:1" ht="14.25" customHeight="1">
      <c r="A149" s="2065" t="s">
        <v>1049</v>
      </c>
    </row>
    <row r="150" spans="1:1" ht="21.75" customHeight="1">
      <c r="A150" s="1298" t="s">
        <v>1053</v>
      </c>
    </row>
    <row r="151" spans="1:1">
      <c r="A151" s="1298" t="s">
        <v>671</v>
      </c>
    </row>
    <row r="152" spans="1:1">
      <c r="A152" s="1298" t="s">
        <v>672</v>
      </c>
    </row>
    <row r="153" spans="1:1">
      <c r="A153" s="1298" t="s">
        <v>673</v>
      </c>
    </row>
    <row r="154" spans="1:1">
      <c r="A154" s="1298" t="s">
        <v>674</v>
      </c>
    </row>
    <row r="155" spans="1:1">
      <c r="A155" s="1298" t="s">
        <v>675</v>
      </c>
    </row>
    <row r="156" spans="1:1">
      <c r="A156" s="1298" t="s">
        <v>676</v>
      </c>
    </row>
    <row r="157" spans="1:1">
      <c r="A157" s="1298" t="s">
        <v>677</v>
      </c>
    </row>
    <row r="158" spans="1:1">
      <c r="A158" s="1298" t="s">
        <v>678</v>
      </c>
    </row>
    <row r="159" spans="1:1">
      <c r="A159" s="1298" t="s">
        <v>679</v>
      </c>
    </row>
    <row r="160" spans="1:1">
      <c r="A160" s="1298" t="s">
        <v>680</v>
      </c>
    </row>
    <row r="161" spans="1:1">
      <c r="A161" s="1298" t="s">
        <v>1059</v>
      </c>
    </row>
    <row r="162" spans="1:1">
      <c r="A162" s="1298" t="s">
        <v>1052</v>
      </c>
    </row>
    <row r="163" spans="1:1">
      <c r="A163" s="1298" t="s">
        <v>1051</v>
      </c>
    </row>
    <row r="164" spans="1:1">
      <c r="A164" s="1298" t="s">
        <v>1058</v>
      </c>
    </row>
    <row r="165" spans="1:1">
      <c r="A165" s="1298" t="s">
        <v>1050</v>
      </c>
    </row>
    <row r="166" spans="1:1">
      <c r="A166" s="1298" t="s">
        <v>1054</v>
      </c>
    </row>
    <row r="167" spans="1:1">
      <c r="A167" s="1298" t="s">
        <v>1055</v>
      </c>
    </row>
    <row r="168" spans="1:1">
      <c r="A168" s="1298" t="s">
        <v>1056</v>
      </c>
    </row>
    <row r="169" spans="1:1">
      <c r="A169" s="1298" t="s">
        <v>1057</v>
      </c>
    </row>
    <row r="170" spans="1:1">
      <c r="A170" s="1298" t="s">
        <v>681</v>
      </c>
    </row>
    <row r="171" spans="1:1">
      <c r="A171" s="1298" t="s">
        <v>682</v>
      </c>
    </row>
    <row r="172" spans="1:1">
      <c r="A172" s="1298" t="s">
        <v>683</v>
      </c>
    </row>
    <row r="173" spans="1:1">
      <c r="A173" s="1298" t="s">
        <v>684</v>
      </c>
    </row>
    <row r="174" spans="1:1">
      <c r="A174" s="1298" t="s">
        <v>685</v>
      </c>
    </row>
    <row r="175" spans="1:1" ht="5.25" customHeight="1">
      <c r="A175" s="1299"/>
    </row>
    <row r="176" spans="1:1">
      <c r="A176" s="583" t="s">
        <v>686</v>
      </c>
    </row>
    <row r="177" spans="1:1" ht="5.25" customHeight="1">
      <c r="A177" s="583"/>
    </row>
    <row r="178" spans="1:1">
      <c r="A178" s="1298" t="s">
        <v>687</v>
      </c>
    </row>
    <row r="179" spans="1:1">
      <c r="A179" s="1298" t="s">
        <v>688</v>
      </c>
    </row>
    <row r="180" spans="1:1">
      <c r="A180" s="1298" t="s">
        <v>689</v>
      </c>
    </row>
    <row r="181" spans="1:1">
      <c r="A181" s="1298" t="s">
        <v>690</v>
      </c>
    </row>
    <row r="182" spans="1:1" ht="7.5" customHeight="1"/>
    <row r="183" spans="1:1">
      <c r="A183" s="583" t="s">
        <v>702</v>
      </c>
    </row>
    <row r="184" spans="1:1" ht="10.5" customHeight="1"/>
    <row r="185" spans="1:1" ht="12" customHeight="1">
      <c r="A185" s="1298" t="s">
        <v>704</v>
      </c>
    </row>
    <row r="186" spans="1:1" ht="12" customHeight="1">
      <c r="A186" s="1298" t="s">
        <v>708</v>
      </c>
    </row>
    <row r="187" spans="1:1">
      <c r="A187" s="1298" t="s">
        <v>703</v>
      </c>
    </row>
    <row r="188" spans="1:1">
      <c r="A188" s="1298" t="s">
        <v>709</v>
      </c>
    </row>
    <row r="189" spans="1:1" ht="9" customHeight="1"/>
    <row r="190" spans="1:1">
      <c r="A190" s="583" t="s">
        <v>700</v>
      </c>
    </row>
    <row r="191" spans="1:1" ht="0.75" customHeight="1"/>
    <row r="192" spans="1:1" s="585" customFormat="1">
      <c r="A192" s="1298" t="s">
        <v>705</v>
      </c>
    </row>
    <row r="193" spans="1:1">
      <c r="A193" s="1298" t="s">
        <v>706</v>
      </c>
    </row>
    <row r="194" spans="1:1" ht="15" customHeight="1"/>
    <row r="195" spans="1:1">
      <c r="A195" s="583" t="s">
        <v>701</v>
      </c>
    </row>
    <row r="196" spans="1:1" ht="0.75" customHeight="1"/>
    <row r="197" spans="1:1" s="585" customFormat="1">
      <c r="A197" s="1298" t="s">
        <v>707</v>
      </c>
    </row>
    <row r="202" spans="1:1">
      <c r="A202" s="1295" t="s">
        <v>10</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0" location="'III.1.7.Proy. afil.Vs pobl.'!A1" display="III.1.7 Comportamiento Real y Proyectado de la Cobertura del SFS a la Población Total"/>
    <hyperlink ref="A34" location="'III.2.1.Afil. SFS.RC '!A1" display="III.2.2 Análisis de Afiliación del SFS del RC"/>
    <hyperlink ref="A35" location="'III.2.2. Afil. SFS RC Anual '!A1" display="III.2.2 Afiliación Anual por Tipo al SFS del Régimen Contributivo (RC)"/>
    <hyperlink ref="A34:XFD34" location="'III.2.1.Afil. SFS.RC '!A1" display="III.2.1 Análisis de Afiliación del SFS del RC"/>
    <hyperlink ref="A36" location="'III.2.3. Afil. SFS RC Mensual'!A1" display="III.2.3 Afiliación Mensual por Tipo al SFS del Régimen Contributivo (RC)"/>
    <hyperlink ref="A37" location="'III.2.4.Cob.Afil. SFS RC Anual'!A1" display="III.2.4 Cobertura de Afiliación  Anual por Tipo del Régimen Contributivo (RC)"/>
    <hyperlink ref="A38" location="' III.2.5.Cob.Afil.SFSRC Mens'!A1" display="III.2.5 Cobertura de Afiliación Mensual por Tipo del Régimen Contributivo (RC)"/>
    <hyperlink ref="A39" location="'III.2.6.Afil. SFS RC X sex.tipo'!A1" display="III.2.6 Afiliados al SFS del RC por Sexo y Tipo"/>
    <hyperlink ref="A43" location="'III.3.1.Analis.Afil. SFS.RS1  '!A1" display="III.3.1 Definiciones y Análisis de Afiliación del SFS del RS"/>
    <hyperlink ref="A44" location="'III.3.2. Afil anual SFS RS '!A1" display="III.3.2 Afiliación Anual al SFS del Régimen Subsidiado (RS) por Tipo"/>
    <hyperlink ref="A45" location="' III.3.3.Afil.mensual SFS RS '!A1" display="III.3.3 Afiliación Mensual al SFS del Régimen Subsidiado (RS) por Tipo"/>
    <hyperlink ref="A46" location="'III.3.4.Cob.Afil anual SFS RS'!A1" display="III.3.4 Cobertura de Afiliación Anual al SFS el Régimen Subsidiado (RS) por Tipo "/>
    <hyperlink ref="A47" location="'III.3.5.Cob.Afil.mens.SFS RS '!A1" display="III.3.5 Cobertura de Afiliación Mensual al SFS el Régimen Subsidiado (RS) por Tipo "/>
    <hyperlink ref="A48" location="'III.3.6.Afil.SFSRSsex tipo '!A1" display="III.3.6 Afiliados al SFS el Régimen Subsidiado (RS) por Sexo y Tipo de Afiliación"/>
    <hyperlink ref="A52" location="III.4.1.Afil.RET1!A1" display="III.4.1 Definiciones y Análisis del RET "/>
    <hyperlink ref="A53" location="' III.4.2.Afil. SFSP Anual.'!A1" display="III.4.2 Afiliación Anual de Pensionados al SFS"/>
    <hyperlink ref="A54" location="' III.4.3.Afil. SFSP Mensual'!A1" display="III.4.3 Afiliación Mensual de Pensionados al SFS"/>
    <hyperlink ref="A55" location="' III.4.4.Cob.Afil. SFSP Mensual'!A1" display="III.4.4 Cobertura Afiliación Mensual de Pensionados al SFS"/>
    <hyperlink ref="A59" location="'III.5.1.Definición Afil. SVDS'!A1" display="III.5.1  Definiciones del SVDS"/>
    <hyperlink ref="A60" location="'III.5.2.Analisis Afil. SVDS'!A1" display="III.5.2  Análisis de Afiliación del SVDS"/>
    <hyperlink ref="A61" location="'III.5.3.Afil. SVDS'!A1" display="III.5.3 Cantidad de Afiliados y Cotizantes Anual del RC"/>
    <hyperlink ref="A62" location="'III.5.4.Afil. SVDS mensual'!A1" display="III.5.4  Afiliación Mensual al SVDS del RC"/>
    <hyperlink ref="A63" location="'III.5.5.Afil. cotiz.'!A1" display="III.5.5  Comparación Anual del Número de Afiliados Cotizantes con la Población Ocupada Formal"/>
    <hyperlink ref="A64" location="'III.5.6.Cotiz. x rango de edad'!A1" display="III.5.6  Cotizantes del SVDS por Rango de Edad"/>
    <hyperlink ref="A65" location="'III.5.7.Cotiz x sal. min. cot.'!A1" display="III.5.7  Cotizantes del SVDS por Cantidad de Salario Mínimo Cotizable"/>
    <hyperlink ref="A66" location="'III.5.8.Cotiz.x AFP y fondos'!A1" display="III.5.8  Distribución de los Afiliados Cotizantes por AFP`s y Fondos de Reparto"/>
    <hyperlink ref="A67" location="III.5.9.PEA_Pensiones_Género!A1" display="III.5.9  Población Económicamente Activa Afiliada al SVDS por Género"/>
    <hyperlink ref="A68" location="'III.5.10.Cot.Afil X Sexo'!A1" display="III.5.10 Afiliados y Cotizantes del SVDS por Género"/>
    <hyperlink ref="A69" location="'III.5.11.Traspasos anual'!A1" display="III.5.11  Traspaso Totales por Año"/>
    <hyperlink ref="A70" location="'III.5.12.Trasp. recibidos'!A1" display="III.5.12 Traspasos Recibidos en Entidades de CCI y Reparto"/>
    <hyperlink ref="A71" location="'III.5.13.Trasp. cedidos'!A1" display="III.5.13 Traspaso Cedidos en Entidades de CCI y Reparto"/>
    <hyperlink ref="A72" location="'III.5.14.Trasp. netos'!A1" display="III.5.14 Traspaso Netos en Entidades de CCI y Reparto"/>
    <hyperlink ref="A73" location="'III.5.15.Afil. SVDSxprov.'!A1" display="III.5.15 Distribución de Afiliados de las AFP por Provincias"/>
    <hyperlink ref="A77" location="'III.6.1.Definición Afil. SRL'!A1" display="III.6.1 Definiciones de SRL"/>
    <hyperlink ref="A78" location="'III.6.2.Afil. SRL.RC1 '!A1" display="III.6.2 Análisis de la Afiliación del SRL"/>
    <hyperlink ref="A79" location="'III.6.3.Afil. SRL'!A1" display="III.6.3 Comparativo Afiliación al SRL en Relación a la Población Ocupada en el Sector Formal"/>
    <hyperlink ref="A80" location="'III.6.4.Afil. SRL x sexoy edad'!A1" display="III.6.4 Afiliación al SRL por Grupo de Edad y Género"/>
    <hyperlink ref="A81" location="'III.6.5.Afil. ARL x riesgo'!A1" display="III.6.5 Empleados Afiliados Activos al SDSS por Tipo de Riesgos Laborales de sus Empresas"/>
    <hyperlink ref="A82" location="'III.6.6.ID. Accidentabilidad'!A1" display="III.6.6 Accidentabilidad Laboral de los Afiliados al SRL"/>
    <hyperlink ref="A87" location="'IV.1a.Definición Ing.Gastos)'!A1" display="IV.I.1  Definiciones Ingresos y Egresos del SDSS"/>
    <hyperlink ref="A88" location="'IV.1.2. Analisis Ing.Egr'!A1" display="IV.I.2  Análisis de Ingresos y Egresos del SDSS"/>
    <hyperlink ref="A89" location="'IV.1.3. Ingr y egr SDSS'!A1" display="IV.I.3  Ingreso y egreso Anuales del SDSS"/>
    <hyperlink ref="A90" location="'IV.1.4. Recaudo x sector'!A1" display="IV.I.4  Recaudo del RC del SDSS por Origen por Sector Económico"/>
    <hyperlink ref="A91" location="'IV.1.5 Rec. x origen'!A1" display="IV.I.5  Recaudo del RC del SDSS por Origen de los Aportes"/>
    <hyperlink ref="A92" location="'IV.1.6 Aport.Gob.SS'!A1" display="IV.I.6   Aportes del Gobierno a la Seguridad Social"/>
    <hyperlink ref="A96" location="'IV.2.1 AnálisisIng.Egr.Seg'!A1" display="IV.2.1  Análisis de Ingresos y Egresos por Seguros"/>
    <hyperlink ref="A97" location="'IV.2.2. Pagos SFS A'!A1" display="IV.2.2  Fondos Pagados Anualmente por Cuentas al SFS del RC"/>
    <hyperlink ref="A98" location="'IV.2.3.Pagos_SFS M'!A1" display="IV.2.3  Fondos Pagados Mensualmente por Cuentas al SFS del RC"/>
    <hyperlink ref="A99" location="'IV.2.4.Pagos x ARS 2'!A1" display="IV.2.4  Fondos Pagados a las ARS del SFS del RC"/>
    <hyperlink ref="A100" location="'IV.2.5.Pagos x ARS'!A1" display="IV.2.5  Fondos Pagados del RC a las ARS del SFS"/>
    <hyperlink ref="A101" location="'IV.2.6.INV_SFS x Entidad'!A1" display="IV.2.6 Distribución de las Inversiones de la Cuenta de la Salud por Instrumento"/>
    <hyperlink ref="A102" location="'IV.2.6.INV_SFS x Entidad'!A1" display="IV.2.7 Distribución de las Inversiones del SFS del RC"/>
    <hyperlink ref="A103" location="'IV.2.8.Aport. GOB. y Pagos RS'!A1" display="IV.2.8 Aportes del Gobierno Central y Pago a SENASA"/>
    <hyperlink ref="A104" location="'IV.2.9.Saldos RS mensual'!A1" display="IV.2.9 Aportes y Pagos Mensual del SFS en el RS"/>
    <hyperlink ref="A105" location="'IV.2.10 Pagos.SFS Pens.'!A1" display="IV.2.10 Pagos Anuales del SFSP Ley 1896-379"/>
    <hyperlink ref="A106" location="'IV.2.11.Pagos.SFS Pens.Mens.'!A1" display="IV.2.11 Pagos Mensuales del SFSP por ARS"/>
    <hyperlink ref="A110" location="IV.3.1.AnálisisIng.Eg.SVDS!A1" display="IV.3.1  Análisis de Ingresos y Egresos del SVDS"/>
    <hyperlink ref="A111" location="'IV.3.2.Pagos_ SVDS'!A1" display="IV.3.2 Dispersión Histórica del SVDS"/>
    <hyperlink ref="A112" location="'IV.3.3.Pagos anuales x cuentas'!A1" display="IV.3.3  Pago Anual al SVDS por Cuentas del SVDS"/>
    <hyperlink ref="A113" location="'IV.3.4.Pago Entidades'!A1" display="IV.3.4  Pagos a Entidades del Seguro de Vejez, Discapacidad y Sobrevivencia"/>
    <hyperlink ref="A114" location="'IV.3.5.Patrim. fp anual'!A1" display="IV.3.5  Patrimonio de los Fondos de Pensiones por Año"/>
    <hyperlink ref="A115" location="'IV.3.6.Cartera de inv fp'!A1" display="IV.3.6 Composición de la Cartera Total de Inversión de los Fondos de Pensiones por Tipo de Emisor"/>
    <hyperlink ref="A116" location="'IV.3.7. Comp. Cartera'!A1" display="IV.3.7 Composición de la Cartera Total de Inversión de los Fondos de Pensiones por Instrumento"/>
    <hyperlink ref="A117" location="'IV.3.8. Rent. nom. de los FP'!A1" display="IV.3.8  Rentabilidad Nominal Promedio de los Fondos de Pensiones"/>
    <hyperlink ref="A118" location="IV.3.9.Rentab.Real!A1" display="IV.3.9 Rentabilidad Promedio de los Fondos de Pensiones"/>
    <hyperlink ref="A122" location="'IV.4.1. Analisis '!A1" display="IV.4.1  Análisis del SRL"/>
    <hyperlink ref="A123" location="'IV.4.2.Pagos ARL A'!A1" display="IV.4.2 Pagos Anuales al ARL por Cuentas"/>
    <hyperlink ref="A124" location="'IV.4.3.Pagos_ARL M'!A1" display="IV.4.3 Pagos Mensuales por Cuentas al Seguro de Riesgo Laborales"/>
    <hyperlink ref="A129" location="'V.1b. Def. EI'!A1" display="V. 1.1  Definiciones EI"/>
    <hyperlink ref="A130" location="V.1.2.AnalisEI!A1" display="V. 1.2 Análisis de las Estancias Infantiles"/>
    <hyperlink ref="A131" location="V.1.3.Afil.EI!A1" display="V. 1.3 Niños Afiliados de las Estancias Infantiles del RC"/>
    <hyperlink ref="A132" location="V.1.4.Afil.EI!A1" display="V. 1.4 Pagos a las Estancias Infantiles"/>
    <hyperlink ref="A136" location="'V.2.1.SUBSIDIO_SFS Def.'!A1" display="V.2.1  Definiciones Subsidios"/>
    <hyperlink ref="A137" location="V.2.2.Análisis!A1" display="V.2.2 Análisis de Subsidio de Matenidad, Lactancia y Enfermedad Común"/>
    <hyperlink ref="A138" location="' V.2.3.Benef. subsid '!A1" display="V.2.3 Afiliados Beneficiarios por Subsidios de Maternidad, Lactancia y Enfermedad Común"/>
    <hyperlink ref="A139" location="'V.2.4. Monto subsid (2)'!A1" display="V.2.4 Montos Aprobados en Millones de RD$ por Concepto de Subsidios por Maternidad, Lactancia y Enfermedad Común"/>
    <hyperlink ref="A143" location="'V.3.1. Def-Análisis pens.'!A1" display="V.3.1  Definiciones Subsidios SVDS"/>
    <hyperlink ref="A144" location="'V.3.1. Def-Análisis pens.'!A1" display="V.3.2 Análisis de Subsidio de SVDS"/>
    <hyperlink ref="A145" location="'V.3.2 Pensiones por año'!A1" display="V.3.3 Pensiones Otorgadas por Año del SVDS"/>
    <hyperlink ref="A146" location="'V.3.3.Pens.Disc. AFP'!A1" display="V.3.4 Monto de Pensión Promedio por Tipo de Discapacidad Según AFP"/>
    <hyperlink ref="A147" location="'V.3.4.Pensiones Sob.Disc'!A1" display="V.3.5 Pensión Promedio de Sobrevivencia y Discapacidad (RD$) del SVDS"/>
    <hyperlink ref="A178" location="'VI.1.Analisis CMNR'!A1" display="VI.1 Análisis de CMNR"/>
    <hyperlink ref="A179" location="VI.2.Status!A1" display="VI.2  Solicitudes Recibidas en las Comisiones Médicas por Estatus"/>
    <hyperlink ref="A180" location="VI.3.Apelaciones1!A1" display="VI.3 Apelaciones de Dictamenes de la CMNR"/>
    <hyperlink ref="A181" location="'VI.4. Entidad Receptora Origen'!A1" display="VI.4 Apelaciones por Entidad Receptora y Orígen"/>
    <hyperlink ref="A192" location="Contenido!A1" display="VIII.1  Distribución de la Población Ocupada Formal por Rama de Actividad"/>
    <hyperlink ref="A193" location="'VIII.2 Pob. econ.'!Área_de_impresión" display="VIII.2 Población Total República Dominicana y por Tipo de Ocupación"/>
    <hyperlink ref="A150" location="'V.4.1.Def-Analisis   '!A1" display="V.4.1 Análisis de Beneficios de la Administradora de Riesgos Laborales"/>
    <hyperlink ref="A151" location="'V.4.2.NA. Reportes ARL'!A1" display="V.4.2 Reporte de Accidente Laborales y Enfermedades Profesionales"/>
    <hyperlink ref="A152" location="'V.4.3. NA.Cant. accid x región'!A1" display="V.4.3  Reporte de Accidente Laborales y Enfermedades Profesionales por Región"/>
    <hyperlink ref="A153" location="'V.4.4.NA.Cant. accid x Prov.)'!A1" display="V.4.4 Reporte de Accidentes Laborales y Enfermedades Profesionales por Provincia"/>
    <hyperlink ref="A154" location="'V.4.5.NA.Cant. accid x Proced.'!A1" display="V.4.5 Reporte de Accidentes Laborales y Enfermedades Profesionales por Zona de Procedencia"/>
    <hyperlink ref="A155" location="'V.4.6. NA.Cant. accid x sector'!A1" display="V.4.6 Reporte de Accidente Laborales y Enfermedades Profesionales por Tipo Sector"/>
    <hyperlink ref="A156" location="'V.4.7. Accid x sexo'!A1" display="V.4.7 Reporte de Accidentes Laborales y Enfermedades Profesionales por Sexo"/>
    <hyperlink ref="A157" location="'V.4.8. Accid x rango de edad'!A1" display="V.4.8 Reporte de Accidentes Laborales y Enfermedades Profesionales por Rango de Edad"/>
    <hyperlink ref="A158" location="'V.4.9.Accid x Escolaridad'!A1" display="V.4.9 Reporte de Accidentes Laborales y Enfermedades Profesionales por Nivel de Escolaridad"/>
    <hyperlink ref="A159" location="'V.4.10.Accid x sector '!A1" display="V.4.10 Comparación Reporte de Accidentes Laborales y Enfermedades Profesionales y Afiliación al SRL por Sector"/>
    <hyperlink ref="A160" location="'V.4.11.Accid x sexo'!A1" display="V.4.11 Comparación Reporte de Accidentes laborales y Enfermedades Profesionales y Afiliación al SRL por Sexo"/>
    <hyperlink ref="A161" location="'V.4.12.Accid x edad'!A1" display="V.4.12 Comparación  Reporte de Accidentes Laborales y Enfermedades Profesionales y Afiliación al SRL por Edad"/>
    <hyperlink ref="A162" location="'V.4.13.EC. Accid. Lab'!A1" display="V.4.13 Cantidad de Expedientes Calificados por la ARL Vs Casos Reportados"/>
    <hyperlink ref="A163" location="'V.4.14.EC. Accid. Lab.'!A1" display="V.4.14 Cantidad de Expedientes de Accidentes Laborales Calificados por la ARL "/>
    <hyperlink ref="A164" location="'V.4.15.EC. Accid. Lab x tipo'!A1" display="V.4.15 Cantidad de Expedientes Calificados por la ARL por Tipo de Accidente"/>
    <hyperlink ref="A165" location="'V.4.16. EC. Accid. Lab x Lesión'!A1" display="V.4.16 Cantidad de Expedientes Calificados por la ARL por Grado de Lesión"/>
    <hyperlink ref="A166" location="'V.4.17. Accid.Lab suceso'!A1" display="V.4.17 Cantidad de Expedientes Calificados por la ARL  Según Circunstancia del Suceso"/>
    <hyperlink ref="A167" location="'V.4.18. EC. x Agente daño'!A1" display="V.4.18 Cantidad de Expedientes Calificados por la ARL Según Agente Dañino"/>
    <hyperlink ref="A168" location="'V.4.19. EC. x  lugar de accid.'!A1" display="V.4.19 Cantidad de Expedientes Calificados por la ARL Según Lugar de Accidente"/>
    <hyperlink ref="A169" location="'V.4.20.EC. Accid incapac.'!A1" display="V.4.20 Cantidad de Expedientes Calificados por la ARL con Accidentes Laborales con Lesiones Discapacitantes"/>
    <hyperlink ref="A170" location="'V.4.21. EC. Enferm. Prof (R)'!A1" display="V.4.21 Cantidad de Expedientes de Enfermedades Profesionales Calificados en Proceso de Investigación"/>
    <hyperlink ref="A171" location="'V.4.22.EC. Accid Lab.(R)'!A1" display="V.4.22 Cantidad de Expedientes de Accidentes Laborales Calificados en Proceso de Reinvestigación"/>
    <hyperlink ref="A172" location="'V.4.23. Accid. Aprobxtipo'!A1" display="V.4.23 Casos Aprobados en Proceso de Reinvestigación por Tipo de Accidente"/>
    <hyperlink ref="A173" location="'V.4.24. Accid. Aprob xLesión '!A1" display="V.4.24 Casos Aprobados en Proceso de Reinvestigación por Grado de Lesión"/>
    <hyperlink ref="A174" location="'V.4.25.Accid.Aprob Según suc.'!A1" display="V.4.25 Casos Aprobados en Proceso de Reinvestigación por Circunstancia del Suceso"/>
    <hyperlink ref="A197" location="Contenido!A1" display="IX.1  Definiciones de Sistema Dominicano de Seguridad Social"/>
    <hyperlink ref="A185" location="'VII.1. Analisis CBSS'!Área_de_impresión" display="VII.1 Analisis del Convenio Bilateral"/>
    <hyperlink ref="A186" location="'VII.2.CBSS Tram.'!Área_de_impresión" display="VII.2 Cantidad de Solicitudes por año y tipo de trámite"/>
    <hyperlink ref="A187" location="'VII.3.CBSS-Benef'!Área_de_impresión" display="VII.3 Cantidad de Solicitantes por Año y Tipo de Beneficio"/>
    <hyperlink ref="A188" location="'VII.4.CBSS-Tramit.'!Área_de_impresión" display="VII.4  Cantidad de Solicitudes y Tramitaciones Concluidas "/>
    <hyperlink ref="A183" location="VII.CBSS!Área_de_impresión" display="VII. Estadísticas del Convenio Bilateral de Seguridad Social entre España y la República Dominicana"/>
    <hyperlink ref="A1" location="'VIII.1 Ocup. formal'!Área_de_impresión" display="'VIII.1 Ocup. formal'!Área_de_impresión"/>
    <hyperlink ref="A192:XFD192" location="'VIII.1 Ocup. formal'!Área_de_impresión" display="VIII.1  Distribución de la Población Ocupada Formal por Rama de Actividad"/>
    <hyperlink ref="A197:XFD197" location="'IX.1.b  SDSS Definiciones '!Área_de_impresión" display="IX.1  Definiciones de Sistema Dominicano de Seguridad Social"/>
  </hyperlinks>
  <pageMargins left="0.7" right="0.7" top="0.75" bottom="0.75" header="0.3" footer="0.3"/>
  <pageSetup scale="99" fitToHeight="0" orientation="portrait" r:id="rId1"/>
  <rowBreaks count="5" manualBreakCount="5">
    <brk id="49" man="1"/>
    <brk id="92" man="1"/>
    <brk id="139" man="1"/>
    <brk id="182" man="1"/>
    <brk id="19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zoomScale="70" zoomScaleNormal="70" zoomScaleSheetLayoutView="70" workbookViewId="0">
      <selection activeCell="R30" sqref="R30"/>
    </sheetView>
  </sheetViews>
  <sheetFormatPr baseColWidth="10" defaultRowHeight="15"/>
  <cols>
    <col min="1" max="7" width="11.42578125" style="66"/>
    <col min="8" max="8" width="11.42578125" style="66" customWidth="1"/>
    <col min="9" max="9" width="28.140625" style="66" customWidth="1"/>
    <col min="10" max="10" width="20.42578125" style="66" customWidth="1"/>
    <col min="11" max="12" width="14.7109375" style="66" customWidth="1"/>
    <col min="13" max="13" width="15.28515625" style="66" customWidth="1"/>
    <col min="14" max="16384" width="11.42578125" style="66"/>
  </cols>
  <sheetData>
    <row r="1" spans="1:14">
      <c r="A1" s="2257"/>
      <c r="B1" s="2257"/>
      <c r="C1" s="2257"/>
      <c r="D1" s="2257"/>
      <c r="E1" s="2257"/>
      <c r="F1" s="2257"/>
      <c r="G1" s="2257"/>
      <c r="H1" s="2257"/>
      <c r="I1" s="2257"/>
      <c r="J1" s="2257"/>
      <c r="K1" s="2257"/>
      <c r="L1" s="2257"/>
      <c r="M1" s="2257"/>
      <c r="N1" s="80"/>
    </row>
    <row r="2" spans="1:14">
      <c r="A2" s="2257"/>
      <c r="B2" s="2257"/>
      <c r="C2" s="2257"/>
      <c r="D2" s="2257"/>
      <c r="E2" s="2257"/>
      <c r="F2" s="2257"/>
      <c r="G2" s="2257"/>
      <c r="H2" s="2257"/>
      <c r="I2" s="2257"/>
      <c r="J2" s="2257"/>
      <c r="K2" s="2257"/>
      <c r="L2" s="2257"/>
      <c r="M2" s="2257"/>
      <c r="N2" s="80"/>
    </row>
    <row r="3" spans="1:14">
      <c r="A3" s="2257"/>
      <c r="B3" s="2257"/>
      <c r="C3" s="2257"/>
      <c r="D3" s="2257"/>
      <c r="E3" s="2257"/>
      <c r="F3" s="2257"/>
      <c r="G3" s="2257"/>
      <c r="H3" s="2257"/>
      <c r="I3" s="2257"/>
      <c r="J3" s="2257"/>
      <c r="K3" s="2257"/>
      <c r="L3" s="2257"/>
      <c r="M3" s="2257"/>
      <c r="N3" s="80"/>
    </row>
    <row r="4" spans="1:14">
      <c r="A4" s="2257"/>
      <c r="B4" s="2257"/>
      <c r="C4" s="2257"/>
      <c r="D4" s="2257"/>
      <c r="E4" s="2257"/>
      <c r="F4" s="2257"/>
      <c r="G4" s="2257"/>
      <c r="H4" s="2257"/>
      <c r="I4" s="2257"/>
      <c r="J4" s="2257"/>
      <c r="K4" s="2257"/>
      <c r="L4" s="2257"/>
      <c r="M4" s="2257"/>
      <c r="N4" s="80"/>
    </row>
    <row r="5" spans="1:14">
      <c r="A5" s="2257"/>
      <c r="B5" s="2257"/>
      <c r="C5" s="2257"/>
      <c r="D5" s="2257"/>
      <c r="E5" s="2257"/>
      <c r="F5" s="2257"/>
      <c r="G5" s="2257"/>
      <c r="H5" s="2257"/>
      <c r="I5" s="2257"/>
      <c r="J5" s="2257"/>
      <c r="K5" s="2257"/>
      <c r="L5" s="2257"/>
      <c r="M5" s="2257"/>
      <c r="N5" s="80"/>
    </row>
    <row r="6" spans="1:14">
      <c r="A6" s="2257"/>
      <c r="B6" s="2257"/>
      <c r="C6" s="2257"/>
      <c r="D6" s="2257"/>
      <c r="E6" s="2257"/>
      <c r="F6" s="2257"/>
      <c r="G6" s="2257"/>
      <c r="H6" s="2257"/>
      <c r="I6" s="2257"/>
      <c r="J6" s="2257"/>
      <c r="K6" s="2257"/>
      <c r="L6" s="2257"/>
      <c r="M6" s="2257"/>
      <c r="N6" s="80"/>
    </row>
    <row r="7" spans="1:14" ht="47.25" customHeight="1">
      <c r="A7" s="2257"/>
      <c r="B7" s="2257"/>
      <c r="C7" s="2257"/>
      <c r="D7" s="2257"/>
      <c r="E7" s="2257"/>
      <c r="F7" s="2257"/>
      <c r="G7" s="2257"/>
      <c r="H7" s="2257"/>
      <c r="I7" s="2257"/>
      <c r="J7" s="2257"/>
      <c r="K7" s="2257"/>
      <c r="L7" s="2257"/>
      <c r="M7" s="2257"/>
      <c r="N7" s="80"/>
    </row>
    <row r="8" spans="1:14">
      <c r="A8" s="2257"/>
      <c r="B8" s="2257"/>
      <c r="C8" s="2257"/>
      <c r="D8" s="2257"/>
      <c r="E8" s="2257"/>
      <c r="F8" s="2257"/>
      <c r="G8" s="2257"/>
      <c r="H8" s="2257"/>
      <c r="I8" s="2257"/>
      <c r="J8" s="2257"/>
      <c r="K8" s="2257"/>
      <c r="L8" s="2257"/>
      <c r="M8" s="2257"/>
      <c r="N8" s="80"/>
    </row>
    <row r="9" spans="1:14">
      <c r="A9" s="2257"/>
      <c r="B9" s="2257"/>
      <c r="C9" s="2257"/>
      <c r="D9" s="2257"/>
      <c r="E9" s="2257"/>
      <c r="F9" s="2257"/>
      <c r="G9" s="2257"/>
      <c r="H9" s="2257"/>
      <c r="I9" s="2257"/>
      <c r="J9" s="2257"/>
      <c r="K9" s="2257"/>
      <c r="L9" s="2257"/>
      <c r="M9" s="2257"/>
      <c r="N9" s="80"/>
    </row>
    <row r="10" spans="1:14" ht="23.25" customHeight="1">
      <c r="A10" s="2257"/>
      <c r="B10" s="2257"/>
      <c r="C10" s="2257"/>
      <c r="D10" s="2257"/>
      <c r="E10" s="2257"/>
      <c r="F10" s="2257"/>
      <c r="G10" s="2257"/>
      <c r="H10" s="2257"/>
      <c r="I10" s="2257"/>
      <c r="J10" s="2257"/>
      <c r="K10" s="2257"/>
      <c r="L10" s="2257"/>
      <c r="M10" s="2257"/>
      <c r="N10" s="80"/>
    </row>
    <row r="11" spans="1:14">
      <c r="A11" s="2257"/>
      <c r="B11" s="2257"/>
      <c r="C11" s="2257"/>
      <c r="D11" s="2257"/>
      <c r="E11" s="2257"/>
      <c r="F11" s="2257"/>
      <c r="G11" s="2257"/>
      <c r="H11" s="2257"/>
      <c r="I11" s="2257"/>
      <c r="J11" s="2257"/>
      <c r="K11" s="2257"/>
      <c r="L11" s="2257"/>
      <c r="M11" s="2257"/>
      <c r="N11" s="80"/>
    </row>
    <row r="12" spans="1:14">
      <c r="A12" s="2257"/>
      <c r="B12" s="2257"/>
      <c r="C12" s="2257"/>
      <c r="D12" s="2257"/>
      <c r="E12" s="2257"/>
      <c r="F12" s="2257"/>
      <c r="G12" s="2257"/>
      <c r="H12" s="2257"/>
      <c r="I12" s="2257"/>
      <c r="J12" s="2257"/>
      <c r="K12" s="2257"/>
      <c r="L12" s="2257"/>
      <c r="M12" s="2257"/>
      <c r="N12" s="80"/>
    </row>
    <row r="13" spans="1:14">
      <c r="A13" s="2257"/>
      <c r="B13" s="2257"/>
      <c r="C13" s="2257"/>
      <c r="D13" s="2257"/>
      <c r="E13" s="2257"/>
      <c r="F13" s="2257"/>
      <c r="G13" s="2257"/>
      <c r="H13" s="2257"/>
      <c r="I13" s="2257"/>
      <c r="J13" s="2257"/>
      <c r="K13" s="2257"/>
      <c r="L13" s="2257"/>
      <c r="M13" s="2257"/>
      <c r="N13" s="80"/>
    </row>
    <row r="14" spans="1:14">
      <c r="A14" s="2257"/>
      <c r="B14" s="2257"/>
      <c r="C14" s="2257"/>
      <c r="D14" s="2257"/>
      <c r="E14" s="2257"/>
      <c r="F14" s="2257"/>
      <c r="G14" s="2257"/>
      <c r="H14" s="2257"/>
      <c r="I14" s="2257"/>
      <c r="J14" s="2257"/>
      <c r="K14" s="2257"/>
      <c r="L14" s="2257"/>
      <c r="M14" s="2257"/>
      <c r="N14" s="80"/>
    </row>
    <row r="15" spans="1:14">
      <c r="A15" s="2257"/>
      <c r="B15" s="2257"/>
      <c r="C15" s="2257"/>
      <c r="D15" s="2257"/>
      <c r="E15" s="2257"/>
      <c r="F15" s="2257"/>
      <c r="G15" s="2257"/>
      <c r="H15" s="2257"/>
      <c r="I15" s="2257"/>
      <c r="J15" s="2257"/>
      <c r="K15" s="2257"/>
      <c r="L15" s="2257"/>
      <c r="M15" s="2257"/>
      <c r="N15" s="80"/>
    </row>
    <row r="16" spans="1:14">
      <c r="A16" s="2257"/>
      <c r="B16" s="2257"/>
      <c r="C16" s="2257"/>
      <c r="D16" s="2257"/>
      <c r="E16" s="2257"/>
      <c r="F16" s="2257"/>
      <c r="G16" s="2257"/>
      <c r="H16" s="2257"/>
      <c r="I16" s="2257"/>
      <c r="J16" s="2257"/>
      <c r="K16" s="2257"/>
      <c r="L16" s="2257"/>
      <c r="M16" s="2257"/>
      <c r="N16" s="80"/>
    </row>
    <row r="17" spans="1:14">
      <c r="A17" s="2257"/>
      <c r="B17" s="2257"/>
      <c r="C17" s="2257"/>
      <c r="D17" s="2257"/>
      <c r="E17" s="2257"/>
      <c r="F17" s="2257"/>
      <c r="G17" s="2257"/>
      <c r="H17" s="2257"/>
      <c r="I17" s="2257"/>
      <c r="J17" s="2257"/>
      <c r="K17" s="2257"/>
      <c r="L17" s="2257"/>
      <c r="M17" s="2257"/>
      <c r="N17" s="80"/>
    </row>
    <row r="18" spans="1:14">
      <c r="A18" s="2257"/>
      <c r="B18" s="2257"/>
      <c r="C18" s="2257"/>
      <c r="D18" s="2257"/>
      <c r="E18" s="2257"/>
      <c r="F18" s="2257"/>
      <c r="G18" s="2257"/>
      <c r="H18" s="2257"/>
      <c r="I18" s="2257"/>
      <c r="J18" s="2257"/>
      <c r="K18" s="2257"/>
      <c r="L18" s="2257"/>
      <c r="M18" s="2257"/>
      <c r="N18" s="80"/>
    </row>
    <row r="19" spans="1:14">
      <c r="A19" s="2257"/>
      <c r="B19" s="2257"/>
      <c r="C19" s="2257"/>
      <c r="D19" s="2257"/>
      <c r="E19" s="2257"/>
      <c r="F19" s="2257"/>
      <c r="G19" s="2257"/>
      <c r="H19" s="2257"/>
      <c r="I19" s="2257"/>
      <c r="J19" s="2257"/>
      <c r="K19" s="2257"/>
      <c r="L19" s="2257"/>
      <c r="M19" s="2257"/>
      <c r="N19" s="80"/>
    </row>
    <row r="20" spans="1:14">
      <c r="A20" s="2257"/>
      <c r="B20" s="2257"/>
      <c r="C20" s="2257"/>
      <c r="D20" s="2257"/>
      <c r="E20" s="2257"/>
      <c r="F20" s="2257"/>
      <c r="G20" s="2257"/>
      <c r="H20" s="2257"/>
      <c r="I20" s="2257"/>
      <c r="J20" s="2257"/>
      <c r="K20" s="2257"/>
      <c r="L20" s="2257"/>
      <c r="M20" s="2257"/>
      <c r="N20" s="80"/>
    </row>
    <row r="21" spans="1:14">
      <c r="A21" s="2257"/>
      <c r="B21" s="2257"/>
      <c r="C21" s="2257"/>
      <c r="D21" s="2257"/>
      <c r="E21" s="2257"/>
      <c r="F21" s="2257"/>
      <c r="G21" s="2257"/>
      <c r="H21" s="2257"/>
      <c r="I21" s="2257"/>
      <c r="J21" s="2257"/>
      <c r="K21" s="2257"/>
      <c r="L21" s="2257"/>
      <c r="M21" s="2257"/>
      <c r="N21" s="80"/>
    </row>
    <row r="22" spans="1:14">
      <c r="A22" s="2257"/>
      <c r="B22" s="2257"/>
      <c r="C22" s="2257"/>
      <c r="D22" s="2257"/>
      <c r="E22" s="2257"/>
      <c r="F22" s="2257"/>
      <c r="G22" s="2257"/>
      <c r="H22" s="2257"/>
      <c r="I22" s="2257"/>
      <c r="J22" s="2257"/>
      <c r="K22" s="2257"/>
      <c r="L22" s="2257"/>
      <c r="M22" s="2257"/>
      <c r="N22" s="80"/>
    </row>
    <row r="23" spans="1:14">
      <c r="A23" s="2257"/>
      <c r="B23" s="2257"/>
      <c r="C23" s="2257"/>
      <c r="D23" s="2257"/>
      <c r="E23" s="2257"/>
      <c r="F23" s="2257"/>
      <c r="G23" s="2257"/>
      <c r="H23" s="2257"/>
      <c r="I23" s="2257"/>
      <c r="J23" s="2257"/>
      <c r="K23" s="2257"/>
      <c r="L23" s="2257"/>
      <c r="M23" s="2257"/>
      <c r="N23" s="80"/>
    </row>
    <row r="24" spans="1:14">
      <c r="A24" s="2257"/>
      <c r="B24" s="2257"/>
      <c r="C24" s="2257"/>
      <c r="D24" s="2257"/>
      <c r="E24" s="2257"/>
      <c r="F24" s="2257"/>
      <c r="G24" s="2257"/>
      <c r="H24" s="2257"/>
      <c r="I24" s="2257"/>
      <c r="J24" s="2257"/>
      <c r="K24" s="2257"/>
      <c r="L24" s="2257"/>
      <c r="M24" s="2257"/>
      <c r="N24" s="80"/>
    </row>
    <row r="25" spans="1:14">
      <c r="A25" s="2257"/>
      <c r="B25" s="2257"/>
      <c r="C25" s="2257"/>
      <c r="D25" s="2257"/>
      <c r="E25" s="2257"/>
      <c r="F25" s="2257"/>
      <c r="G25" s="2257"/>
      <c r="H25" s="2257"/>
      <c r="I25" s="2257"/>
      <c r="J25" s="2257"/>
      <c r="K25" s="2257"/>
      <c r="L25" s="2257"/>
      <c r="M25" s="2257"/>
      <c r="N25" s="80"/>
    </row>
    <row r="26" spans="1:14">
      <c r="A26" s="2257"/>
      <c r="B26" s="2257"/>
      <c r="C26" s="2257"/>
      <c r="D26" s="2257"/>
      <c r="E26" s="2257"/>
      <c r="F26" s="2257"/>
      <c r="G26" s="2257"/>
      <c r="H26" s="2257"/>
      <c r="I26" s="2257"/>
      <c r="J26" s="2257"/>
      <c r="K26" s="2257"/>
      <c r="L26" s="2257"/>
      <c r="M26" s="2257"/>
      <c r="N26" s="80"/>
    </row>
    <row r="27" spans="1:14">
      <c r="A27" s="2257"/>
      <c r="B27" s="2257"/>
      <c r="C27" s="2257"/>
      <c r="D27" s="2257"/>
      <c r="E27" s="2257"/>
      <c r="F27" s="2257"/>
      <c r="G27" s="2257"/>
      <c r="H27" s="2257"/>
      <c r="I27" s="2257"/>
      <c r="J27" s="2257"/>
      <c r="K27" s="2257"/>
      <c r="L27" s="2257"/>
      <c r="M27" s="2257"/>
      <c r="N27" s="80"/>
    </row>
    <row r="28" spans="1:14">
      <c r="A28" s="2257"/>
      <c r="B28" s="2257"/>
      <c r="C28" s="2257"/>
      <c r="D28" s="2257"/>
      <c r="E28" s="2257"/>
      <c r="F28" s="2257"/>
      <c r="G28" s="2257"/>
      <c r="H28" s="2257"/>
      <c r="I28" s="2257"/>
      <c r="J28" s="2257"/>
      <c r="K28" s="2257"/>
      <c r="L28" s="2257"/>
      <c r="M28" s="2257"/>
      <c r="N28" s="80"/>
    </row>
    <row r="29" spans="1:14">
      <c r="A29" s="2257"/>
      <c r="B29" s="2257"/>
      <c r="C29" s="2257"/>
      <c r="D29" s="2257"/>
      <c r="E29" s="2257"/>
      <c r="F29" s="2257"/>
      <c r="G29" s="2257"/>
      <c r="H29" s="2257"/>
      <c r="I29" s="2257"/>
      <c r="J29" s="2257"/>
      <c r="K29" s="2257"/>
      <c r="L29" s="2257"/>
      <c r="M29" s="2257"/>
      <c r="N29" s="80"/>
    </row>
    <row r="30" spans="1:14">
      <c r="A30" s="2257"/>
      <c r="B30" s="2257"/>
      <c r="C30" s="2257"/>
      <c r="D30" s="2257"/>
      <c r="E30" s="2257"/>
      <c r="F30" s="2257"/>
      <c r="G30" s="2257"/>
      <c r="H30" s="2257"/>
      <c r="I30" s="2257"/>
      <c r="J30" s="2257"/>
      <c r="K30" s="2257"/>
      <c r="L30" s="2257"/>
      <c r="M30" s="2257"/>
      <c r="N30" s="80"/>
    </row>
    <row r="31" spans="1:14">
      <c r="A31" s="2257"/>
      <c r="B31" s="2257"/>
      <c r="C31" s="2257"/>
      <c r="D31" s="2257"/>
      <c r="E31" s="2257"/>
      <c r="F31" s="2257"/>
      <c r="G31" s="2257"/>
      <c r="H31" s="2257"/>
      <c r="I31" s="2257"/>
      <c r="J31" s="2257"/>
      <c r="K31" s="2257"/>
      <c r="L31" s="2257"/>
      <c r="M31" s="2257"/>
      <c r="N31" s="80"/>
    </row>
    <row r="32" spans="1:14">
      <c r="A32" s="2257"/>
      <c r="B32" s="2257"/>
      <c r="C32" s="2257"/>
      <c r="D32" s="2257"/>
      <c r="E32" s="2257"/>
      <c r="F32" s="2257"/>
      <c r="G32" s="2257"/>
      <c r="H32" s="2257"/>
      <c r="I32" s="2257"/>
      <c r="J32" s="2257"/>
      <c r="K32" s="2257"/>
      <c r="L32" s="2257"/>
      <c r="M32" s="2257"/>
      <c r="N32" s="80"/>
    </row>
    <row r="33" spans="1:14">
      <c r="A33" s="2257"/>
      <c r="B33" s="2257"/>
      <c r="C33" s="2257"/>
      <c r="D33" s="2257"/>
      <c r="E33" s="2257"/>
      <c r="F33" s="2257"/>
      <c r="G33" s="2257"/>
      <c r="H33" s="2257"/>
      <c r="I33" s="2257"/>
      <c r="J33" s="2257"/>
      <c r="K33" s="2257"/>
      <c r="L33" s="2257"/>
      <c r="M33" s="2257"/>
      <c r="N33" s="80"/>
    </row>
    <row r="34" spans="1:14">
      <c r="A34" s="2257"/>
      <c r="B34" s="2257"/>
      <c r="C34" s="2257"/>
      <c r="D34" s="2257"/>
      <c r="E34" s="2257"/>
      <c r="F34" s="2257"/>
      <c r="G34" s="2257"/>
      <c r="H34" s="2257"/>
      <c r="I34" s="2257"/>
      <c r="J34" s="2257"/>
      <c r="K34" s="2257"/>
      <c r="L34" s="2257"/>
      <c r="M34" s="2257"/>
      <c r="N34" s="80"/>
    </row>
    <row r="35" spans="1:14">
      <c r="A35" s="2257"/>
      <c r="B35" s="2257"/>
      <c r="C35" s="2257"/>
      <c r="D35" s="2257"/>
      <c r="E35" s="2257"/>
      <c r="F35" s="2257"/>
      <c r="G35" s="2257"/>
      <c r="H35" s="2257"/>
      <c r="I35" s="2257"/>
      <c r="J35" s="2257"/>
      <c r="K35" s="2257"/>
      <c r="L35" s="2257"/>
      <c r="M35" s="2257"/>
      <c r="N35" s="80"/>
    </row>
    <row r="36" spans="1:14">
      <c r="A36" s="2257"/>
      <c r="B36" s="2257"/>
      <c r="C36" s="2257"/>
      <c r="D36" s="2257"/>
      <c r="E36" s="2257"/>
      <c r="F36" s="2257"/>
      <c r="G36" s="2257"/>
      <c r="H36" s="2257"/>
      <c r="I36" s="2257"/>
      <c r="J36" s="2257"/>
      <c r="K36" s="2257"/>
      <c r="L36" s="2257"/>
      <c r="M36" s="2257"/>
      <c r="N36" s="80"/>
    </row>
    <row r="37" spans="1:14">
      <c r="A37" s="2257"/>
      <c r="B37" s="2257"/>
      <c r="C37" s="2257"/>
      <c r="D37" s="2257"/>
      <c r="E37" s="2257"/>
      <c r="F37" s="2257"/>
      <c r="G37" s="2257"/>
      <c r="H37" s="2257"/>
      <c r="I37" s="2257"/>
      <c r="J37" s="2257"/>
      <c r="K37" s="2257"/>
      <c r="L37" s="2257"/>
      <c r="M37" s="2257"/>
      <c r="N37" s="80"/>
    </row>
    <row r="38" spans="1:14">
      <c r="A38" s="2257"/>
      <c r="B38" s="2257"/>
      <c r="C38" s="2257"/>
      <c r="D38" s="2257"/>
      <c r="E38" s="2257"/>
      <c r="F38" s="2257"/>
      <c r="G38" s="2257"/>
      <c r="H38" s="2257"/>
      <c r="I38" s="2257"/>
      <c r="J38" s="2257"/>
      <c r="K38" s="2257"/>
      <c r="L38" s="2257"/>
      <c r="M38" s="2257"/>
      <c r="N38" s="80"/>
    </row>
    <row r="39" spans="1:14">
      <c r="A39" s="2257"/>
      <c r="B39" s="2257"/>
      <c r="C39" s="2257"/>
      <c r="D39" s="2257"/>
      <c r="E39" s="2257"/>
      <c r="F39" s="2257"/>
      <c r="G39" s="2257"/>
      <c r="H39" s="2257"/>
      <c r="I39" s="2257"/>
      <c r="J39" s="2257"/>
      <c r="K39" s="2257"/>
      <c r="L39" s="2257"/>
      <c r="M39" s="2257"/>
      <c r="N39" s="80"/>
    </row>
    <row r="40" spans="1:14">
      <c r="A40" s="80"/>
      <c r="B40" s="80"/>
      <c r="C40" s="80"/>
      <c r="D40" s="80"/>
      <c r="E40" s="80"/>
      <c r="F40" s="80"/>
      <c r="G40" s="80"/>
      <c r="H40" s="80"/>
      <c r="I40" s="80"/>
      <c r="J40" s="80"/>
      <c r="K40" s="80"/>
      <c r="L40" s="80"/>
      <c r="M40" s="80"/>
      <c r="N40" s="80"/>
    </row>
  </sheetData>
  <mergeCells count="1">
    <mergeCell ref="A1:M39"/>
  </mergeCells>
  <pageMargins left="0.7" right="0.7" top="0.75" bottom="0.75" header="0.3" footer="0.3"/>
  <pageSetup scale="6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N61" sqref="N61"/>
    </sheetView>
  </sheetViews>
  <sheetFormatPr baseColWidth="10" defaultColWidth="11.42578125" defaultRowHeight="15"/>
  <cols>
    <col min="1" max="6" width="11.42578125" style="66"/>
    <col min="7" max="7" width="13.42578125" style="66" customWidth="1"/>
    <col min="8" max="9" width="24.140625" style="66" customWidth="1"/>
    <col min="10" max="10" width="11.42578125" style="66"/>
    <col min="11" max="11" width="25.140625" style="66" customWidth="1"/>
    <col min="12" max="12" width="30.85546875" style="66" customWidth="1"/>
    <col min="13" max="13" width="27.85546875" style="66" customWidth="1"/>
    <col min="14" max="16384" width="11.42578125" style="66"/>
  </cols>
  <sheetData/>
  <pageMargins left="0.7" right="0.7" top="0.75" bottom="0.75" header="0.3" footer="0.3"/>
  <pageSetup scale="54" orientation="landscape" r:id="rId1"/>
  <rowBreaks count="1" manualBreakCount="1">
    <brk id="64" max="1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T31" sqref="T31"/>
    </sheetView>
  </sheetViews>
  <sheetFormatPr baseColWidth="10" defaultColWidth="11.42578125" defaultRowHeight="15"/>
  <cols>
    <col min="1" max="6" width="11.42578125" style="66"/>
    <col min="7" max="7" width="13.42578125" style="66" customWidth="1"/>
    <col min="8" max="12" width="11.42578125" style="66"/>
    <col min="13" max="13" width="16.42578125" style="66" customWidth="1"/>
    <col min="14" max="14" width="17.42578125" style="66" customWidth="1"/>
    <col min="15" max="15" width="11.42578125" style="66"/>
    <col min="16" max="16" width="17.85546875" style="66" customWidth="1"/>
    <col min="17" max="16384" width="11.42578125" style="66"/>
  </cols>
  <sheetData/>
  <pageMargins left="0.7" right="0.7" top="0.75" bottom="0.75" header="0.3" footer="0.3"/>
  <pageSetup scale="5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70" zoomScaleNormal="100" zoomScaleSheetLayoutView="70" workbookViewId="0">
      <selection activeCell="Q41" sqref="Q41"/>
    </sheetView>
  </sheetViews>
  <sheetFormatPr baseColWidth="10" defaultColWidth="11.42578125" defaultRowHeight="15"/>
  <cols>
    <col min="1" max="6" width="11.42578125" style="66"/>
    <col min="7" max="7" width="13.42578125" style="66" customWidth="1"/>
    <col min="8" max="16384" width="11.42578125" style="66"/>
  </cols>
  <sheetData/>
  <pageMargins left="0.7" right="0.7" top="0.75" bottom="0.75" header="0.3" footer="0.3"/>
  <pageSetup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85" zoomScaleNormal="100" zoomScaleSheetLayoutView="85" workbookViewId="0">
      <selection activeCell="P35" sqref="P35"/>
    </sheetView>
  </sheetViews>
  <sheetFormatPr baseColWidth="10" defaultColWidth="11.42578125" defaultRowHeight="15"/>
  <cols>
    <col min="1" max="6" width="11.42578125" style="66"/>
    <col min="7" max="7" width="13.42578125" style="66" customWidth="1"/>
    <col min="8" max="16384" width="11.42578125" style="66"/>
  </cols>
  <sheetData/>
  <pageMargins left="0.7" right="0.7" top="0.75" bottom="0.75" header="0.3" footer="0.3"/>
  <pageSetup scale="7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85" zoomScaleNormal="100" zoomScaleSheetLayoutView="85" workbookViewId="0">
      <selection activeCell="Q24" sqref="Q24"/>
    </sheetView>
  </sheetViews>
  <sheetFormatPr baseColWidth="10" defaultColWidth="11.42578125" defaultRowHeight="15"/>
  <cols>
    <col min="1" max="6" width="11.42578125" style="66"/>
    <col min="7" max="7" width="13.42578125" style="66" customWidth="1"/>
    <col min="8" max="10" width="11.42578125" style="66"/>
    <col min="11" max="12" width="15.5703125" style="66" customWidth="1"/>
    <col min="13" max="13" width="13.140625" style="66" customWidth="1"/>
    <col min="14" max="16384" width="11.42578125" style="66"/>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E3:E49"/>
  <sheetViews>
    <sheetView showGridLines="0" view="pageBreakPreview" zoomScale="85" zoomScaleNormal="100" zoomScaleSheetLayoutView="85" workbookViewId="0">
      <selection activeCell="M26" sqref="M26"/>
    </sheetView>
  </sheetViews>
  <sheetFormatPr baseColWidth="10" defaultColWidth="11.42578125" defaultRowHeight="15"/>
  <cols>
    <col min="1" max="3" width="11.42578125" style="66"/>
    <col min="4" max="4" width="18" style="66" customWidth="1"/>
    <col min="5" max="5" width="21.140625" style="66" customWidth="1"/>
    <col min="6" max="7" width="11.5703125" style="66" customWidth="1"/>
    <col min="8" max="8" width="16.28515625" style="66" customWidth="1"/>
    <col min="9" max="9" width="16.85546875" style="66" customWidth="1"/>
    <col min="10" max="10" width="16.5703125" style="66" customWidth="1"/>
    <col min="11" max="11" width="11.5703125" style="66" customWidth="1"/>
    <col min="12" max="16384" width="11.42578125" style="66"/>
  </cols>
  <sheetData>
    <row r="3" ht="18.75" customHeight="1"/>
    <row r="8" ht="12" customHeight="1"/>
    <row r="9" ht="16.5" customHeight="1"/>
    <row r="15" ht="13.5" customHeight="1"/>
    <row r="32" ht="14.25" customHeight="1"/>
    <row r="33" spans="5:5" ht="14.25" customHeight="1"/>
    <row r="34" spans="5:5" ht="14.25" customHeight="1"/>
    <row r="44" spans="5:5">
      <c r="E44" s="604"/>
    </row>
    <row r="45" spans="5:5">
      <c r="E45" s="604"/>
    </row>
    <row r="46" spans="5:5">
      <c r="E46" s="604"/>
    </row>
    <row r="47" spans="5:5">
      <c r="E47" s="604"/>
    </row>
    <row r="48" spans="5:5">
      <c r="E48" s="604"/>
    </row>
    <row r="49" spans="5:5">
      <c r="E49" s="604"/>
    </row>
  </sheetData>
  <pageMargins left="0.70866141732283472" right="0.70866141732283472" top="0.74803149606299213" bottom="0.74803149606299213" header="0.31496062992125984" footer="0.31496062992125984"/>
  <pageSetup scale="7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2:V37"/>
  <sheetViews>
    <sheetView showGridLines="0" view="pageBreakPreview" zoomScale="70" zoomScaleNormal="85" zoomScaleSheetLayoutView="70" workbookViewId="0">
      <selection activeCell="P1" sqref="P1:V1048576"/>
    </sheetView>
  </sheetViews>
  <sheetFormatPr baseColWidth="10" defaultColWidth="11.42578125" defaultRowHeight="45.75" customHeight="1"/>
  <cols>
    <col min="1" max="1" width="12.5703125" style="430" customWidth="1"/>
    <col min="2" max="2" width="14" style="430" customWidth="1"/>
    <col min="3" max="3" width="11.140625" style="430" customWidth="1"/>
    <col min="4" max="4" width="20.7109375" style="430" customWidth="1"/>
    <col min="5" max="5" width="15.42578125" style="430" customWidth="1"/>
    <col min="6" max="8" width="17.42578125" style="430" customWidth="1"/>
    <col min="9" max="9" width="19.5703125" style="430" customWidth="1"/>
    <col min="10" max="10" width="21.42578125" style="430" customWidth="1"/>
    <col min="11" max="11" width="19.28515625" style="430" customWidth="1"/>
    <col min="12" max="12" width="16.5703125" style="430" customWidth="1"/>
    <col min="13" max="13" width="18.7109375" style="430" customWidth="1"/>
    <col min="14" max="14" width="21.7109375" style="430" customWidth="1"/>
    <col min="15" max="15" width="1.140625" style="430" customWidth="1"/>
    <col min="16" max="16384" width="11.42578125" style="430"/>
  </cols>
  <sheetData>
    <row r="2" spans="1:15" s="38" customFormat="1" ht="48.75" customHeight="1">
      <c r="A2" s="2258" t="s">
        <v>374</v>
      </c>
      <c r="B2" s="2258"/>
      <c r="C2" s="2258"/>
      <c r="D2" s="2258"/>
      <c r="E2" s="2258"/>
      <c r="F2" s="2258"/>
      <c r="G2" s="2258"/>
      <c r="H2" s="2258"/>
      <c r="I2" s="2258"/>
      <c r="J2" s="2258"/>
      <c r="K2" s="2258"/>
    </row>
    <row r="3" spans="1:15" s="212" customFormat="1" ht="53.25" customHeight="1">
      <c r="A3" s="342" t="s">
        <v>0</v>
      </c>
      <c r="B3" s="342" t="s">
        <v>164</v>
      </c>
      <c r="C3" s="343" t="s">
        <v>171</v>
      </c>
      <c r="D3" s="343" t="s">
        <v>172</v>
      </c>
      <c r="E3" s="463" t="s">
        <v>120</v>
      </c>
      <c r="F3" s="731" t="s">
        <v>173</v>
      </c>
      <c r="G3" s="732" t="s">
        <v>174</v>
      </c>
      <c r="H3" s="733" t="s">
        <v>175</v>
      </c>
      <c r="I3" s="463" t="s">
        <v>735</v>
      </c>
      <c r="J3" s="344" t="s">
        <v>176</v>
      </c>
      <c r="K3" s="211"/>
      <c r="L3" s="476"/>
    </row>
    <row r="4" spans="1:15" ht="16.5" customHeight="1">
      <c r="A4" s="1846" t="s">
        <v>386</v>
      </c>
      <c r="B4" s="472">
        <v>41379</v>
      </c>
      <c r="C4" s="473">
        <v>304</v>
      </c>
      <c r="D4" s="473">
        <v>74</v>
      </c>
      <c r="E4" s="474">
        <f t="shared" ref="E4:E15" si="0">+D4+C4+B4</f>
        <v>41757</v>
      </c>
      <c r="F4" s="1075">
        <v>863333</v>
      </c>
      <c r="G4" s="1076">
        <v>123254</v>
      </c>
      <c r="H4" s="1077">
        <v>201642</v>
      </c>
      <c r="I4" s="474">
        <f>+H4+G4+F4</f>
        <v>1188229</v>
      </c>
      <c r="J4" s="1875">
        <f>I4/E4</f>
        <v>28.455803817324043</v>
      </c>
      <c r="K4" s="140"/>
      <c r="L4" s="476"/>
      <c r="M4" s="764"/>
      <c r="N4" s="212"/>
    </row>
    <row r="5" spans="1:15" ht="16.5" customHeight="1">
      <c r="A5" s="658" t="s">
        <v>354</v>
      </c>
      <c r="B5" s="475">
        <v>41179</v>
      </c>
      <c r="C5" s="476">
        <v>412</v>
      </c>
      <c r="D5" s="476">
        <v>80</v>
      </c>
      <c r="E5" s="477">
        <f t="shared" si="0"/>
        <v>41671</v>
      </c>
      <c r="F5" s="763">
        <v>869750</v>
      </c>
      <c r="G5" s="764">
        <v>148220</v>
      </c>
      <c r="H5" s="1078">
        <v>209755</v>
      </c>
      <c r="I5" s="477">
        <f t="shared" ref="I5:I10" si="1">+H5+G5+F5</f>
        <v>1227725</v>
      </c>
      <c r="J5" s="1876">
        <f>I5/E5</f>
        <v>29.462335917064625</v>
      </c>
      <c r="K5" s="93"/>
      <c r="L5" s="476"/>
      <c r="M5" s="212"/>
      <c r="N5" s="212"/>
    </row>
    <row r="6" spans="1:15" ht="16.5" customHeight="1">
      <c r="A6" s="658" t="s">
        <v>355</v>
      </c>
      <c r="B6" s="475">
        <v>43682</v>
      </c>
      <c r="C6" s="476">
        <v>418</v>
      </c>
      <c r="D6" s="476">
        <v>79</v>
      </c>
      <c r="E6" s="477">
        <f t="shared" si="0"/>
        <v>44179</v>
      </c>
      <c r="F6" s="763">
        <v>943828</v>
      </c>
      <c r="G6" s="764">
        <v>136553</v>
      </c>
      <c r="H6" s="1078">
        <v>218706</v>
      </c>
      <c r="I6" s="477">
        <f t="shared" si="1"/>
        <v>1299087</v>
      </c>
      <c r="J6" s="1876">
        <f t="shared" ref="J6:J16" si="2">I6/E6</f>
        <v>29.405079336336268</v>
      </c>
      <c r="K6" s="764"/>
      <c r="L6" s="476"/>
      <c r="M6" s="212"/>
      <c r="N6" s="212"/>
    </row>
    <row r="7" spans="1:15" ht="16.5" customHeight="1">
      <c r="A7" s="658" t="s">
        <v>356</v>
      </c>
      <c r="B7" s="475">
        <v>46674</v>
      </c>
      <c r="C7" s="476">
        <v>469</v>
      </c>
      <c r="D7" s="476">
        <v>79</v>
      </c>
      <c r="E7" s="477">
        <f t="shared" si="0"/>
        <v>47222</v>
      </c>
      <c r="F7" s="763">
        <v>996469</v>
      </c>
      <c r="G7" s="764">
        <v>142319</v>
      </c>
      <c r="H7" s="1078">
        <v>225133</v>
      </c>
      <c r="I7" s="477">
        <f t="shared" si="1"/>
        <v>1363921</v>
      </c>
      <c r="J7" s="1876">
        <f t="shared" si="2"/>
        <v>28.883168861971114</v>
      </c>
      <c r="K7" s="785"/>
      <c r="L7" s="476"/>
      <c r="M7" s="212"/>
      <c r="N7" s="212"/>
    </row>
    <row r="8" spans="1:15" ht="16.5" customHeight="1">
      <c r="A8" s="658" t="s">
        <v>387</v>
      </c>
      <c r="B8" s="475">
        <v>50784</v>
      </c>
      <c r="C8" s="476">
        <v>488</v>
      </c>
      <c r="D8" s="476">
        <v>79</v>
      </c>
      <c r="E8" s="477">
        <f t="shared" si="0"/>
        <v>51351</v>
      </c>
      <c r="F8" s="763">
        <v>1035050</v>
      </c>
      <c r="G8" s="764">
        <v>156354</v>
      </c>
      <c r="H8" s="1078">
        <v>236498</v>
      </c>
      <c r="I8" s="477">
        <f t="shared" si="1"/>
        <v>1427902</v>
      </c>
      <c r="J8" s="1876">
        <f t="shared" si="2"/>
        <v>27.806702887967127</v>
      </c>
      <c r="K8" s="129"/>
      <c r="L8" s="476"/>
      <c r="M8" s="212"/>
      <c r="N8" s="212"/>
    </row>
    <row r="9" spans="1:15" ht="16.5" customHeight="1">
      <c r="A9" s="658" t="s">
        <v>406</v>
      </c>
      <c r="B9" s="475">
        <v>58768</v>
      </c>
      <c r="C9" s="476">
        <v>489</v>
      </c>
      <c r="D9" s="476">
        <v>78</v>
      </c>
      <c r="E9" s="477">
        <f t="shared" si="0"/>
        <v>59335</v>
      </c>
      <c r="F9" s="763">
        <v>1110841</v>
      </c>
      <c r="G9" s="764">
        <v>166811</v>
      </c>
      <c r="H9" s="1078">
        <v>249006</v>
      </c>
      <c r="I9" s="477">
        <f>+H9+G9+F9</f>
        <v>1526658</v>
      </c>
      <c r="J9" s="1876">
        <f t="shared" si="2"/>
        <v>25.729468273363107</v>
      </c>
      <c r="K9" s="129"/>
      <c r="L9" s="476"/>
      <c r="M9" s="653"/>
      <c r="N9" s="212"/>
    </row>
    <row r="10" spans="1:15" ht="16.5" customHeight="1">
      <c r="A10" s="658" t="s">
        <v>429</v>
      </c>
      <c r="B10" s="763">
        <v>65073</v>
      </c>
      <c r="C10" s="764">
        <v>519</v>
      </c>
      <c r="D10" s="764">
        <v>74</v>
      </c>
      <c r="E10" s="765">
        <f t="shared" si="0"/>
        <v>65666</v>
      </c>
      <c r="F10" s="763">
        <v>1193568</v>
      </c>
      <c r="G10" s="764">
        <v>176595</v>
      </c>
      <c r="H10" s="1078">
        <v>281039</v>
      </c>
      <c r="I10" s="765">
        <f t="shared" si="1"/>
        <v>1651202</v>
      </c>
      <c r="J10" s="1876">
        <f t="shared" si="2"/>
        <v>25.145463405719855</v>
      </c>
      <c r="K10" s="129"/>
      <c r="L10" s="430" t="s">
        <v>10</v>
      </c>
      <c r="M10" s="212"/>
      <c r="N10" s="212"/>
    </row>
    <row r="11" spans="1:15" ht="16.5" customHeight="1">
      <c r="A11" s="658" t="s">
        <v>719</v>
      </c>
      <c r="B11" s="763">
        <v>69404</v>
      </c>
      <c r="C11" s="764">
        <v>542</v>
      </c>
      <c r="D11" s="764">
        <v>73</v>
      </c>
      <c r="E11" s="765">
        <f t="shared" si="0"/>
        <v>70019</v>
      </c>
      <c r="F11" s="763">
        <v>1268556</v>
      </c>
      <c r="G11" s="764">
        <v>189220</v>
      </c>
      <c r="H11" s="1078">
        <v>301682</v>
      </c>
      <c r="I11" s="765">
        <f t="shared" ref="I11:I15" si="3">+H11+G11+F11</f>
        <v>1759458</v>
      </c>
      <c r="J11" s="1876">
        <f t="shared" si="2"/>
        <v>25.128293748839599</v>
      </c>
      <c r="K11" s="478"/>
      <c r="M11" s="653"/>
      <c r="N11" s="212"/>
    </row>
    <row r="12" spans="1:15" ht="16.5" customHeight="1">
      <c r="A12" s="658" t="s">
        <v>746</v>
      </c>
      <c r="B12" s="763">
        <v>74225</v>
      </c>
      <c r="C12" s="764">
        <v>524</v>
      </c>
      <c r="D12" s="764">
        <v>73</v>
      </c>
      <c r="E12" s="765">
        <f t="shared" si="0"/>
        <v>74822</v>
      </c>
      <c r="F12" s="763">
        <v>1365808</v>
      </c>
      <c r="G12" s="764">
        <v>234553</v>
      </c>
      <c r="H12" s="1078">
        <v>287877</v>
      </c>
      <c r="I12" s="765">
        <f t="shared" si="3"/>
        <v>1888238</v>
      </c>
      <c r="J12" s="1876">
        <f t="shared" si="2"/>
        <v>25.236401058512204</v>
      </c>
      <c r="M12" s="212"/>
      <c r="N12" s="212"/>
      <c r="O12" s="442"/>
    </row>
    <row r="13" spans="1:15" ht="16.5" customHeight="1">
      <c r="A13" s="658" t="s">
        <v>800</v>
      </c>
      <c r="B13" s="763">
        <v>78962</v>
      </c>
      <c r="C13" s="764">
        <v>564</v>
      </c>
      <c r="D13" s="764">
        <v>76</v>
      </c>
      <c r="E13" s="765">
        <f t="shared" si="0"/>
        <v>79602</v>
      </c>
      <c r="F13" s="763">
        <v>1446555</v>
      </c>
      <c r="G13" s="764">
        <v>281553</v>
      </c>
      <c r="H13" s="1078">
        <v>322214</v>
      </c>
      <c r="I13" s="765">
        <f t="shared" si="3"/>
        <v>2050322</v>
      </c>
      <c r="J13" s="1876">
        <f t="shared" si="2"/>
        <v>25.757166905354136</v>
      </c>
      <c r="M13" s="212"/>
      <c r="N13" s="212"/>
    </row>
    <row r="14" spans="1:15" ht="16.5" customHeight="1">
      <c r="A14" s="658" t="s">
        <v>826</v>
      </c>
      <c r="B14" s="764">
        <v>84840</v>
      </c>
      <c r="C14" s="764">
        <v>597</v>
      </c>
      <c r="D14" s="764">
        <v>76</v>
      </c>
      <c r="E14" s="765">
        <f t="shared" si="0"/>
        <v>85513</v>
      </c>
      <c r="F14" s="763">
        <v>1546593</v>
      </c>
      <c r="G14" s="764">
        <v>294564</v>
      </c>
      <c r="H14" s="1078">
        <v>332833</v>
      </c>
      <c r="I14" s="765">
        <f t="shared" si="3"/>
        <v>2173990</v>
      </c>
      <c r="J14" s="1876">
        <f t="shared" si="2"/>
        <v>25.422918152795482</v>
      </c>
      <c r="L14" s="131" t="s">
        <v>819</v>
      </c>
      <c r="M14" s="132"/>
    </row>
    <row r="15" spans="1:15" ht="13.5" customHeight="1">
      <c r="A15" s="658" t="s">
        <v>1028</v>
      </c>
      <c r="B15" s="764">
        <v>90771</v>
      </c>
      <c r="C15" s="764">
        <v>615</v>
      </c>
      <c r="D15" s="764">
        <v>77</v>
      </c>
      <c r="E15" s="765">
        <f t="shared" si="0"/>
        <v>91463</v>
      </c>
      <c r="F15" s="1874">
        <v>1600281</v>
      </c>
      <c r="G15" s="764">
        <v>312660</v>
      </c>
      <c r="H15" s="1078">
        <v>342772</v>
      </c>
      <c r="I15" s="765">
        <f t="shared" si="3"/>
        <v>2255713</v>
      </c>
      <c r="J15" s="1876">
        <f t="shared" si="2"/>
        <v>24.662573937001849</v>
      </c>
      <c r="L15" s="131"/>
      <c r="M15" s="131"/>
    </row>
    <row r="16" spans="1:15" ht="15.75">
      <c r="A16" s="1138" t="s">
        <v>1088</v>
      </c>
      <c r="B16" s="1088">
        <f>+'Resumen EEp (2)'!B9</f>
        <v>90957</v>
      </c>
      <c r="C16" s="1088">
        <f>+'Resumen EEp (2)'!B10</f>
        <v>603</v>
      </c>
      <c r="D16" s="1088">
        <f>+'Resumen EEp (2)'!B11</f>
        <v>77</v>
      </c>
      <c r="E16" s="1089">
        <f>+D16+C16+B16</f>
        <v>91637</v>
      </c>
      <c r="F16" s="1087">
        <f>+'Resumen EEp (2)'!D9</f>
        <v>1590207</v>
      </c>
      <c r="G16" s="1088">
        <f>+'Resumen EEp (2)'!D10</f>
        <v>308702</v>
      </c>
      <c r="H16" s="1090">
        <f>+'Resumen EEp (2)'!D11</f>
        <v>339842</v>
      </c>
      <c r="I16" s="1089">
        <f>+H16+G16+F16</f>
        <v>2238751</v>
      </c>
      <c r="J16" s="1877">
        <f t="shared" si="2"/>
        <v>24.430644826871241</v>
      </c>
      <c r="M16" s="131"/>
    </row>
    <row r="17" spans="2:22" ht="19.5" customHeight="1">
      <c r="B17" s="1091"/>
      <c r="C17" s="1091"/>
      <c r="D17" s="1091"/>
      <c r="E17" s="1091"/>
      <c r="F17" s="1091"/>
      <c r="G17" s="1091"/>
      <c r="H17" s="1091"/>
      <c r="I17" s="1091"/>
      <c r="M17" s="131"/>
    </row>
    <row r="18" spans="2:22" ht="19.5" customHeight="1">
      <c r="L18" s="130"/>
      <c r="M18" s="131"/>
    </row>
    <row r="19" spans="2:22" ht="19.5" customHeight="1">
      <c r="L19" s="130"/>
    </row>
    <row r="20" spans="2:22" ht="19.5" customHeight="1">
      <c r="L20" s="130"/>
    </row>
    <row r="21" spans="2:22" ht="19.5" customHeight="1">
      <c r="P21" s="131"/>
      <c r="Q21" s="131"/>
      <c r="R21" s="131"/>
      <c r="S21" s="131"/>
      <c r="T21" s="131"/>
      <c r="U21" s="131"/>
      <c r="V21" s="131"/>
    </row>
    <row r="22" spans="2:22" ht="19.5" customHeight="1"/>
    <row r="23" spans="2:22" ht="19.5" customHeight="1">
      <c r="L23" s="130"/>
    </row>
    <row r="24" spans="2:22" ht="19.5" customHeight="1"/>
    <row r="25" spans="2:22" ht="19.5" customHeight="1"/>
    <row r="26" spans="2:22" ht="19.5" customHeight="1"/>
    <row r="27" spans="2:22" ht="19.5" customHeight="1"/>
    <row r="28" spans="2:22" ht="19.5" customHeight="1"/>
    <row r="29" spans="2:22" ht="19.5" customHeight="1"/>
    <row r="30" spans="2:22" ht="19.5" customHeight="1"/>
    <row r="31" spans="2:22" ht="19.5" customHeight="1"/>
    <row r="32" spans="2:22" ht="19.5" customHeight="1"/>
    <row r="33" ht="19.5" customHeight="1"/>
    <row r="34" ht="19.5" customHeight="1"/>
    <row r="35" ht="19.5" customHeight="1"/>
    <row r="36" ht="19.5" customHeight="1"/>
    <row r="37" ht="19.5" customHeight="1"/>
  </sheetData>
  <mergeCells count="1">
    <mergeCell ref="A2:K2"/>
  </mergeCells>
  <conditionalFormatting sqref="B16:I16">
    <cfRule type="cellIs" dxfId="61"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3"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2:M37"/>
  <sheetViews>
    <sheetView showGridLines="0" view="pageBreakPreview" zoomScale="70" zoomScaleNormal="85" zoomScaleSheetLayoutView="70" workbookViewId="0">
      <selection activeCell="N1" sqref="N1:T1048576"/>
    </sheetView>
  </sheetViews>
  <sheetFormatPr baseColWidth="10" defaultColWidth="11.42578125" defaultRowHeight="13.5" customHeight="1"/>
  <cols>
    <col min="1" max="1" width="21.42578125" style="60" customWidth="1"/>
    <col min="2" max="2" width="22" style="60" customWidth="1"/>
    <col min="3" max="3" width="23" style="60" customWidth="1"/>
    <col min="4" max="5" width="22" style="60" customWidth="1"/>
    <col min="6" max="6" width="22.85546875" style="60" customWidth="1"/>
    <col min="7" max="9" width="21.42578125" style="60" customWidth="1"/>
    <col min="10" max="10" width="21.85546875" style="60" customWidth="1"/>
    <col min="11" max="11" width="24.42578125" style="60" customWidth="1"/>
    <col min="12" max="12" width="21.5703125" style="60" customWidth="1"/>
    <col min="13" max="13" width="2.7109375" style="60" customWidth="1"/>
    <col min="14" max="16384" width="11.42578125" style="60"/>
  </cols>
  <sheetData>
    <row r="2" spans="1:13" ht="54.75" customHeight="1"/>
    <row r="3" spans="1:13" ht="43.5" customHeight="1">
      <c r="A3" s="2259"/>
      <c r="B3" s="2259"/>
      <c r="C3" s="2259"/>
      <c r="D3" s="2259"/>
      <c r="E3" s="2259"/>
      <c r="F3" s="2259"/>
      <c r="G3" s="2259"/>
      <c r="H3" s="2259"/>
      <c r="I3" s="2259"/>
      <c r="J3" s="2259"/>
      <c r="K3" s="2259"/>
      <c r="L3" s="2259"/>
    </row>
    <row r="4" spans="1:13" s="216" customFormat="1" ht="49.5" customHeight="1">
      <c r="A4" s="218" t="s">
        <v>430</v>
      </c>
      <c r="B4" s="231" t="s">
        <v>409</v>
      </c>
      <c r="C4" s="231" t="s">
        <v>407</v>
      </c>
      <c r="D4" s="231" t="s">
        <v>410</v>
      </c>
      <c r="E4" s="232" t="s">
        <v>408</v>
      </c>
      <c r="F4" s="213"/>
      <c r="G4" s="214"/>
      <c r="H4" s="214"/>
      <c r="I4" s="214"/>
      <c r="J4" s="215"/>
      <c r="K4" s="215"/>
      <c r="L4" s="215"/>
      <c r="M4" s="215"/>
    </row>
    <row r="5" spans="1:13" ht="19.5" customHeight="1">
      <c r="A5" s="233" t="s">
        <v>431</v>
      </c>
      <c r="B5" s="1650">
        <f>+'Resumen EEp (2)'!L48</f>
        <v>55927</v>
      </c>
      <c r="C5" s="1651">
        <f t="shared" ref="C5:C13" si="0">+B5/$B$14</f>
        <v>0.61031024586138782</v>
      </c>
      <c r="D5" s="1652">
        <f>+'Resumen EEp (2)'!M48</f>
        <v>138886</v>
      </c>
      <c r="E5" s="1653">
        <f>+D5/$D$14</f>
        <v>6.2037269888433326E-2</v>
      </c>
      <c r="F5" s="66"/>
      <c r="G5" s="100"/>
      <c r="H5" s="100"/>
      <c r="I5" s="100"/>
      <c r="J5" s="182"/>
      <c r="K5" s="179"/>
      <c r="L5" s="179"/>
      <c r="M5" s="180"/>
    </row>
    <row r="6" spans="1:13" ht="19.5" customHeight="1">
      <c r="A6" s="233" t="s">
        <v>432</v>
      </c>
      <c r="B6" s="1878">
        <f>+'Resumen EEp (2)'!L49</f>
        <v>15322</v>
      </c>
      <c r="C6" s="1104">
        <f t="shared" si="0"/>
        <v>0.16720320394600435</v>
      </c>
      <c r="D6" s="201">
        <f>+'Resumen EEp (2)'!M49</f>
        <v>116167</v>
      </c>
      <c r="E6" s="1105">
        <f t="shared" ref="E6:E13" si="1">+D6/$D$14</f>
        <v>5.1889200719508331E-2</v>
      </c>
      <c r="F6" s="66"/>
      <c r="G6" s="100"/>
      <c r="H6" s="100"/>
      <c r="I6" s="100"/>
      <c r="J6" s="182"/>
      <c r="K6" s="179"/>
      <c r="L6" s="179"/>
      <c r="M6" s="180"/>
    </row>
    <row r="7" spans="1:13" ht="19.5" customHeight="1">
      <c r="A7" s="233" t="s">
        <v>433</v>
      </c>
      <c r="B7" s="1878">
        <f>+'Resumen EEp (2)'!L50</f>
        <v>9544</v>
      </c>
      <c r="C7" s="1104">
        <f t="shared" si="0"/>
        <v>0.10415007038641597</v>
      </c>
      <c r="D7" s="201">
        <f>+'Resumen EEp (2)'!M50</f>
        <v>137976</v>
      </c>
      <c r="E7" s="1105">
        <f t="shared" si="1"/>
        <v>6.1630793241410055E-2</v>
      </c>
      <c r="F7" s="66"/>
      <c r="H7" s="100"/>
      <c r="I7" s="100"/>
      <c r="J7" s="182"/>
      <c r="K7" s="179"/>
      <c r="L7" s="179"/>
      <c r="M7" s="180"/>
    </row>
    <row r="8" spans="1:13" ht="19.5" customHeight="1">
      <c r="A8" s="233" t="s">
        <v>434</v>
      </c>
      <c r="B8" s="1878">
        <f>+'Resumen EEp (2)'!L51</f>
        <v>6232</v>
      </c>
      <c r="C8" s="1104">
        <f t="shared" si="0"/>
        <v>6.8007464233879322E-2</v>
      </c>
      <c r="D8" s="201">
        <f>+'Resumen EEp (2)'!M51</f>
        <v>193901</v>
      </c>
      <c r="E8" s="1105">
        <f t="shared" si="1"/>
        <v>8.6611239927977701E-2</v>
      </c>
      <c r="F8" s="108"/>
      <c r="G8" s="181"/>
      <c r="H8" s="181"/>
      <c r="I8" s="181"/>
      <c r="J8" s="183"/>
      <c r="K8" s="179"/>
      <c r="L8" s="179"/>
      <c r="M8" s="180"/>
    </row>
    <row r="9" spans="1:13" ht="19.5" customHeight="1">
      <c r="A9" s="233" t="s">
        <v>435</v>
      </c>
      <c r="B9" s="1878">
        <f>+'Resumen EEp (2)'!L52</f>
        <v>2202</v>
      </c>
      <c r="C9" s="1104">
        <f t="shared" si="0"/>
        <v>2.402959503257418E-2</v>
      </c>
      <c r="D9" s="201">
        <f>+'Resumen EEp (2)'!M52</f>
        <v>154568</v>
      </c>
      <c r="E9" s="1105">
        <f t="shared" si="1"/>
        <v>6.9042068546256372E-2</v>
      </c>
      <c r="F9" s="133"/>
      <c r="G9" s="184"/>
      <c r="H9" s="184"/>
      <c r="I9" s="184"/>
      <c r="J9" s="183"/>
      <c r="K9" s="179"/>
      <c r="L9" s="179"/>
      <c r="M9" s="180"/>
    </row>
    <row r="10" spans="1:13" ht="19.5" customHeight="1">
      <c r="A10" s="233" t="s">
        <v>436</v>
      </c>
      <c r="B10" s="1878">
        <f>+'Resumen EEp (2)'!L53</f>
        <v>1873</v>
      </c>
      <c r="C10" s="1104">
        <f t="shared" si="0"/>
        <v>2.0439342187107828E-2</v>
      </c>
      <c r="D10" s="201">
        <f>+'Resumen EEp (2)'!M53</f>
        <v>383259</v>
      </c>
      <c r="E10" s="1105">
        <f t="shared" si="1"/>
        <v>0.17119322336427767</v>
      </c>
      <c r="F10" s="66"/>
      <c r="G10" s="100"/>
      <c r="H10" s="100"/>
      <c r="I10" s="100"/>
      <c r="J10" s="183"/>
      <c r="K10" s="179"/>
      <c r="L10" s="179"/>
      <c r="M10" s="180"/>
    </row>
    <row r="11" spans="1:13" ht="19.5" customHeight="1">
      <c r="A11" s="233" t="s">
        <v>437</v>
      </c>
      <c r="B11" s="1878">
        <f>+'Resumen EEp (2)'!L54</f>
        <v>292</v>
      </c>
      <c r="C11" s="1104">
        <f t="shared" si="0"/>
        <v>3.1864858081342689E-3</v>
      </c>
      <c r="D11" s="201">
        <f>+'Resumen EEp (2)'!M54</f>
        <v>203620</v>
      </c>
      <c r="E11" s="1105">
        <f t="shared" si="1"/>
        <v>9.0952499853713079E-2</v>
      </c>
      <c r="F11" s="66"/>
      <c r="G11" s="100"/>
      <c r="H11" s="100"/>
      <c r="I11" s="100"/>
      <c r="J11" s="183"/>
      <c r="K11" s="179"/>
      <c r="L11" s="179"/>
      <c r="M11" s="180"/>
    </row>
    <row r="12" spans="1:13" ht="19.5" customHeight="1">
      <c r="A12" s="233" t="s">
        <v>438</v>
      </c>
      <c r="B12" s="1878">
        <f>+'Resumen EEp (2)'!L55</f>
        <v>235</v>
      </c>
      <c r="C12" s="1104">
        <f t="shared" si="0"/>
        <v>2.5644663181902507E-3</v>
      </c>
      <c r="D12" s="201">
        <f>+'Resumen EEp (2)'!M55</f>
        <v>507220</v>
      </c>
      <c r="E12" s="1105">
        <f t="shared" si="1"/>
        <v>0.22656382956389523</v>
      </c>
      <c r="F12" s="86"/>
      <c r="G12" s="86"/>
      <c r="H12" s="86"/>
      <c r="I12" s="86"/>
      <c r="J12" s="183"/>
      <c r="K12" s="179"/>
      <c r="L12" s="179"/>
      <c r="M12" s="184"/>
    </row>
    <row r="13" spans="1:13" ht="19.5" customHeight="1">
      <c r="A13" s="233" t="s">
        <v>439</v>
      </c>
      <c r="B13" s="1654">
        <f>+'Resumen EEp (2)'!L56</f>
        <v>10</v>
      </c>
      <c r="C13" s="1655">
        <f t="shared" si="0"/>
        <v>1.0912622630596812E-4</v>
      </c>
      <c r="D13" s="1656">
        <f>+'Resumen EEp (2)'!M56</f>
        <v>403154</v>
      </c>
      <c r="E13" s="1657">
        <f t="shared" si="1"/>
        <v>0.18007987489452823</v>
      </c>
      <c r="F13" s="86"/>
      <c r="G13" s="86" t="s">
        <v>10</v>
      </c>
      <c r="H13" s="86"/>
      <c r="I13" s="86"/>
      <c r="J13" s="185"/>
      <c r="K13" s="179"/>
      <c r="L13" s="179"/>
      <c r="M13" s="180"/>
    </row>
    <row r="14" spans="1:13" ht="22.5" customHeight="1">
      <c r="A14" s="1638" t="s">
        <v>2</v>
      </c>
      <c r="B14" s="1646">
        <f>SUM(B5:B13)</f>
        <v>91637</v>
      </c>
      <c r="C14" s="1647">
        <f>SUM(C5:C13)</f>
        <v>1</v>
      </c>
      <c r="D14" s="1648">
        <f>SUM(D5:D13)</f>
        <v>2238751</v>
      </c>
      <c r="E14" s="1649">
        <f>SUM(E5:E13)</f>
        <v>1</v>
      </c>
      <c r="F14" s="86"/>
      <c r="G14" s="86"/>
      <c r="H14" s="86"/>
      <c r="I14" s="86"/>
      <c r="J14" s="185"/>
      <c r="K14" s="179"/>
      <c r="L14" s="179"/>
      <c r="M14" s="180"/>
    </row>
    <row r="15" spans="1:13" ht="13.5" customHeight="1">
      <c r="A15" s="86"/>
      <c r="B15" s="86"/>
      <c r="C15" s="86"/>
      <c r="D15" s="86"/>
      <c r="E15" s="86"/>
      <c r="F15" s="86"/>
      <c r="G15" s="86"/>
      <c r="H15" s="86"/>
      <c r="I15" s="86"/>
      <c r="J15" s="86"/>
      <c r="K15" s="86"/>
    </row>
    <row r="16" spans="1:13" ht="13.5" customHeight="1">
      <c r="A16" s="86"/>
      <c r="B16" s="86"/>
      <c r="C16" s="86"/>
      <c r="D16" s="86"/>
      <c r="E16" s="86"/>
      <c r="F16" s="86"/>
      <c r="G16" s="86"/>
      <c r="H16" s="86"/>
      <c r="I16" s="86"/>
      <c r="J16" s="86"/>
      <c r="K16" s="86"/>
    </row>
    <row r="17" spans="1:11" ht="13.5" customHeight="1">
      <c r="A17" s="86"/>
      <c r="B17" s="86"/>
      <c r="C17" s="86"/>
      <c r="D17" s="86"/>
      <c r="E17" s="86"/>
      <c r="F17" s="86"/>
      <c r="G17" s="86"/>
      <c r="H17" s="86"/>
      <c r="I17" s="86"/>
      <c r="J17" s="86"/>
      <c r="K17" s="86"/>
    </row>
    <row r="18" spans="1:11" ht="13.5" customHeight="1">
      <c r="A18" s="86"/>
      <c r="B18" s="86"/>
      <c r="C18" s="86"/>
      <c r="D18" s="86"/>
      <c r="E18" s="86"/>
      <c r="F18" s="86"/>
      <c r="G18" s="86"/>
      <c r="H18" s="86"/>
      <c r="I18" s="86"/>
      <c r="J18" s="86"/>
      <c r="K18" s="86"/>
    </row>
    <row r="19" spans="1:11" ht="13.5" customHeight="1">
      <c r="A19" s="86"/>
      <c r="B19" s="86"/>
      <c r="C19" s="86"/>
      <c r="D19" s="86"/>
      <c r="E19" s="86"/>
      <c r="F19" s="86"/>
      <c r="G19" s="86"/>
      <c r="H19" s="86"/>
      <c r="I19" s="86"/>
      <c r="J19" s="86"/>
      <c r="K19" s="86"/>
    </row>
    <row r="20" spans="1:11" ht="13.5" customHeight="1">
      <c r="A20" s="86"/>
      <c r="B20" s="86"/>
      <c r="C20" s="86"/>
      <c r="D20" s="86"/>
      <c r="E20" s="86"/>
      <c r="F20" s="86"/>
      <c r="G20" s="86"/>
      <c r="H20" s="86"/>
      <c r="I20" s="86"/>
      <c r="J20" s="86"/>
      <c r="K20" s="86"/>
    </row>
    <row r="21" spans="1:11" ht="13.5" customHeight="1">
      <c r="A21" s="86"/>
      <c r="B21" s="86"/>
      <c r="C21" s="86"/>
      <c r="D21" s="86"/>
      <c r="E21" s="86"/>
      <c r="F21" s="86"/>
      <c r="G21" s="86"/>
      <c r="H21" s="86"/>
      <c r="I21" s="86"/>
      <c r="J21" s="86"/>
      <c r="K21" s="86"/>
    </row>
    <row r="22" spans="1:11" ht="13.5" customHeight="1">
      <c r="A22" s="86"/>
      <c r="B22" s="86"/>
      <c r="C22" s="86"/>
      <c r="D22" s="86"/>
      <c r="E22" s="86"/>
      <c r="F22" s="86"/>
      <c r="G22" s="86"/>
      <c r="H22" s="86"/>
      <c r="I22" s="86"/>
      <c r="J22" s="86"/>
      <c r="K22" s="86"/>
    </row>
    <row r="23" spans="1:11" ht="13.5" customHeight="1">
      <c r="A23" s="86"/>
      <c r="B23" s="86"/>
      <c r="C23" s="86"/>
      <c r="D23" s="86"/>
      <c r="E23" s="86"/>
      <c r="F23" s="86"/>
      <c r="G23" s="86"/>
      <c r="H23" s="86"/>
      <c r="I23" s="86"/>
      <c r="J23" s="86"/>
      <c r="K23" s="86"/>
    </row>
    <row r="24" spans="1:11" ht="13.5" customHeight="1">
      <c r="A24" s="86"/>
      <c r="B24" s="86"/>
      <c r="C24" s="86"/>
      <c r="D24" s="86"/>
      <c r="E24" s="86"/>
      <c r="F24" s="86"/>
      <c r="G24" s="86"/>
      <c r="H24" s="86"/>
      <c r="I24" s="86"/>
      <c r="J24" s="86"/>
      <c r="K24" s="86"/>
    </row>
    <row r="25" spans="1:11" ht="13.5" customHeight="1">
      <c r="A25" s="86"/>
      <c r="B25" s="86"/>
      <c r="C25" s="86"/>
      <c r="D25" s="86"/>
      <c r="E25" s="86"/>
      <c r="F25" s="86"/>
      <c r="G25" s="86"/>
      <c r="H25" s="86"/>
      <c r="I25" s="86"/>
      <c r="J25" s="86"/>
      <c r="K25" s="86"/>
    </row>
    <row r="26" spans="1:11" ht="13.5" customHeight="1">
      <c r="A26" s="86"/>
      <c r="B26" s="86"/>
      <c r="C26" s="86"/>
      <c r="D26" s="86"/>
      <c r="E26" s="86"/>
      <c r="F26" s="86"/>
      <c r="G26" s="86"/>
      <c r="H26" s="86"/>
      <c r="I26" s="86"/>
      <c r="J26" s="86"/>
      <c r="K26" s="86"/>
    </row>
    <row r="27" spans="1:11" ht="13.5" customHeight="1">
      <c r="A27" s="86"/>
      <c r="B27" s="86"/>
      <c r="C27" s="86"/>
      <c r="D27" s="86"/>
      <c r="E27" s="86"/>
      <c r="F27" s="86"/>
      <c r="G27" s="86"/>
      <c r="H27" s="86"/>
      <c r="I27" s="86"/>
      <c r="J27" s="86"/>
      <c r="K27" s="86"/>
    </row>
    <row r="28" spans="1:11" ht="13.5" customHeight="1">
      <c r="A28" s="86"/>
      <c r="B28" s="86"/>
      <c r="C28" s="86"/>
      <c r="D28" s="86"/>
      <c r="E28" s="86"/>
      <c r="F28" s="86"/>
      <c r="G28" s="86"/>
      <c r="H28" s="86"/>
      <c r="I28" s="86"/>
      <c r="J28" s="86"/>
      <c r="K28" s="86"/>
    </row>
    <row r="29" spans="1:11" ht="13.5" customHeight="1">
      <c r="A29" s="86"/>
      <c r="B29" s="86"/>
      <c r="C29" s="86"/>
      <c r="D29" s="86"/>
      <c r="E29" s="86"/>
      <c r="F29" s="86"/>
      <c r="G29" s="86"/>
      <c r="H29" s="86"/>
      <c r="I29" s="86"/>
      <c r="J29" s="86"/>
      <c r="K29" s="86"/>
    </row>
    <row r="30" spans="1:11" ht="13.5" customHeight="1">
      <c r="A30" s="86"/>
      <c r="B30" s="86"/>
      <c r="C30" s="86"/>
      <c r="D30" s="86"/>
      <c r="E30" s="86"/>
      <c r="F30" s="86"/>
      <c r="G30" s="86"/>
      <c r="H30" s="86"/>
      <c r="I30" s="86"/>
      <c r="J30" s="86"/>
      <c r="K30" s="86"/>
    </row>
    <row r="31" spans="1:11" ht="13.5" customHeight="1">
      <c r="A31" s="86"/>
      <c r="B31" s="86"/>
      <c r="C31" s="86"/>
      <c r="D31" s="86"/>
      <c r="E31" s="86"/>
      <c r="F31" s="86"/>
      <c r="G31" s="86"/>
      <c r="H31" s="86"/>
      <c r="I31" s="86"/>
      <c r="J31" s="86"/>
      <c r="K31" s="86"/>
    </row>
    <row r="32" spans="1:11" ht="13.5" customHeight="1">
      <c r="A32" s="86"/>
      <c r="B32" s="86"/>
      <c r="C32" s="86"/>
      <c r="D32" s="86"/>
      <c r="E32" s="86"/>
      <c r="F32" s="86"/>
      <c r="G32" s="86"/>
      <c r="H32" s="86"/>
      <c r="I32" s="86"/>
      <c r="J32" s="86"/>
      <c r="K32" s="86"/>
    </row>
    <row r="33" spans="1:11" ht="13.5" customHeight="1">
      <c r="A33" s="86"/>
      <c r="B33" s="86"/>
      <c r="C33" s="86"/>
      <c r="D33" s="86"/>
      <c r="E33" s="86"/>
      <c r="F33" s="86"/>
      <c r="G33" s="86"/>
      <c r="H33" s="86"/>
      <c r="I33" s="86"/>
      <c r="J33" s="86"/>
      <c r="K33" s="86"/>
    </row>
    <row r="34" spans="1:11" ht="13.5" customHeight="1">
      <c r="A34" s="86"/>
      <c r="B34" s="86"/>
      <c r="C34" s="86"/>
      <c r="D34" s="86"/>
      <c r="E34" s="86"/>
      <c r="F34" s="86"/>
      <c r="G34" s="86"/>
      <c r="H34" s="86"/>
      <c r="I34" s="86"/>
      <c r="J34" s="86"/>
      <c r="K34" s="86"/>
    </row>
    <row r="35" spans="1:11" ht="13.5" customHeight="1">
      <c r="A35" s="86"/>
      <c r="B35" s="86"/>
      <c r="C35" s="86"/>
      <c r="D35" s="86"/>
      <c r="E35" s="86"/>
      <c r="F35" s="86"/>
      <c r="G35" s="86"/>
      <c r="H35" s="86"/>
      <c r="I35" s="86"/>
      <c r="J35" s="86"/>
      <c r="K35" s="86"/>
    </row>
    <row r="36" spans="1:11" ht="13.5" customHeight="1">
      <c r="A36" s="86"/>
      <c r="B36" s="86"/>
      <c r="C36" s="86"/>
      <c r="D36" s="86"/>
      <c r="E36" s="86"/>
      <c r="F36" s="86"/>
      <c r="G36" s="86"/>
      <c r="H36" s="86"/>
      <c r="I36" s="86"/>
      <c r="J36" s="86"/>
      <c r="K36" s="86"/>
    </row>
    <row r="37" spans="1:11" ht="13.5" customHeight="1">
      <c r="A37" s="86"/>
      <c r="B37" s="86"/>
      <c r="C37" s="86"/>
      <c r="D37" s="86"/>
      <c r="E37" s="86"/>
      <c r="F37" s="86"/>
      <c r="G37" s="86"/>
      <c r="H37" s="86"/>
      <c r="I37" s="86"/>
      <c r="J37" s="86"/>
      <c r="K37" s="86"/>
    </row>
  </sheetData>
  <mergeCells count="1">
    <mergeCell ref="A3:L3"/>
  </mergeCells>
  <conditionalFormatting sqref="B5:E13">
    <cfRule type="cellIs" dxfId="60" priority="1" operator="equal">
      <formula>0</formula>
    </cfRule>
  </conditionalFormatting>
  <printOptions horizontalCentered="1" verticalCentered="1"/>
  <pageMargins left="0.4" right="0.4" top="0.25" bottom="0.25" header="0.31496062992126" footer="0.31496062992126"/>
  <pageSetup scale="4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30"/>
  <sheetViews>
    <sheetView showGridLines="0" view="pageBreakPreview" zoomScale="70" zoomScaleNormal="85" zoomScaleSheetLayoutView="70" workbookViewId="0">
      <selection activeCell="J12" sqref="J12"/>
    </sheetView>
  </sheetViews>
  <sheetFormatPr baseColWidth="10" defaultColWidth="11.42578125" defaultRowHeight="11.25" customHeight="1"/>
  <cols>
    <col min="1" max="1" width="16.140625" style="63" customWidth="1"/>
    <col min="2" max="2" width="17.85546875" style="1459" customWidth="1"/>
    <col min="3" max="3" width="20.5703125" style="1459" customWidth="1"/>
    <col min="4" max="4" width="19.85546875" style="1459" customWidth="1"/>
    <col min="5" max="5" width="20" style="63" customWidth="1"/>
    <col min="6" max="13" width="15.5703125" style="63" customWidth="1"/>
    <col min="14" max="14" width="19.28515625" style="63" customWidth="1"/>
    <col min="15" max="18" width="11.42578125" style="63"/>
    <col min="19" max="19" width="10" style="63" customWidth="1"/>
    <col min="20" max="16384" width="11.42578125" style="63"/>
  </cols>
  <sheetData>
    <row r="1" spans="1:20" ht="105" customHeight="1">
      <c r="A1" s="2260"/>
      <c r="B1" s="2260"/>
      <c r="C1" s="2260"/>
      <c r="D1" s="2260"/>
      <c r="E1" s="2260"/>
      <c r="F1" s="2260"/>
      <c r="G1" s="2260"/>
      <c r="H1" s="2260"/>
      <c r="I1" s="2260"/>
      <c r="J1" s="2260"/>
      <c r="K1" s="2260"/>
      <c r="L1" s="2260"/>
      <c r="M1" s="2260"/>
      <c r="N1" s="2260"/>
    </row>
    <row r="2" spans="1:20" s="60" customFormat="1" ht="15.75" customHeight="1">
      <c r="A2" s="64"/>
      <c r="B2" s="1457"/>
      <c r="C2" s="1457"/>
      <c r="D2" s="1457"/>
      <c r="E2" s="64"/>
    </row>
    <row r="3" spans="1:20" s="60" customFormat="1" ht="45" customHeight="1">
      <c r="A3" s="1316" t="s">
        <v>19</v>
      </c>
      <c r="B3" s="432" t="s">
        <v>121</v>
      </c>
      <c r="C3" s="433" t="s">
        <v>122</v>
      </c>
      <c r="D3" s="434" t="s">
        <v>123</v>
      </c>
      <c r="E3" s="64"/>
      <c r="F3" s="61"/>
      <c r="J3" s="178"/>
      <c r="M3" s="133"/>
    </row>
    <row r="4" spans="1:20" s="60" customFormat="1" ht="18.75">
      <c r="A4" s="1317" t="s">
        <v>386</v>
      </c>
      <c r="B4" s="1315">
        <v>12759.99</v>
      </c>
      <c r="C4" s="899">
        <v>15836.19</v>
      </c>
      <c r="D4" s="900">
        <v>14748.51</v>
      </c>
      <c r="E4" s="64"/>
      <c r="F4" s="61"/>
      <c r="O4" s="147"/>
      <c r="P4" s="147"/>
      <c r="Q4" s="147"/>
      <c r="R4" s="147"/>
      <c r="S4" s="186"/>
      <c r="T4" s="186"/>
    </row>
    <row r="5" spans="1:20" s="60" customFormat="1" ht="18.75">
      <c r="A5" s="217" t="s">
        <v>354</v>
      </c>
      <c r="B5" s="901">
        <v>13453</v>
      </c>
      <c r="C5" s="901">
        <v>14653.84</v>
      </c>
      <c r="D5" s="902">
        <v>15155.74</v>
      </c>
      <c r="E5" s="64"/>
      <c r="F5" s="61"/>
      <c r="O5" s="147"/>
      <c r="P5" s="147"/>
      <c r="Q5" s="147"/>
      <c r="R5" s="147"/>
      <c r="S5" s="186"/>
      <c r="T5" s="186"/>
    </row>
    <row r="6" spans="1:20" s="60" customFormat="1" ht="18.75">
      <c r="A6" s="217" t="s">
        <v>355</v>
      </c>
      <c r="B6" s="901">
        <v>13943.45</v>
      </c>
      <c r="C6" s="901">
        <v>16719.03</v>
      </c>
      <c r="D6" s="902">
        <v>15971.57</v>
      </c>
      <c r="E6" s="64"/>
      <c r="F6" s="61"/>
      <c r="O6" s="147"/>
      <c r="P6" s="147"/>
      <c r="Q6" s="147"/>
      <c r="R6" s="147"/>
      <c r="S6" s="186"/>
      <c r="T6" s="186"/>
    </row>
    <row r="7" spans="1:20" s="60" customFormat="1" ht="18.75">
      <c r="A7" s="217" t="s">
        <v>356</v>
      </c>
      <c r="B7" s="901">
        <v>15132</v>
      </c>
      <c r="C7" s="901">
        <v>17464</v>
      </c>
      <c r="D7" s="902">
        <v>17399</v>
      </c>
      <c r="E7" s="64"/>
      <c r="F7" s="61"/>
      <c r="G7" s="61"/>
      <c r="H7" s="61"/>
      <c r="I7" s="61"/>
      <c r="J7" s="61"/>
      <c r="K7" s="61"/>
      <c r="N7" s="147"/>
      <c r="O7" s="147"/>
      <c r="P7" s="147"/>
      <c r="Q7" s="147"/>
      <c r="R7" s="147"/>
      <c r="S7" s="186"/>
      <c r="T7" s="186"/>
    </row>
    <row r="8" spans="1:20" ht="18.75">
      <c r="A8" s="217" t="s">
        <v>387</v>
      </c>
      <c r="B8" s="901">
        <v>15533</v>
      </c>
      <c r="C8" s="901">
        <v>18675</v>
      </c>
      <c r="D8" s="902">
        <v>17851</v>
      </c>
      <c r="E8" s="64"/>
      <c r="F8" s="64"/>
      <c r="G8" s="61"/>
      <c r="H8" s="61"/>
      <c r="I8" s="61"/>
      <c r="K8" s="60"/>
      <c r="L8" s="60"/>
      <c r="M8" s="60"/>
      <c r="N8" s="147"/>
      <c r="O8" s="147"/>
      <c r="P8" s="147"/>
      <c r="Q8" s="147"/>
      <c r="R8" s="147"/>
      <c r="S8" s="186"/>
      <c r="T8" s="186"/>
    </row>
    <row r="9" spans="1:20" ht="18.75">
      <c r="A9" s="217" t="s">
        <v>406</v>
      </c>
      <c r="B9" s="901">
        <v>16191</v>
      </c>
      <c r="C9" s="901">
        <v>19327</v>
      </c>
      <c r="D9" s="902">
        <v>20747</v>
      </c>
      <c r="E9" s="64"/>
      <c r="F9" s="64"/>
      <c r="G9" s="61"/>
      <c r="H9" s="61"/>
      <c r="I9" s="61"/>
      <c r="K9" s="60"/>
      <c r="L9" s="60"/>
      <c r="M9" s="60"/>
      <c r="N9" s="147"/>
      <c r="O9" s="147"/>
      <c r="P9" s="147"/>
      <c r="Q9" s="147"/>
      <c r="R9" s="147"/>
      <c r="S9" s="187"/>
    </row>
    <row r="10" spans="1:20" ht="18.75">
      <c r="A10" s="510" t="s">
        <v>429</v>
      </c>
      <c r="B10" s="903">
        <v>16415</v>
      </c>
      <c r="C10" s="903">
        <v>20545</v>
      </c>
      <c r="D10" s="904">
        <v>22507</v>
      </c>
      <c r="E10" s="64"/>
      <c r="F10" s="64"/>
      <c r="G10" s="61"/>
      <c r="H10" s="61"/>
      <c r="I10" s="61"/>
      <c r="K10" s="60"/>
      <c r="L10" s="60"/>
      <c r="M10" s="60"/>
      <c r="N10" s="147"/>
      <c r="O10" s="147"/>
      <c r="P10" s="147"/>
      <c r="Q10" s="147"/>
      <c r="R10" s="147"/>
      <c r="S10" s="187"/>
    </row>
    <row r="11" spans="1:20" ht="18.75">
      <c r="A11" s="510" t="s">
        <v>719</v>
      </c>
      <c r="B11" s="903">
        <v>17417</v>
      </c>
      <c r="C11" s="903">
        <v>21911</v>
      </c>
      <c r="D11" s="904">
        <v>24421</v>
      </c>
      <c r="E11" s="64"/>
      <c r="F11" s="64"/>
      <c r="G11" s="61"/>
      <c r="H11" s="61"/>
      <c r="I11" s="61"/>
      <c r="K11" s="60"/>
      <c r="L11" s="60"/>
      <c r="M11" s="60"/>
      <c r="N11" s="147"/>
      <c r="O11" s="147"/>
      <c r="P11" s="147"/>
      <c r="Q11" s="147"/>
      <c r="R11" s="147"/>
      <c r="S11" s="187"/>
    </row>
    <row r="12" spans="1:20" ht="18.75">
      <c r="A12" s="510" t="s">
        <v>746</v>
      </c>
      <c r="B12" s="903">
        <v>17754</v>
      </c>
      <c r="C12" s="903">
        <v>22502</v>
      </c>
      <c r="D12" s="904">
        <v>25520</v>
      </c>
      <c r="E12" s="64"/>
      <c r="F12" s="64"/>
      <c r="G12" s="61"/>
      <c r="H12" s="61"/>
      <c r="I12" s="61"/>
      <c r="K12" s="60"/>
      <c r="L12" s="60"/>
      <c r="M12" s="60"/>
      <c r="N12" s="147"/>
      <c r="O12" s="147"/>
      <c r="P12" s="147"/>
      <c r="Q12" s="147"/>
      <c r="R12" s="147"/>
      <c r="S12" s="187"/>
    </row>
    <row r="13" spans="1:20" ht="18.75">
      <c r="A13" s="510" t="s">
        <v>800</v>
      </c>
      <c r="B13" s="903">
        <v>19005</v>
      </c>
      <c r="C13" s="903">
        <v>23706</v>
      </c>
      <c r="D13" s="904">
        <v>26416</v>
      </c>
      <c r="E13" s="64"/>
      <c r="F13" s="64"/>
      <c r="G13" s="61"/>
      <c r="H13" s="61"/>
      <c r="I13" s="61"/>
      <c r="K13" s="60"/>
      <c r="L13" s="60"/>
      <c r="M13" s="60"/>
      <c r="N13" s="147"/>
      <c r="O13" s="147"/>
      <c r="P13" s="147"/>
      <c r="Q13" s="147"/>
      <c r="R13" s="147"/>
      <c r="S13" s="187"/>
    </row>
    <row r="14" spans="1:20" ht="18.75">
      <c r="A14" s="510" t="s">
        <v>826</v>
      </c>
      <c r="B14" s="903">
        <v>19533</v>
      </c>
      <c r="C14" s="903">
        <v>24529</v>
      </c>
      <c r="D14" s="904">
        <v>28669</v>
      </c>
      <c r="E14" s="64"/>
      <c r="F14" s="64"/>
      <c r="G14" s="61"/>
      <c r="H14" s="61"/>
      <c r="I14" s="61"/>
      <c r="K14" s="60"/>
      <c r="L14" s="60"/>
      <c r="M14" s="60"/>
      <c r="N14" s="147"/>
      <c r="O14" s="147"/>
      <c r="P14" s="147"/>
      <c r="Q14" s="147"/>
      <c r="R14" s="147"/>
      <c r="S14" s="187"/>
    </row>
    <row r="15" spans="1:20" ht="18.75">
      <c r="A15" s="510" t="s">
        <v>1028</v>
      </c>
      <c r="B15" s="903">
        <v>20993</v>
      </c>
      <c r="C15" s="903">
        <v>25536</v>
      </c>
      <c r="D15" s="904">
        <v>29927</v>
      </c>
      <c r="E15" s="64"/>
      <c r="F15" s="64"/>
      <c r="G15" s="61"/>
      <c r="H15" s="61"/>
      <c r="I15" s="61"/>
      <c r="K15" s="60"/>
      <c r="L15" s="60"/>
      <c r="M15" s="60"/>
      <c r="N15" s="147"/>
      <c r="O15" s="147"/>
      <c r="P15" s="147"/>
      <c r="Q15" s="147"/>
      <c r="R15" s="147"/>
      <c r="S15" s="187"/>
    </row>
    <row r="16" spans="1:20" ht="18.75">
      <c r="A16" s="511" t="s">
        <v>1088</v>
      </c>
      <c r="B16" s="1092">
        <f>+'Resumen EEp (2)'!H9</f>
        <v>21188</v>
      </c>
      <c r="C16" s="1092">
        <f>+'Resumen EEp (2)'!H10</f>
        <v>26075</v>
      </c>
      <c r="D16" s="1093">
        <f>+'Resumen EEp (2)'!H11</f>
        <v>30742</v>
      </c>
      <c r="E16" s="64"/>
      <c r="F16" s="64"/>
      <c r="G16" s="64"/>
      <c r="H16" s="64"/>
      <c r="I16" s="64"/>
      <c r="J16" s="64"/>
      <c r="N16" s="147"/>
      <c r="O16" s="147"/>
      <c r="P16" s="147"/>
      <c r="Q16" s="147"/>
      <c r="R16" s="147"/>
    </row>
    <row r="17" spans="1:18" ht="11.25" customHeight="1">
      <c r="A17" s="188"/>
      <c r="B17" s="1458"/>
      <c r="C17" s="1457"/>
      <c r="D17" s="1457"/>
      <c r="E17" s="64"/>
      <c r="F17" s="64"/>
      <c r="G17" s="64"/>
      <c r="H17" s="64"/>
      <c r="I17" s="64"/>
      <c r="J17" s="64"/>
      <c r="N17" s="147"/>
      <c r="O17" s="147"/>
      <c r="P17" s="147"/>
      <c r="Q17" s="147"/>
      <c r="R17" s="147"/>
    </row>
    <row r="18" spans="1:18" ht="11.25" customHeight="1">
      <c r="B18" s="1458"/>
      <c r="C18" s="1457"/>
      <c r="D18" s="1457"/>
      <c r="E18" s="64"/>
      <c r="F18" s="64"/>
      <c r="G18" s="64"/>
      <c r="H18" s="64"/>
      <c r="I18" s="64"/>
      <c r="J18" s="64"/>
      <c r="N18" s="147"/>
      <c r="O18" s="147"/>
      <c r="P18" s="147"/>
      <c r="Q18" s="147"/>
      <c r="R18" s="147"/>
    </row>
    <row r="19" spans="1:18" ht="11.25" customHeight="1">
      <c r="B19" s="1458"/>
      <c r="C19" s="1457"/>
      <c r="D19" s="1457"/>
      <c r="E19" s="64"/>
      <c r="F19" s="64"/>
      <c r="G19" s="64"/>
      <c r="H19" s="64"/>
      <c r="I19" s="64"/>
      <c r="J19" s="64"/>
      <c r="N19" s="147"/>
      <c r="O19" s="147"/>
      <c r="P19" s="147"/>
      <c r="Q19" s="147"/>
      <c r="R19" s="147"/>
    </row>
    <row r="20" spans="1:18" ht="11.25" customHeight="1">
      <c r="B20" s="1458"/>
      <c r="C20" s="1457"/>
      <c r="D20" s="1457"/>
      <c r="E20" s="64"/>
      <c r="F20" s="64"/>
      <c r="G20" s="64"/>
      <c r="H20" s="64"/>
      <c r="I20" s="64"/>
      <c r="J20" s="64"/>
      <c r="N20" s="147"/>
      <c r="O20" s="147"/>
      <c r="P20" s="147"/>
      <c r="Q20" s="147"/>
      <c r="R20" s="147"/>
    </row>
    <row r="21" spans="1:18" ht="11.25" customHeight="1">
      <c r="N21" s="147"/>
      <c r="O21" s="147"/>
      <c r="P21" s="147"/>
      <c r="Q21" s="147"/>
      <c r="R21" s="147"/>
    </row>
    <row r="22" spans="1:18" ht="11.25" customHeight="1">
      <c r="N22" s="147"/>
      <c r="O22" s="147"/>
      <c r="P22" s="147"/>
      <c r="Q22" s="147"/>
      <c r="R22" s="147"/>
    </row>
    <row r="23" spans="1:18" ht="11.25" customHeight="1">
      <c r="N23" s="147"/>
      <c r="O23" s="147"/>
      <c r="P23" s="147"/>
      <c r="Q23" s="147"/>
      <c r="R23" s="147"/>
    </row>
    <row r="24" spans="1:18" ht="11.25" customHeight="1">
      <c r="N24" s="147"/>
      <c r="O24" s="147"/>
      <c r="P24" s="147"/>
      <c r="Q24" s="147"/>
      <c r="R24" s="147"/>
    </row>
    <row r="25" spans="1:18" ht="11.25" customHeight="1">
      <c r="N25" s="147"/>
      <c r="O25" s="147"/>
      <c r="P25" s="147"/>
      <c r="Q25" s="147"/>
      <c r="R25" s="147"/>
    </row>
    <row r="26" spans="1:18" ht="11.25" customHeight="1">
      <c r="N26" s="147"/>
      <c r="O26" s="147"/>
      <c r="P26" s="147"/>
      <c r="Q26" s="147"/>
      <c r="R26" s="147"/>
    </row>
    <row r="27" spans="1:18" ht="11.25" customHeight="1">
      <c r="N27" s="147"/>
      <c r="O27" s="147"/>
      <c r="P27" s="147"/>
      <c r="Q27" s="147"/>
      <c r="R27" s="147"/>
    </row>
    <row r="28" spans="1:18" ht="11.25" customHeight="1">
      <c r="N28" s="147"/>
      <c r="O28" s="147"/>
      <c r="P28" s="147"/>
      <c r="Q28" s="147"/>
      <c r="R28" s="147"/>
    </row>
    <row r="29" spans="1:18" ht="11.25" customHeight="1">
      <c r="N29" s="147"/>
      <c r="O29" s="147"/>
      <c r="P29" s="147"/>
      <c r="Q29" s="147"/>
      <c r="R29" s="147"/>
    </row>
    <row r="30" spans="1:18" ht="11.25" customHeight="1">
      <c r="N30" s="147"/>
      <c r="O30" s="147"/>
      <c r="P30" s="147"/>
      <c r="Q30" s="147"/>
      <c r="R30" s="147"/>
    </row>
  </sheetData>
  <mergeCells count="1">
    <mergeCell ref="A1:N1"/>
  </mergeCells>
  <conditionalFormatting sqref="B16:D16">
    <cfRule type="cellIs" dxfId="59" priority="1" operator="equal">
      <formula>0</formula>
    </cfRule>
  </conditionalFormatting>
  <printOptions horizontalCentered="1" verticalCentered="1"/>
  <pageMargins left="0.4" right="0.4" top="0.25" bottom="0.25" header="0.31496062992126" footer="0.31496062992126"/>
  <pageSetup scale="46"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70" zoomScaleNormal="100" zoomScaleSheetLayoutView="70" workbookViewId="0">
      <selection activeCell="Q36" sqref="Q36"/>
    </sheetView>
  </sheetViews>
  <sheetFormatPr baseColWidth="10" defaultColWidth="11.42578125" defaultRowHeight="15"/>
  <cols>
    <col min="1" max="6" width="11.42578125" style="66"/>
    <col min="7" max="7" width="13.42578125" style="66" customWidth="1"/>
    <col min="8" max="11" width="15" style="66" customWidth="1"/>
    <col min="12" max="16384" width="11.42578125" style="66"/>
  </cols>
  <sheetData/>
  <pageMargins left="0.7" right="0.7" top="0.75" bottom="0.75" header="0.3" footer="0.3"/>
  <pageSetup scale="7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Normal="100" zoomScaleSheetLayoutView="100" workbookViewId="0"/>
  </sheetViews>
  <sheetFormatPr baseColWidth="10" defaultColWidth="11.42578125" defaultRowHeight="15"/>
  <cols>
    <col min="1" max="6" width="11.42578125" style="66"/>
    <col min="7" max="7" width="13.42578125" style="66" customWidth="1"/>
    <col min="8" max="10" width="11.42578125" style="66"/>
    <col min="11" max="11" width="15.5703125" style="66" customWidth="1"/>
    <col min="12" max="12" width="13.140625" style="66" customWidth="1"/>
    <col min="13" max="16384" width="11.42578125" style="66"/>
  </cols>
  <sheetData/>
  <pageMargins left="0.70866141732283472" right="0.70866141732283472" top="0.74803149606299213" bottom="0.74803149606299213" header="0.31496062992125984" footer="0.31496062992125984"/>
  <pageSetup scale="7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49"/>
  <sheetViews>
    <sheetView showGridLines="0" view="pageBreakPreview" zoomScale="85" zoomScaleNormal="100" zoomScaleSheetLayoutView="85" workbookViewId="0">
      <selection activeCell="U30" sqref="U30"/>
    </sheetView>
  </sheetViews>
  <sheetFormatPr baseColWidth="10" defaultColWidth="11.42578125" defaultRowHeight="15"/>
  <cols>
    <col min="1" max="6" width="11.42578125" style="66"/>
    <col min="7" max="7" width="13.42578125" style="66" customWidth="1"/>
    <col min="8" max="10" width="11.42578125" style="66"/>
    <col min="11" max="11" width="15.5703125" style="66" customWidth="1"/>
    <col min="12" max="12" width="13.140625" style="66" customWidth="1"/>
    <col min="13" max="16384" width="11.42578125" style="66"/>
  </cols>
  <sheetData>
    <row r="49" spans="15:15">
      <c r="O49" s="66" t="s">
        <v>10</v>
      </c>
    </row>
  </sheetData>
  <pageMargins left="0.70866141732283472" right="0.70866141732283472" top="0.74803149606299213" bottom="0.74803149606299213" header="0.31496062992125984" footer="0.31496062992125984"/>
  <pageSetup scale="66"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L47"/>
  <sheetViews>
    <sheetView showGridLines="0" view="pageBreakPreview" zoomScale="85" zoomScaleNormal="100" zoomScaleSheetLayoutView="85" workbookViewId="0">
      <pane ySplit="3" topLeftCell="A19" activePane="bottomLeft" state="frozen"/>
      <selection pane="bottomLeft" activeCell="O45" sqref="O45"/>
    </sheetView>
  </sheetViews>
  <sheetFormatPr baseColWidth="10" defaultColWidth="11.42578125" defaultRowHeight="15"/>
  <cols>
    <col min="1" max="1" width="16.28515625" style="66" customWidth="1"/>
    <col min="2" max="2" width="15.42578125" style="66" customWidth="1"/>
    <col min="3" max="3" width="11.42578125" style="66"/>
    <col min="4" max="4" width="16.42578125" style="66" customWidth="1"/>
    <col min="5" max="5" width="11.42578125" style="66"/>
    <col min="6" max="6" width="16" style="66" customWidth="1"/>
    <col min="7" max="7" width="17.28515625" style="66" customWidth="1"/>
    <col min="8" max="8" width="14.42578125" style="66" customWidth="1"/>
    <col min="9" max="9" width="14.28515625" style="66" customWidth="1"/>
    <col min="10" max="10" width="11.42578125" style="66"/>
    <col min="11" max="11" width="18.140625" style="66" customWidth="1"/>
    <col min="12" max="12" width="11.42578125" style="66" customWidth="1"/>
    <col min="13" max="16384" width="11.42578125" style="66"/>
  </cols>
  <sheetData>
    <row r="3" ht="39" customHeight="1"/>
    <row r="4" ht="39" customHeight="1"/>
    <row r="29" ht="15.75" customHeight="1"/>
    <row r="42" spans="1:12" ht="24" customHeight="1"/>
    <row r="43" spans="1:12" ht="27.75" customHeight="1"/>
    <row r="47" spans="1:12">
      <c r="A47" s="1607"/>
      <c r="B47" s="1607"/>
      <c r="C47" s="1607"/>
      <c r="D47" s="1607"/>
      <c r="E47" s="1607"/>
      <c r="F47" s="1607"/>
      <c r="G47" s="1607"/>
      <c r="H47" s="1607"/>
      <c r="I47" s="1607"/>
      <c r="J47" s="1607"/>
      <c r="K47" s="1607"/>
      <c r="L47" s="1607"/>
    </row>
  </sheetData>
  <pageMargins left="0.70866141732283472" right="0.70866141732283472" top="0.74803149606299213" bottom="0.74803149606299213" header="0.31496062992125984" footer="0.31496062992125984"/>
  <pageSetup scale="65"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Q57"/>
  <sheetViews>
    <sheetView showGridLines="0" view="pageBreakPreview" zoomScale="55" zoomScaleNormal="100" zoomScaleSheetLayoutView="55" workbookViewId="0">
      <selection activeCell="K9" sqref="K9"/>
    </sheetView>
  </sheetViews>
  <sheetFormatPr baseColWidth="10" defaultColWidth="11.42578125" defaultRowHeight="20.25" customHeight="1"/>
  <cols>
    <col min="1" max="1" width="32.5703125" style="177" customWidth="1"/>
    <col min="2" max="2" width="33.7109375" style="66" customWidth="1"/>
    <col min="3" max="3" width="29.5703125" style="66" customWidth="1"/>
    <col min="4" max="4" width="28.5703125" style="66" customWidth="1"/>
    <col min="5" max="5" width="21.5703125" style="66" customWidth="1"/>
    <col min="6" max="6" width="25.7109375" style="66" customWidth="1"/>
    <col min="7" max="7" width="19.7109375" style="66" customWidth="1"/>
    <col min="8" max="8" width="15.42578125" style="66" customWidth="1"/>
    <col min="9" max="9" width="29.85546875" style="66" customWidth="1"/>
    <col min="10" max="10" width="18.42578125" style="66" customWidth="1"/>
    <col min="11" max="11" width="18.42578125" style="604" customWidth="1"/>
    <col min="12" max="13" width="18.42578125" style="66" customWidth="1"/>
    <col min="14" max="14" width="16.28515625" style="66" bestFit="1" customWidth="1"/>
    <col min="15" max="16" width="11.42578125" style="66"/>
    <col min="17" max="17" width="22" style="66" customWidth="1"/>
    <col min="18" max="16384" width="11.42578125" style="66"/>
  </cols>
  <sheetData>
    <row r="1" spans="1:17" ht="105" customHeight="1">
      <c r="A1" s="2263"/>
      <c r="B1" s="2263"/>
      <c r="C1" s="2263"/>
      <c r="D1" s="2263"/>
      <c r="E1" s="2263"/>
      <c r="F1" s="2263"/>
      <c r="G1" s="2263"/>
      <c r="H1" s="2263"/>
      <c r="I1" s="2263"/>
      <c r="J1" s="2263"/>
      <c r="K1" s="2263"/>
      <c r="L1" s="2263"/>
      <c r="M1" s="2263"/>
      <c r="N1" s="2263"/>
      <c r="O1" s="2263"/>
      <c r="P1" s="2263"/>
      <c r="Q1" s="2263"/>
    </row>
    <row r="2" spans="1:17" s="31" customFormat="1" ht="16.5" customHeight="1">
      <c r="A2" s="223"/>
      <c r="B2" s="223"/>
      <c r="C2" s="223"/>
      <c r="D2" s="223"/>
      <c r="E2" s="223"/>
      <c r="F2" s="223"/>
      <c r="G2" s="223"/>
      <c r="H2" s="223"/>
      <c r="I2" s="223"/>
      <c r="J2" s="223"/>
      <c r="K2" s="223"/>
      <c r="L2" s="223"/>
      <c r="M2" s="223"/>
      <c r="N2" s="223"/>
    </row>
    <row r="3" spans="1:17" ht="57" customHeight="1">
      <c r="A3" s="221" t="s">
        <v>0</v>
      </c>
      <c r="B3" s="219" t="s">
        <v>754</v>
      </c>
      <c r="C3" s="219" t="s">
        <v>405</v>
      </c>
      <c r="D3" s="221" t="s">
        <v>404</v>
      </c>
      <c r="F3" s="1243"/>
      <c r="H3" s="10"/>
      <c r="I3" s="10"/>
      <c r="J3" s="10"/>
      <c r="K3" s="10"/>
      <c r="L3" s="10"/>
      <c r="M3" s="10"/>
    </row>
    <row r="4" spans="1:17" ht="20.25" customHeight="1">
      <c r="A4" s="236" t="s">
        <v>194</v>
      </c>
      <c r="B4" s="354">
        <f>+'III.1.4.Afil. SFS'!E3</f>
        <v>253374</v>
      </c>
      <c r="C4" s="355">
        <v>9020226</v>
      </c>
      <c r="D4" s="356">
        <f t="shared" ref="D4:D19" si="0">B4/C4</f>
        <v>2.8089540106866501E-2</v>
      </c>
      <c r="E4" s="81"/>
      <c r="F4" s="694"/>
      <c r="G4" s="694"/>
      <c r="H4" s="452"/>
      <c r="I4" s="604"/>
      <c r="J4" s="604"/>
      <c r="L4" s="604"/>
      <c r="M4" s="604"/>
      <c r="N4" s="604"/>
      <c r="O4" s="604"/>
      <c r="P4" s="604"/>
      <c r="Q4" s="604"/>
    </row>
    <row r="5" spans="1:17" ht="20.25" customHeight="1">
      <c r="A5" s="236" t="s">
        <v>193</v>
      </c>
      <c r="B5" s="766">
        <f>+'III.1.4.Afil. SFS'!E4</f>
        <v>514040</v>
      </c>
      <c r="C5" s="357">
        <v>9123786.5</v>
      </c>
      <c r="D5" s="358">
        <f>B5/C5</f>
        <v>5.6340643218689958E-2</v>
      </c>
      <c r="E5" s="363"/>
      <c r="F5" s="694"/>
      <c r="G5" s="694"/>
      <c r="H5" s="452"/>
      <c r="I5" s="604"/>
      <c r="J5" s="604"/>
      <c r="L5" s="604"/>
      <c r="M5" s="604"/>
      <c r="N5" s="604"/>
      <c r="O5" s="604"/>
      <c r="P5" s="604"/>
      <c r="Q5" s="604"/>
    </row>
    <row r="6" spans="1:17" ht="20.25" customHeight="1">
      <c r="A6" s="236" t="s">
        <v>130</v>
      </c>
      <c r="B6" s="766">
        <f>+'III.1.4.Afil. SFS'!E5</f>
        <v>2559117</v>
      </c>
      <c r="C6" s="357">
        <v>9226223</v>
      </c>
      <c r="D6" s="358">
        <f t="shared" si="0"/>
        <v>0.27737428414639448</v>
      </c>
      <c r="E6" s="81"/>
      <c r="F6" s="452"/>
      <c r="G6" s="452"/>
      <c r="H6" s="452"/>
      <c r="I6" s="604"/>
      <c r="J6" s="604"/>
      <c r="L6" s="604"/>
      <c r="M6" s="604"/>
      <c r="N6" s="604"/>
      <c r="O6" s="604"/>
      <c r="P6" s="604"/>
      <c r="Q6" s="604"/>
    </row>
    <row r="7" spans="1:17" ht="20.25" customHeight="1">
      <c r="A7" s="236" t="s">
        <v>168</v>
      </c>
      <c r="B7" s="766">
        <f>+'III.1.4.Afil. SFS'!E6</f>
        <v>2917157</v>
      </c>
      <c r="C7" s="357">
        <v>9327818</v>
      </c>
      <c r="D7" s="358">
        <f t="shared" si="0"/>
        <v>0.31273734114452062</v>
      </c>
      <c r="E7" s="81"/>
      <c r="F7" s="695"/>
      <c r="G7" s="695"/>
      <c r="H7" s="695"/>
      <c r="I7" s="82"/>
      <c r="J7" s="82"/>
      <c r="K7" s="82"/>
      <c r="L7" s="82"/>
      <c r="M7" s="82"/>
      <c r="N7" s="82"/>
      <c r="O7" s="82"/>
      <c r="P7" s="82"/>
      <c r="Q7" s="82"/>
    </row>
    <row r="8" spans="1:17" ht="20.25" customHeight="1">
      <c r="A8" s="236" t="s">
        <v>169</v>
      </c>
      <c r="B8" s="766">
        <f>+'III.1.4.Afil. SFS'!E7</f>
        <v>3514506</v>
      </c>
      <c r="C8" s="357">
        <v>9428533.4999999963</v>
      </c>
      <c r="D8" s="358">
        <f t="shared" si="0"/>
        <v>0.37275213584381933</v>
      </c>
      <c r="E8" s="361"/>
      <c r="F8" s="81"/>
      <c r="G8" s="81"/>
      <c r="H8" s="81"/>
      <c r="I8" s="1460"/>
      <c r="J8" s="1460"/>
      <c r="K8" s="1460"/>
      <c r="L8" s="81"/>
      <c r="M8" s="81"/>
      <c r="N8" s="81"/>
      <c r="O8" s="81"/>
      <c r="P8" s="81"/>
      <c r="Q8" s="81"/>
    </row>
    <row r="9" spans="1:17" ht="20.25" customHeight="1">
      <c r="A9" s="236" t="s">
        <v>146</v>
      </c>
      <c r="B9" s="766">
        <f>+'III.1.4.Afil. SFS'!E8</f>
        <v>4404974</v>
      </c>
      <c r="C9" s="357">
        <v>9529297.5000000037</v>
      </c>
      <c r="D9" s="358">
        <f t="shared" si="0"/>
        <v>0.46225590081535373</v>
      </c>
      <c r="E9" s="81"/>
      <c r="F9" s="362"/>
      <c r="G9" s="362"/>
      <c r="H9" s="362"/>
      <c r="I9" s="1461"/>
      <c r="J9" s="1461"/>
      <c r="K9" s="1461"/>
      <c r="L9" s="362"/>
      <c r="M9" s="362"/>
      <c r="N9" s="362"/>
      <c r="O9" s="362"/>
      <c r="P9" s="362"/>
      <c r="Q9" s="362"/>
    </row>
    <row r="10" spans="1:17" ht="20.25" customHeight="1">
      <c r="A10" s="236" t="s">
        <v>170</v>
      </c>
      <c r="B10" s="766">
        <f>+'III.1.4.Afil. SFS'!E9</f>
        <v>4550576</v>
      </c>
      <c r="C10" s="357">
        <v>9630258.5</v>
      </c>
      <c r="D10" s="358">
        <f t="shared" si="0"/>
        <v>0.47252895651762616</v>
      </c>
      <c r="E10" s="81"/>
      <c r="G10" s="604"/>
      <c r="H10" s="445"/>
      <c r="I10" s="1462"/>
      <c r="J10" s="1462"/>
      <c r="K10" s="1462"/>
      <c r="L10" s="445"/>
      <c r="M10" s="604"/>
      <c r="N10" s="604"/>
      <c r="O10" s="604"/>
      <c r="P10" s="604"/>
      <c r="Q10" s="604"/>
    </row>
    <row r="11" spans="1:17" ht="20.25" customHeight="1">
      <c r="A11" s="237" t="s">
        <v>385</v>
      </c>
      <c r="B11" s="766">
        <f>+'III.1.4.Afil. SFS'!E10</f>
        <v>5022465</v>
      </c>
      <c r="C11" s="359">
        <v>9730638.5</v>
      </c>
      <c r="D11" s="360">
        <f t="shared" si="0"/>
        <v>0.51614958257877941</v>
      </c>
      <c r="E11" s="81"/>
      <c r="F11" s="81"/>
      <c r="G11" s="81"/>
      <c r="H11" s="454"/>
      <c r="I11" s="1463"/>
      <c r="J11" s="1463"/>
      <c r="K11" s="1463"/>
      <c r="L11" s="454"/>
      <c r="M11" s="81"/>
      <c r="N11" s="81"/>
      <c r="O11" s="81"/>
      <c r="P11" s="81"/>
      <c r="Q11" s="81"/>
    </row>
    <row r="12" spans="1:17" ht="20.25" customHeight="1">
      <c r="A12" s="237" t="s">
        <v>419</v>
      </c>
      <c r="B12" s="766">
        <f>+'III.1.4.Afil. SFS'!E11</f>
        <v>5638332</v>
      </c>
      <c r="C12" s="359">
        <v>9830624</v>
      </c>
      <c r="D12" s="360">
        <f t="shared" si="0"/>
        <v>0.57354772189435788</v>
      </c>
      <c r="E12" s="81"/>
      <c r="F12" s="81"/>
      <c r="G12" s="81"/>
      <c r="H12" s="454"/>
      <c r="I12" s="1463"/>
      <c r="J12" s="1463"/>
      <c r="K12" s="1463"/>
      <c r="L12" s="454"/>
      <c r="M12" s="81"/>
      <c r="N12" s="81"/>
      <c r="O12" s="81"/>
      <c r="P12" s="81"/>
      <c r="Q12" s="81"/>
    </row>
    <row r="13" spans="1:17" ht="20.25" customHeight="1">
      <c r="A13" s="237" t="s">
        <v>424</v>
      </c>
      <c r="B13" s="766">
        <f>+'III.1.4.Afil. SFS'!E12</f>
        <v>6187615</v>
      </c>
      <c r="C13" s="359">
        <v>9930374</v>
      </c>
      <c r="D13" s="360">
        <f t="shared" si="0"/>
        <v>0.62309989533123322</v>
      </c>
      <c r="E13" s="81"/>
      <c r="F13" s="81"/>
      <c r="G13" s="81"/>
      <c r="H13" s="454"/>
      <c r="I13" s="1463"/>
      <c r="J13" s="1463"/>
      <c r="K13" s="1463"/>
      <c r="L13" s="454"/>
      <c r="M13" s="81"/>
      <c r="N13" s="81"/>
      <c r="O13" s="81"/>
      <c r="P13" s="81"/>
      <c r="Q13" s="81"/>
    </row>
    <row r="14" spans="1:17" s="604" customFormat="1" ht="20.25" customHeight="1">
      <c r="A14" s="236" t="s">
        <v>693</v>
      </c>
      <c r="B14" s="766">
        <f>+'III.1.4.Afil. SFS'!E13</f>
        <v>6687772</v>
      </c>
      <c r="C14" s="767">
        <v>10028012</v>
      </c>
      <c r="D14" s="360">
        <f t="shared" si="0"/>
        <v>0.66690905435693537</v>
      </c>
      <c r="E14" s="81"/>
      <c r="F14" s="81"/>
      <c r="G14" s="81"/>
      <c r="H14" s="454"/>
      <c r="I14" s="1463"/>
      <c r="J14" s="1463"/>
      <c r="K14" s="1463"/>
      <c r="L14" s="454"/>
      <c r="M14" s="81"/>
      <c r="N14" s="81"/>
      <c r="O14" s="81"/>
      <c r="P14" s="81"/>
      <c r="Q14" s="81"/>
    </row>
    <row r="15" spans="1:17" s="604" customFormat="1" ht="20.25" customHeight="1">
      <c r="A15" s="236" t="s">
        <v>747</v>
      </c>
      <c r="B15" s="766">
        <f>+'III.1.4.Afil. SFS'!E14</f>
        <v>6981264</v>
      </c>
      <c r="C15" s="767">
        <v>10123139</v>
      </c>
      <c r="D15" s="360">
        <f t="shared" si="0"/>
        <v>0.68963431204491021</v>
      </c>
      <c r="E15" s="81"/>
      <c r="F15" s="81"/>
      <c r="G15" s="81"/>
      <c r="H15" s="454"/>
      <c r="I15" s="1463"/>
      <c r="J15" s="1463"/>
      <c r="K15" s="1463"/>
      <c r="L15" s="454"/>
      <c r="M15" s="81"/>
      <c r="N15" s="81"/>
      <c r="O15" s="81"/>
      <c r="P15" s="81"/>
      <c r="Q15" s="81"/>
    </row>
    <row r="16" spans="1:17" s="604" customFormat="1" ht="20.25" customHeight="1">
      <c r="A16" s="236" t="s">
        <v>768</v>
      </c>
      <c r="B16" s="766">
        <v>7523996</v>
      </c>
      <c r="C16" s="767">
        <v>10217441</v>
      </c>
      <c r="D16" s="360">
        <f t="shared" si="0"/>
        <v>0.73638751620880416</v>
      </c>
      <c r="E16" s="81"/>
      <c r="F16" s="81"/>
      <c r="G16" s="81"/>
      <c r="H16" s="454"/>
      <c r="I16" s="1463"/>
      <c r="J16" s="1463"/>
      <c r="K16" s="1463"/>
      <c r="L16" s="454"/>
      <c r="M16" s="81"/>
      <c r="N16" s="81"/>
      <c r="O16" s="81"/>
      <c r="P16" s="81"/>
      <c r="Q16" s="81"/>
    </row>
    <row r="17" spans="1:17" s="604" customFormat="1" ht="20.25" customHeight="1">
      <c r="A17" s="236" t="s">
        <v>818</v>
      </c>
      <c r="B17" s="766">
        <f>+'III.1.4.Afil. SFS'!E16</f>
        <v>7868032</v>
      </c>
      <c r="C17" s="767">
        <v>10310703</v>
      </c>
      <c r="D17" s="360">
        <f>B17/C17</f>
        <v>0.76309365132522966</v>
      </c>
      <c r="E17" s="81"/>
      <c r="F17" s="81"/>
      <c r="G17" s="81"/>
      <c r="H17" s="81"/>
      <c r="I17" s="81"/>
      <c r="J17" s="81"/>
      <c r="K17" s="81"/>
      <c r="L17" s="81"/>
      <c r="M17" s="81"/>
      <c r="N17" s="81"/>
      <c r="O17" s="81"/>
      <c r="P17" s="81"/>
      <c r="Q17" s="81"/>
    </row>
    <row r="18" spans="1:17" s="604" customFormat="1" ht="20.25" customHeight="1">
      <c r="A18" s="1879" t="s">
        <v>875</v>
      </c>
      <c r="B18" s="1880">
        <v>8123784</v>
      </c>
      <c r="C18" s="767">
        <v>10402759</v>
      </c>
      <c r="D18" s="360">
        <f>B18/C18</f>
        <v>0.78092590629082148</v>
      </c>
      <c r="E18" s="81"/>
      <c r="F18" s="81"/>
      <c r="G18" s="81"/>
      <c r="H18" s="81"/>
      <c r="I18" s="81"/>
      <c r="J18" s="81"/>
      <c r="K18" s="81"/>
      <c r="L18" s="81"/>
      <c r="M18" s="81"/>
      <c r="N18" s="81"/>
      <c r="O18" s="81"/>
      <c r="P18" s="81"/>
      <c r="Q18" s="81"/>
    </row>
    <row r="19" spans="1:17" ht="22.5" customHeight="1">
      <c r="A19" s="1879" t="s">
        <v>1088</v>
      </c>
      <c r="B19" s="1257">
        <f>+'III.1.4.Afil. SFS'!E18</f>
        <v>7944932</v>
      </c>
      <c r="C19" s="1086">
        <f>+'Resumen EEp (2)'!B3</f>
        <v>10440874</v>
      </c>
      <c r="D19" s="360">
        <f t="shared" si="0"/>
        <v>0.76094510861830145</v>
      </c>
      <c r="E19" s="82"/>
      <c r="F19" s="82"/>
      <c r="G19" s="82"/>
      <c r="H19" s="82"/>
      <c r="I19" s="82"/>
      <c r="J19" s="82"/>
      <c r="K19" s="82"/>
      <c r="L19" s="82"/>
      <c r="M19" s="82"/>
      <c r="N19" s="82"/>
    </row>
    <row r="20" spans="1:17" ht="90" customHeight="1">
      <c r="A20" s="2264" t="s">
        <v>891</v>
      </c>
      <c r="B20" s="2264"/>
      <c r="C20" s="2264"/>
      <c r="D20" s="2264"/>
      <c r="E20" s="453"/>
      <c r="F20" s="82"/>
      <c r="G20" s="82"/>
      <c r="H20" s="82"/>
      <c r="I20" s="82"/>
      <c r="J20" s="82"/>
      <c r="K20" s="82"/>
      <c r="L20" s="82"/>
      <c r="M20" s="82"/>
      <c r="N20" s="82"/>
    </row>
    <row r="21" spans="1:17" ht="20.25" customHeight="1">
      <c r="A21" s="163"/>
      <c r="B21" s="11"/>
      <c r="C21" s="82"/>
      <c r="D21" s="82"/>
      <c r="E21" s="82"/>
      <c r="F21" s="82"/>
      <c r="G21" s="82"/>
      <c r="H21" s="82"/>
      <c r="I21" s="82"/>
      <c r="J21" s="82"/>
      <c r="K21" s="82"/>
      <c r="L21" s="82"/>
      <c r="M21" s="82"/>
      <c r="N21" s="82"/>
    </row>
    <row r="23" spans="1:17" ht="20.25" customHeight="1">
      <c r="F23"/>
    </row>
    <row r="48" ht="27.75" customHeight="1"/>
    <row r="49" spans="1:7" ht="24" customHeight="1"/>
    <row r="50" spans="1:7" ht="80.25" customHeight="1"/>
    <row r="51" spans="1:7" ht="25.5" customHeight="1"/>
    <row r="52" spans="1:7" ht="25.5" customHeight="1"/>
    <row r="53" spans="1:7" ht="25.5" customHeight="1"/>
    <row r="54" spans="1:7" ht="27.75" customHeight="1">
      <c r="A54" s="2262"/>
      <c r="B54" s="2262"/>
      <c r="C54" s="2262"/>
      <c r="D54" s="2262"/>
      <c r="E54" s="112"/>
      <c r="F54" s="112"/>
      <c r="G54" s="112"/>
    </row>
    <row r="55" spans="1:7" ht="24" customHeight="1">
      <c r="A55" s="2262"/>
      <c r="B55" s="2262"/>
      <c r="C55" s="2262"/>
      <c r="D55" s="2262"/>
      <c r="E55" s="112"/>
      <c r="F55" s="112"/>
      <c r="G55" s="112"/>
    </row>
    <row r="56" spans="1:7" ht="24" customHeight="1"/>
    <row r="57" spans="1:7" ht="26.25" customHeight="1"/>
  </sheetData>
  <mergeCells count="3">
    <mergeCell ref="A54:D55"/>
    <mergeCell ref="A1:Q1"/>
    <mergeCell ref="A20:D20"/>
  </mergeCells>
  <conditionalFormatting sqref="B19:C19">
    <cfRule type="cellIs" dxfId="58" priority="1" operator="equal">
      <formula>0</formula>
    </cfRule>
    <cfRule type="cellIs" dxfId="57" priority="2" operator="equal">
      <formula>0</formula>
    </cfRule>
  </conditionalFormatting>
  <printOptions horizontalCentered="1" verticalCentered="1"/>
  <pageMargins left="0.39370078740157483" right="0.39370078740157483" top="0.39370078740157483" bottom="0.23622047244094491" header="0.23622047244094491" footer="0.31496062992125984"/>
  <pageSetup scale="3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R59"/>
  <sheetViews>
    <sheetView showGridLines="0" view="pageBreakPreview" zoomScale="55" zoomScaleNormal="100" zoomScaleSheetLayoutView="55" zoomScalePageLayoutView="62" workbookViewId="0">
      <selection activeCell="R15" sqref="R15"/>
    </sheetView>
  </sheetViews>
  <sheetFormatPr baseColWidth="10" defaultColWidth="11.42578125" defaultRowHeight="15"/>
  <cols>
    <col min="1" max="1" width="26.7109375" style="66" customWidth="1"/>
    <col min="2" max="2" width="27.7109375" style="66" customWidth="1"/>
    <col min="3" max="3" width="27.42578125" style="66" customWidth="1"/>
    <col min="4" max="4" width="31.85546875" style="604" customWidth="1"/>
    <col min="5" max="5" width="28.7109375" style="66" customWidth="1"/>
    <col min="6" max="6" width="19.140625" style="66" customWidth="1"/>
    <col min="7" max="7" width="25.42578125" style="66" customWidth="1"/>
    <col min="8" max="8" width="30.42578125" style="66" customWidth="1"/>
    <col min="9" max="9" width="40.85546875" style="66" customWidth="1"/>
    <col min="10" max="11" width="11.42578125" style="66"/>
    <col min="12" max="12" width="18.7109375" style="66" bestFit="1" customWidth="1"/>
    <col min="13" max="16384" width="11.42578125" style="66"/>
  </cols>
  <sheetData>
    <row r="1" spans="1:9" ht="113.25" customHeight="1">
      <c r="A1" s="2268"/>
      <c r="B1" s="2268"/>
      <c r="C1" s="2268"/>
      <c r="D1" s="2268"/>
      <c r="E1" s="2268"/>
      <c r="F1" s="2268"/>
      <c r="G1" s="2268"/>
      <c r="H1" s="2268"/>
      <c r="I1" s="2268"/>
    </row>
    <row r="2" spans="1:9" ht="79.5" customHeight="1">
      <c r="A2" s="1123" t="s">
        <v>181</v>
      </c>
      <c r="B2" s="1386" t="s">
        <v>163</v>
      </c>
      <c r="C2" s="1430" t="s">
        <v>426</v>
      </c>
      <c r="D2" s="1431" t="s">
        <v>869</v>
      </c>
      <c r="E2" s="1386" t="s">
        <v>799</v>
      </c>
      <c r="F2" s="1124" t="s">
        <v>178</v>
      </c>
      <c r="G2" s="1385" t="s">
        <v>179</v>
      </c>
      <c r="H2" s="1387" t="s">
        <v>841</v>
      </c>
      <c r="I2" s="176"/>
    </row>
    <row r="3" spans="1:9" s="431" customFormat="1" ht="21" customHeight="1">
      <c r="A3" s="1125" t="s">
        <v>5</v>
      </c>
      <c r="B3" s="2008">
        <v>0</v>
      </c>
      <c r="C3" s="2009">
        <f>+'III.3.2. Afil anual SFS RS '!E4</f>
        <v>253374</v>
      </c>
      <c r="D3" s="2010">
        <v>0</v>
      </c>
      <c r="E3" s="1427">
        <f>SUM(B3:D3)</f>
        <v>253374</v>
      </c>
      <c r="F3" s="1388">
        <v>0</v>
      </c>
      <c r="G3" s="1389">
        <f t="shared" ref="G3:G18" si="0">C3/E3</f>
        <v>1</v>
      </c>
      <c r="H3" s="1392">
        <f>+D3/E3</f>
        <v>0</v>
      </c>
      <c r="I3" s="569"/>
    </row>
    <row r="4" spans="1:9" s="431" customFormat="1" ht="21" customHeight="1">
      <c r="A4" s="1126" t="s">
        <v>6</v>
      </c>
      <c r="B4" s="2011">
        <v>0</v>
      </c>
      <c r="C4" s="1396">
        <f>+'III.3.2. Afil anual SFS RS '!E5</f>
        <v>514040</v>
      </c>
      <c r="D4" s="1432">
        <v>0</v>
      </c>
      <c r="E4" s="1428">
        <f t="shared" ref="E4:E18" si="1">SUM(B4:D4)</f>
        <v>514040</v>
      </c>
      <c r="F4" s="1388">
        <v>0</v>
      </c>
      <c r="G4" s="1389">
        <f t="shared" si="0"/>
        <v>1</v>
      </c>
      <c r="H4" s="1392">
        <f t="shared" ref="H4:H18" si="2">+D4/E4</f>
        <v>0</v>
      </c>
      <c r="I4" s="569"/>
    </row>
    <row r="5" spans="1:9" s="431" customFormat="1" ht="21" customHeight="1">
      <c r="A5" s="1126" t="s">
        <v>7</v>
      </c>
      <c r="B5" s="1882">
        <v>1477181</v>
      </c>
      <c r="C5" s="1396">
        <f>+'III.3.2. Afil anual SFS RS '!E6</f>
        <v>1081936</v>
      </c>
      <c r="D5" s="1432">
        <v>0</v>
      </c>
      <c r="E5" s="1428">
        <f t="shared" si="1"/>
        <v>2559117</v>
      </c>
      <c r="F5" s="1388">
        <f t="shared" ref="F5:F18" si="3">B5/E5</f>
        <v>0.57722292493856275</v>
      </c>
      <c r="G5" s="1389">
        <f t="shared" si="0"/>
        <v>0.42277707506143719</v>
      </c>
      <c r="H5" s="1392">
        <f t="shared" si="2"/>
        <v>0</v>
      </c>
      <c r="I5" s="569"/>
    </row>
    <row r="6" spans="1:9" s="431" customFormat="1" ht="21" customHeight="1">
      <c r="A6" s="1126" t="s">
        <v>8</v>
      </c>
      <c r="B6" s="1882">
        <v>1692259</v>
      </c>
      <c r="C6" s="1396">
        <f>+'III.3.2. Afil anual SFS RS '!E7</f>
        <v>1224898</v>
      </c>
      <c r="D6" s="1432">
        <v>0</v>
      </c>
      <c r="E6" s="1428">
        <f t="shared" si="1"/>
        <v>2917157</v>
      </c>
      <c r="F6" s="1388">
        <f t="shared" si="3"/>
        <v>0.58010556168214467</v>
      </c>
      <c r="G6" s="1389">
        <f t="shared" si="0"/>
        <v>0.41989443831785539</v>
      </c>
      <c r="H6" s="1392">
        <f t="shared" si="2"/>
        <v>0</v>
      </c>
      <c r="I6" s="569"/>
    </row>
    <row r="7" spans="1:9" s="431" customFormat="1" ht="21" customHeight="1">
      <c r="A7" s="1126" t="s">
        <v>9</v>
      </c>
      <c r="B7" s="1882">
        <v>2088299</v>
      </c>
      <c r="C7" s="1396">
        <f>+'III.3.2. Afil anual SFS RS '!E8</f>
        <v>1404225</v>
      </c>
      <c r="D7" s="1433">
        <v>21982</v>
      </c>
      <c r="E7" s="1428">
        <f t="shared" si="1"/>
        <v>3514506</v>
      </c>
      <c r="F7" s="1388">
        <f t="shared" si="3"/>
        <v>0.59419417693411247</v>
      </c>
      <c r="G7" s="1389">
        <f t="shared" si="0"/>
        <v>0.39955117447516092</v>
      </c>
      <c r="H7" s="1392">
        <f t="shared" si="2"/>
        <v>6.2546485907265491E-3</v>
      </c>
      <c r="I7" s="569"/>
    </row>
    <row r="8" spans="1:9" s="431" customFormat="1" ht="21" customHeight="1">
      <c r="A8" s="1126" t="s">
        <v>145</v>
      </c>
      <c r="B8" s="1882">
        <v>2364083</v>
      </c>
      <c r="C8" s="1396">
        <f>+'III.3.2. Afil anual SFS RS '!E9</f>
        <v>2013786</v>
      </c>
      <c r="D8" s="1433">
        <v>27105</v>
      </c>
      <c r="E8" s="1428">
        <f t="shared" si="1"/>
        <v>4404974</v>
      </c>
      <c r="F8" s="1388">
        <f t="shared" si="3"/>
        <v>0.53668489303228573</v>
      </c>
      <c r="G8" s="1389">
        <f t="shared" si="0"/>
        <v>0.45716183568847396</v>
      </c>
      <c r="H8" s="1392">
        <f t="shared" si="2"/>
        <v>6.1532712792402404E-3</v>
      </c>
      <c r="I8" s="569"/>
    </row>
    <row r="9" spans="1:9" s="431" customFormat="1" ht="21" customHeight="1">
      <c r="A9" s="1126" t="s">
        <v>177</v>
      </c>
      <c r="B9" s="1882">
        <v>2517423</v>
      </c>
      <c r="C9" s="1396">
        <f>+'III.3.2. Afil anual SFS RS '!E10</f>
        <v>2003427</v>
      </c>
      <c r="D9" s="1433">
        <v>29726</v>
      </c>
      <c r="E9" s="1428">
        <f t="shared" si="1"/>
        <v>4550576</v>
      </c>
      <c r="F9" s="1388">
        <f t="shared" si="3"/>
        <v>0.55320974751328178</v>
      </c>
      <c r="G9" s="1389">
        <f t="shared" si="0"/>
        <v>0.44025789262721904</v>
      </c>
      <c r="H9" s="1392">
        <f t="shared" si="2"/>
        <v>6.5323598594991053E-3</v>
      </c>
      <c r="I9" s="569"/>
    </row>
    <row r="10" spans="1:9" s="431" customFormat="1" ht="21" customHeight="1">
      <c r="A10" s="1126" t="s">
        <v>384</v>
      </c>
      <c r="B10" s="1882">
        <v>2688411</v>
      </c>
      <c r="C10" s="1396">
        <f>+'III.3.2. Afil anual SFS RS '!E11</f>
        <v>2303351</v>
      </c>
      <c r="D10" s="1433">
        <v>30703</v>
      </c>
      <c r="E10" s="1428">
        <f t="shared" si="1"/>
        <v>5022465</v>
      </c>
      <c r="F10" s="1388">
        <f t="shared" si="3"/>
        <v>0.53527719954245578</v>
      </c>
      <c r="G10" s="1389">
        <f t="shared" si="0"/>
        <v>0.45860966676721493</v>
      </c>
      <c r="H10" s="1392">
        <f t="shared" si="2"/>
        <v>6.1131336903293499E-3</v>
      </c>
      <c r="I10" s="569"/>
    </row>
    <row r="11" spans="1:9" s="431" customFormat="1" ht="21" customHeight="1">
      <c r="A11" s="1126" t="s">
        <v>417</v>
      </c>
      <c r="B11" s="1882">
        <v>2859306</v>
      </c>
      <c r="C11" s="1396">
        <f>+'III.3.2. Afil anual SFS RS '!E12</f>
        <v>2751753</v>
      </c>
      <c r="D11" s="1433">
        <v>27273</v>
      </c>
      <c r="E11" s="1428">
        <f t="shared" si="1"/>
        <v>5638332</v>
      </c>
      <c r="F11" s="1388">
        <f t="shared" si="3"/>
        <v>0.50711912672045567</v>
      </c>
      <c r="G11" s="1389">
        <f t="shared" si="0"/>
        <v>0.48804380444429307</v>
      </c>
      <c r="H11" s="1392">
        <f t="shared" si="2"/>
        <v>4.8370688352512761E-3</v>
      </c>
      <c r="I11" s="569"/>
    </row>
    <row r="12" spans="1:9" s="431" customFormat="1" ht="21" customHeight="1">
      <c r="A12" s="1126" t="s">
        <v>425</v>
      </c>
      <c r="B12" s="1882">
        <v>3141599</v>
      </c>
      <c r="C12" s="1396">
        <f>+'III.3.2. Afil anual SFS RS '!E13</f>
        <v>3015646</v>
      </c>
      <c r="D12" s="1433">
        <v>30370</v>
      </c>
      <c r="E12" s="1428">
        <f t="shared" si="1"/>
        <v>6187615</v>
      </c>
      <c r="F12" s="1388">
        <f t="shared" si="3"/>
        <v>0.50772373523562797</v>
      </c>
      <c r="G12" s="1389">
        <f t="shared" si="0"/>
        <v>0.48736807315904429</v>
      </c>
      <c r="H12" s="1392">
        <f t="shared" si="2"/>
        <v>4.9081916053277394E-3</v>
      </c>
      <c r="I12" s="569"/>
    </row>
    <row r="13" spans="1:9" s="431" customFormat="1" ht="21" customHeight="1">
      <c r="A13" s="1126" t="s">
        <v>720</v>
      </c>
      <c r="B13" s="1882">
        <v>3339838</v>
      </c>
      <c r="C13" s="1396">
        <v>3317405</v>
      </c>
      <c r="D13" s="1433">
        <v>30529</v>
      </c>
      <c r="E13" s="1428">
        <f t="shared" si="1"/>
        <v>6687772</v>
      </c>
      <c r="F13" s="1388">
        <f t="shared" si="3"/>
        <v>0.49939471620743053</v>
      </c>
      <c r="G13" s="1389">
        <f t="shared" si="0"/>
        <v>0.4960403853480651</v>
      </c>
      <c r="H13" s="1392">
        <f t="shared" si="2"/>
        <v>4.5648984445043877E-3</v>
      </c>
      <c r="I13" s="569"/>
    </row>
    <row r="14" spans="1:9" s="431" customFormat="1" ht="21" customHeight="1">
      <c r="A14" s="1126" t="s">
        <v>748</v>
      </c>
      <c r="B14" s="1882">
        <v>3591288</v>
      </c>
      <c r="C14" s="1396">
        <v>3347068</v>
      </c>
      <c r="D14" s="1433">
        <v>42908</v>
      </c>
      <c r="E14" s="1428">
        <f t="shared" si="1"/>
        <v>6981264</v>
      </c>
      <c r="F14" s="1388">
        <f t="shared" si="3"/>
        <v>0.51441801943029231</v>
      </c>
      <c r="G14" s="1389">
        <f t="shared" si="0"/>
        <v>0.47943581563453264</v>
      </c>
      <c r="H14" s="1392">
        <f t="shared" si="2"/>
        <v>6.1461649351750632E-3</v>
      </c>
      <c r="I14" s="572"/>
    </row>
    <row r="15" spans="1:9" s="431" customFormat="1" ht="21" customHeight="1">
      <c r="A15" s="1126" t="s">
        <v>801</v>
      </c>
      <c r="B15" s="1882">
        <v>3902592</v>
      </c>
      <c r="C15" s="1396">
        <v>3546688</v>
      </c>
      <c r="D15" s="1433">
        <v>74716</v>
      </c>
      <c r="E15" s="1428">
        <f t="shared" si="1"/>
        <v>7523996</v>
      </c>
      <c r="F15" s="1388">
        <f t="shared" si="3"/>
        <v>0.51868608117282355</v>
      </c>
      <c r="G15" s="1389">
        <f t="shared" si="0"/>
        <v>0.47138355735436327</v>
      </c>
      <c r="H15" s="1392">
        <f t="shared" si="2"/>
        <v>9.9303614728131172E-3</v>
      </c>
      <c r="I15" s="572"/>
    </row>
    <row r="16" spans="1:9" s="431" customFormat="1" ht="21" customHeight="1">
      <c r="A16" s="1126" t="s">
        <v>829</v>
      </c>
      <c r="B16" s="1882">
        <v>4153987</v>
      </c>
      <c r="C16" s="1396">
        <v>3620150</v>
      </c>
      <c r="D16" s="1433">
        <v>93895</v>
      </c>
      <c r="E16" s="1428">
        <f t="shared" si="1"/>
        <v>7868032</v>
      </c>
      <c r="F16" s="1388">
        <f t="shared" si="3"/>
        <v>0.52795756295856444</v>
      </c>
      <c r="G16" s="1389">
        <f t="shared" si="0"/>
        <v>0.46010870316745028</v>
      </c>
      <c r="H16" s="1392">
        <f t="shared" si="2"/>
        <v>1.1933733873985261E-2</v>
      </c>
      <c r="I16" s="572"/>
    </row>
    <row r="17" spans="1:18" s="431" customFormat="1" ht="21" customHeight="1">
      <c r="A17" s="1881" t="s">
        <v>1029</v>
      </c>
      <c r="B17" s="1882">
        <v>4228661</v>
      </c>
      <c r="C17" s="1396">
        <v>3726262</v>
      </c>
      <c r="D17" s="1433">
        <v>168861</v>
      </c>
      <c r="E17" s="1428">
        <f t="shared" si="1"/>
        <v>8123784</v>
      </c>
      <c r="F17" s="1388">
        <f t="shared" ref="F17" si="4">B17/E17</f>
        <v>0.52052848770966831</v>
      </c>
      <c r="G17" s="1389">
        <f t="shared" ref="G17" si="5">C17/E17</f>
        <v>0.45868550911742606</v>
      </c>
      <c r="H17" s="1392">
        <f t="shared" ref="H17" si="6">+D17/E17</f>
        <v>2.0786003172905632E-2</v>
      </c>
      <c r="I17" s="572"/>
    </row>
    <row r="18" spans="1:18" s="431" customFormat="1" ht="21" customHeight="1">
      <c r="A18" s="1126" t="s">
        <v>1089</v>
      </c>
      <c r="B18" s="1397">
        <f>+'Resumen EEp (2)'!C27</f>
        <v>4033355</v>
      </c>
      <c r="C18" s="1398">
        <f>+'Resumen EEp (2)'!C36</f>
        <v>3742716</v>
      </c>
      <c r="D18" s="1434">
        <v>168861</v>
      </c>
      <c r="E18" s="1429">
        <f t="shared" si="1"/>
        <v>7944932</v>
      </c>
      <c r="F18" s="1390">
        <f t="shared" si="3"/>
        <v>0.50766387931325274</v>
      </c>
      <c r="G18" s="1391">
        <f t="shared" si="0"/>
        <v>0.47108219428435638</v>
      </c>
      <c r="H18" s="1393">
        <f t="shared" si="2"/>
        <v>2.1253926402390856E-2</v>
      </c>
      <c r="I18" s="569"/>
    </row>
    <row r="19" spans="1:18" s="431" customFormat="1" ht="81" customHeight="1">
      <c r="A19" s="2266" t="s">
        <v>839</v>
      </c>
      <c r="B19" s="2267"/>
      <c r="C19" s="2267"/>
      <c r="D19" s="2267"/>
      <c r="E19" s="2267"/>
      <c r="F19" s="2267"/>
      <c r="G19" s="2267"/>
      <c r="H19" s="2267"/>
      <c r="I19" s="1167"/>
    </row>
    <row r="20" spans="1:18" ht="25.5" customHeight="1"/>
    <row r="21" spans="1:18" ht="25.5" customHeight="1">
      <c r="A21" s="25"/>
      <c r="B21" s="25"/>
      <c r="C21" s="25"/>
      <c r="D21" s="25"/>
      <c r="E21" s="25"/>
      <c r="F21" s="25"/>
      <c r="G21" s="25"/>
      <c r="H21" s="25"/>
      <c r="I21" s="25"/>
    </row>
    <row r="22" spans="1:18" ht="25.5" customHeight="1">
      <c r="A22" s="25"/>
      <c r="B22" s="25"/>
      <c r="C22" s="25"/>
      <c r="D22" s="25"/>
      <c r="E22" s="25"/>
      <c r="F22" s="25"/>
      <c r="G22" s="25"/>
      <c r="H22" s="25"/>
      <c r="I22" s="25"/>
      <c r="R22" s="66" t="s">
        <v>10</v>
      </c>
    </row>
    <row r="23" spans="1:18" ht="25.5" customHeight="1">
      <c r="A23" s="25"/>
      <c r="B23" s="25"/>
      <c r="C23" s="25"/>
      <c r="D23" s="25"/>
      <c r="E23" s="25"/>
      <c r="F23" s="25"/>
      <c r="G23" s="25"/>
      <c r="H23" s="25"/>
      <c r="I23" s="25"/>
    </row>
    <row r="24" spans="1:18" ht="25.5" customHeight="1">
      <c r="A24" s="25"/>
      <c r="B24" s="25"/>
      <c r="C24" s="25"/>
      <c r="D24" s="25"/>
      <c r="E24" s="25"/>
      <c r="F24" s="25"/>
      <c r="G24" s="25"/>
      <c r="H24" s="25"/>
      <c r="I24" s="25"/>
    </row>
    <row r="25" spans="1:18" ht="25.5" customHeight="1">
      <c r="A25" s="25"/>
      <c r="B25" s="25"/>
      <c r="C25" s="25"/>
      <c r="D25" s="25"/>
      <c r="E25" s="25"/>
      <c r="F25" s="25"/>
      <c r="G25" s="25"/>
      <c r="H25" s="25"/>
      <c r="I25" s="25"/>
    </row>
    <row r="26" spans="1:18" ht="25.5" customHeight="1">
      <c r="A26" s="25"/>
      <c r="B26" s="25"/>
      <c r="C26" s="25"/>
      <c r="D26" s="25"/>
      <c r="E26" s="25"/>
      <c r="F26" s="25"/>
      <c r="G26" s="25"/>
      <c r="H26" s="25"/>
      <c r="I26" s="25"/>
    </row>
    <row r="27" spans="1:18" ht="25.5" customHeight="1">
      <c r="A27" s="25"/>
      <c r="B27" s="25"/>
      <c r="C27" s="25"/>
      <c r="D27" s="25"/>
      <c r="E27" s="25"/>
      <c r="F27" s="25"/>
      <c r="G27" s="25"/>
      <c r="H27" s="25"/>
      <c r="I27" s="25"/>
    </row>
    <row r="28" spans="1:18" ht="25.5" customHeight="1">
      <c r="A28" s="25"/>
      <c r="B28" s="25"/>
      <c r="C28" s="25"/>
      <c r="D28" s="25"/>
      <c r="E28" s="25"/>
      <c r="F28" s="25"/>
      <c r="G28" s="25"/>
      <c r="H28" s="25"/>
      <c r="I28" s="25"/>
    </row>
    <row r="29" spans="1:18" ht="25.5" customHeight="1">
      <c r="A29" s="25"/>
      <c r="B29" s="25"/>
      <c r="C29" s="25"/>
      <c r="D29" s="25"/>
      <c r="E29" s="25"/>
      <c r="F29" s="25"/>
      <c r="G29" s="25"/>
      <c r="H29" s="25"/>
      <c r="I29" s="25"/>
    </row>
    <row r="30" spans="1:18" ht="25.5" customHeight="1">
      <c r="A30" s="25"/>
      <c r="B30" s="25"/>
      <c r="C30" s="25"/>
      <c r="D30" s="25"/>
      <c r="E30" s="25"/>
      <c r="F30" s="25"/>
      <c r="G30" s="25"/>
      <c r="H30" s="25"/>
      <c r="I30" s="25"/>
    </row>
    <row r="31" spans="1:18" ht="25.5" customHeight="1">
      <c r="A31" s="25"/>
      <c r="B31" s="25"/>
      <c r="C31" s="25"/>
      <c r="D31" s="25"/>
      <c r="E31" s="25"/>
      <c r="F31" s="25"/>
      <c r="G31" s="25"/>
      <c r="H31" s="25"/>
      <c r="I31" s="25"/>
    </row>
    <row r="32" spans="1:18" ht="25.5" customHeight="1">
      <c r="A32" s="25"/>
      <c r="B32" s="25"/>
      <c r="C32" s="25"/>
      <c r="D32" s="25"/>
      <c r="E32" s="25"/>
      <c r="F32" s="25"/>
      <c r="G32" s="25"/>
      <c r="H32" s="25"/>
      <c r="I32" s="25"/>
    </row>
    <row r="33" spans="1:13" ht="25.5" customHeight="1">
      <c r="A33" s="25"/>
      <c r="B33" s="25"/>
      <c r="C33" s="25"/>
      <c r="D33" s="25"/>
      <c r="E33" s="25"/>
      <c r="F33" s="25"/>
      <c r="G33" s="25"/>
      <c r="H33" s="25"/>
      <c r="I33" s="25"/>
    </row>
    <row r="34" spans="1:13" ht="25.5" customHeight="1">
      <c r="A34" s="25"/>
      <c r="B34" s="25"/>
      <c r="C34" s="25"/>
      <c r="D34" s="25"/>
      <c r="E34" s="25"/>
      <c r="F34" s="25"/>
      <c r="G34" s="25"/>
      <c r="H34" s="25"/>
      <c r="I34" s="25"/>
    </row>
    <row r="35" spans="1:13" ht="25.5" customHeight="1">
      <c r="A35" s="25"/>
      <c r="B35" s="25"/>
      <c r="C35" s="25"/>
      <c r="D35" s="25"/>
      <c r="E35" s="25"/>
      <c r="F35" s="25"/>
      <c r="G35" s="25"/>
      <c r="H35" s="25"/>
      <c r="I35" s="25"/>
    </row>
    <row r="36" spans="1:13" ht="25.5" customHeight="1">
      <c r="A36" s="25"/>
      <c r="B36" s="25"/>
      <c r="C36" s="25"/>
      <c r="D36" s="25"/>
      <c r="E36" s="25"/>
      <c r="F36" s="25"/>
      <c r="G36" s="25"/>
      <c r="H36" s="25"/>
      <c r="I36" s="25"/>
    </row>
    <row r="37" spans="1:13" ht="25.5" customHeight="1">
      <c r="A37" s="25"/>
      <c r="B37" s="25"/>
      <c r="C37" s="25"/>
      <c r="D37" s="25"/>
      <c r="E37" s="25"/>
      <c r="F37" s="25"/>
      <c r="G37" s="25"/>
      <c r="H37" s="25"/>
      <c r="I37" s="25"/>
    </row>
    <row r="38" spans="1:13" ht="25.5" customHeight="1">
      <c r="A38" s="25"/>
      <c r="B38" s="25"/>
      <c r="C38" s="25"/>
      <c r="D38" s="25"/>
      <c r="E38" s="25"/>
      <c r="F38" s="25"/>
      <c r="G38" s="25"/>
      <c r="H38" s="25"/>
      <c r="I38" s="25"/>
    </row>
    <row r="39" spans="1:13" ht="25.5" customHeight="1">
      <c r="A39" s="25"/>
      <c r="B39" s="25"/>
      <c r="C39" s="25"/>
      <c r="D39" s="25"/>
      <c r="E39" s="25"/>
      <c r="F39" s="25"/>
      <c r="G39" s="25"/>
      <c r="H39" s="25"/>
      <c r="I39" s="25"/>
    </row>
    <row r="40" spans="1:13" ht="25.5" customHeight="1">
      <c r="A40" s="25"/>
      <c r="B40" s="25"/>
      <c r="C40" s="25"/>
      <c r="D40" s="25"/>
      <c r="E40" s="25"/>
      <c r="F40" s="25"/>
      <c r="G40" s="25"/>
      <c r="H40" s="25"/>
      <c r="I40" s="25"/>
    </row>
    <row r="41" spans="1:13" ht="25.5" customHeight="1">
      <c r="A41" s="25"/>
      <c r="B41" s="25"/>
      <c r="C41" s="25"/>
      <c r="D41" s="25"/>
      <c r="E41" s="25"/>
      <c r="F41" s="25"/>
      <c r="G41" s="25"/>
      <c r="H41" s="25"/>
      <c r="I41" s="25"/>
    </row>
    <row r="42" spans="1:13">
      <c r="J42" s="82"/>
      <c r="K42" s="82"/>
      <c r="L42" s="82"/>
      <c r="M42" s="82"/>
    </row>
    <row r="43" spans="1:13">
      <c r="J43" s="82"/>
      <c r="K43" s="82"/>
      <c r="L43" s="82"/>
      <c r="M43" s="82"/>
    </row>
    <row r="44" spans="1:13">
      <c r="J44" s="82"/>
      <c r="K44" s="82"/>
      <c r="L44" s="82"/>
      <c r="M44" s="82"/>
    </row>
    <row r="45" spans="1:13">
      <c r="J45" s="82"/>
      <c r="K45" s="82"/>
      <c r="L45" s="82"/>
      <c r="M45" s="82"/>
    </row>
    <row r="46" spans="1:13" ht="51" customHeight="1">
      <c r="J46" s="82"/>
      <c r="K46" s="82"/>
      <c r="L46" s="82"/>
      <c r="M46" s="82"/>
    </row>
    <row r="47" spans="1:13" ht="78" customHeight="1">
      <c r="A47" s="2265"/>
      <c r="B47" s="2265"/>
      <c r="C47" s="2265"/>
      <c r="D47" s="2265"/>
      <c r="E47" s="2265"/>
      <c r="F47" s="2265"/>
      <c r="G47" s="2265"/>
      <c r="H47" s="2265"/>
      <c r="I47" s="2265"/>
      <c r="J47" s="2265"/>
      <c r="K47" s="82"/>
      <c r="L47" s="82"/>
      <c r="M47" s="82"/>
    </row>
    <row r="53" spans="2:15">
      <c r="J53" s="82"/>
      <c r="K53" s="82"/>
      <c r="L53" s="82"/>
      <c r="M53" s="82"/>
      <c r="N53" s="82"/>
      <c r="O53" s="82"/>
    </row>
    <row r="54" spans="2:15">
      <c r="J54" s="82"/>
      <c r="K54" s="82"/>
      <c r="L54" s="82"/>
      <c r="M54" s="82"/>
      <c r="N54" s="82"/>
      <c r="O54" s="82"/>
    </row>
    <row r="55" spans="2:15">
      <c r="J55" s="82"/>
      <c r="K55" s="82"/>
      <c r="L55" s="82"/>
      <c r="M55" s="82"/>
      <c r="N55" s="82"/>
      <c r="O55" s="82"/>
    </row>
    <row r="56" spans="2:15">
      <c r="J56" s="82"/>
      <c r="K56" s="82"/>
      <c r="L56" s="82"/>
      <c r="M56" s="82"/>
      <c r="N56" s="82"/>
      <c r="O56" s="82"/>
    </row>
    <row r="57" spans="2:15">
      <c r="J57" s="82"/>
      <c r="K57" s="82"/>
      <c r="L57" s="82"/>
      <c r="M57" s="82"/>
      <c r="N57" s="82"/>
      <c r="O57" s="82"/>
    </row>
    <row r="58" spans="2:15">
      <c r="J58" s="82"/>
      <c r="K58" s="82"/>
      <c r="L58" s="82"/>
      <c r="M58" s="82"/>
      <c r="N58" s="82"/>
      <c r="O58" s="82"/>
    </row>
    <row r="59" spans="2:15">
      <c r="B59" s="82"/>
      <c r="C59" s="82"/>
      <c r="D59" s="82"/>
      <c r="E59" s="82"/>
      <c r="F59" s="82"/>
      <c r="G59" s="82"/>
      <c r="H59" s="82"/>
      <c r="I59" s="82"/>
      <c r="J59" s="82"/>
      <c r="K59" s="82"/>
      <c r="L59" s="82"/>
      <c r="M59" s="82"/>
      <c r="N59" s="82"/>
      <c r="O59" s="82"/>
    </row>
  </sheetData>
  <mergeCells count="3">
    <mergeCell ref="A47:J47"/>
    <mergeCell ref="A19:H19"/>
    <mergeCell ref="A1:I1"/>
  </mergeCells>
  <conditionalFormatting sqref="B18:C18">
    <cfRule type="cellIs" dxfId="56"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9" tint="-0.249977111117893"/>
    <pageSetUpPr fitToPage="1"/>
  </sheetPr>
  <dimension ref="A1:V60"/>
  <sheetViews>
    <sheetView showGridLines="0" view="pageBreakPreview" zoomScale="55" zoomScaleNormal="100" zoomScaleSheetLayoutView="55" zoomScalePageLayoutView="62" workbookViewId="0">
      <selection activeCell="K18" sqref="K18"/>
    </sheetView>
  </sheetViews>
  <sheetFormatPr baseColWidth="10" defaultColWidth="11.42578125" defaultRowHeight="15"/>
  <cols>
    <col min="1" max="1" width="22.42578125" style="66" customWidth="1"/>
    <col min="2" max="2" width="25.85546875" style="1570" customWidth="1"/>
    <col min="3" max="3" width="39.85546875" style="2194" customWidth="1"/>
    <col min="4" max="4" width="22.42578125" style="1570" customWidth="1"/>
    <col min="5" max="5" width="31.28515625" style="1570" customWidth="1"/>
    <col min="6" max="6" width="25.140625" style="1570" customWidth="1"/>
    <col min="7" max="7" width="20.85546875" style="1570" customWidth="1"/>
    <col min="8" max="8" width="25.28515625" style="1570" customWidth="1"/>
    <col min="9" max="9" width="31" style="1570" customWidth="1"/>
    <col min="10" max="10" width="19" style="66" customWidth="1"/>
    <col min="11" max="11" width="16.140625" style="66" customWidth="1"/>
    <col min="12" max="12" width="18.85546875" style="66" bestFit="1" customWidth="1"/>
    <col min="13" max="13" width="15.28515625" style="66" customWidth="1"/>
    <col min="14" max="14" width="18.42578125" style="66" customWidth="1"/>
    <col min="15" max="15" width="17" style="66" customWidth="1"/>
    <col min="16" max="16" width="19.140625" style="66" customWidth="1"/>
    <col min="17" max="16384" width="11.42578125" style="66"/>
  </cols>
  <sheetData>
    <row r="1" spans="1:16" ht="86.25" customHeight="1">
      <c r="A1" s="2269"/>
      <c r="B1" s="2269"/>
      <c r="C1" s="2269"/>
      <c r="D1" s="2269"/>
      <c r="E1" s="2269"/>
      <c r="F1" s="2269"/>
      <c r="G1" s="2269"/>
      <c r="H1" s="2269"/>
      <c r="I1" s="2269"/>
      <c r="J1" s="2269"/>
      <c r="K1" s="2269"/>
      <c r="L1" s="2269"/>
      <c r="M1" s="2269"/>
      <c r="N1" s="2269"/>
      <c r="O1" s="2269"/>
      <c r="P1" s="2269"/>
    </row>
    <row r="2" spans="1:16" ht="39" customHeight="1">
      <c r="A2" s="146"/>
      <c r="B2" s="1571"/>
      <c r="C2" s="2195"/>
      <c r="D2" s="1571"/>
      <c r="E2" s="1571"/>
      <c r="F2" s="1571"/>
      <c r="G2" s="1571"/>
      <c r="H2" s="1571"/>
      <c r="I2" s="1571"/>
      <c r="J2" s="146"/>
      <c r="K2" s="146"/>
      <c r="L2" s="146"/>
      <c r="M2" s="146"/>
      <c r="N2" s="146"/>
      <c r="O2" s="146"/>
      <c r="P2" s="146"/>
    </row>
    <row r="3" spans="1:16" s="431" customFormat="1" ht="80.25" customHeight="1">
      <c r="A3" s="234" t="s">
        <v>181</v>
      </c>
      <c r="B3" s="1017" t="s">
        <v>1091</v>
      </c>
      <c r="C3" s="1017" t="s">
        <v>1090</v>
      </c>
      <c r="D3" s="1017" t="s">
        <v>555</v>
      </c>
      <c r="E3" s="1017" t="s">
        <v>840</v>
      </c>
      <c r="F3" s="221" t="s">
        <v>870</v>
      </c>
      <c r="G3" s="1017" t="s">
        <v>178</v>
      </c>
      <c r="H3" s="1017" t="s">
        <v>179</v>
      </c>
      <c r="I3" s="1215" t="s">
        <v>842</v>
      </c>
      <c r="J3" s="176"/>
      <c r="K3" s="176"/>
      <c r="L3" s="176"/>
      <c r="M3" s="176"/>
      <c r="N3" s="176"/>
      <c r="O3" s="176"/>
      <c r="P3" s="176"/>
    </row>
    <row r="4" spans="1:16" s="431" customFormat="1" ht="22.5" customHeight="1">
      <c r="A4" s="2215" t="s">
        <v>5</v>
      </c>
      <c r="B4" s="2209">
        <v>0</v>
      </c>
      <c r="C4" s="2208">
        <v>0</v>
      </c>
      <c r="D4" s="2208">
        <v>266531</v>
      </c>
      <c r="E4" s="2210">
        <f>+'III.1.4.Afil. SFS'!D3</f>
        <v>0</v>
      </c>
      <c r="F4" s="2218">
        <f t="shared" ref="F4:F18" si="0">SUM(B4:E4)</f>
        <v>266531</v>
      </c>
      <c r="G4" s="1588">
        <v>0</v>
      </c>
      <c r="H4" s="1589">
        <f t="shared" ref="H4:H19" si="1">D4/F4</f>
        <v>1</v>
      </c>
      <c r="I4" s="1590">
        <f>+E4/F4</f>
        <v>0</v>
      </c>
      <c r="J4" s="569"/>
      <c r="K4" s="569"/>
      <c r="L4" s="569"/>
      <c r="M4" s="1252"/>
      <c r="N4" s="175"/>
      <c r="O4" s="175"/>
      <c r="P4" s="570"/>
    </row>
    <row r="5" spans="1:16" s="431" customFormat="1" ht="22.5" customHeight="1">
      <c r="A5" s="1879" t="s">
        <v>6</v>
      </c>
      <c r="B5" s="2211">
        <v>0</v>
      </c>
      <c r="C5" s="1122">
        <v>0</v>
      </c>
      <c r="D5" s="1122">
        <v>513416</v>
      </c>
      <c r="E5" s="2212">
        <f>+'III.1.4.Afil. SFS'!D4</f>
        <v>0</v>
      </c>
      <c r="F5" s="2219">
        <f t="shared" si="0"/>
        <v>513416</v>
      </c>
      <c r="G5" s="1591">
        <v>0</v>
      </c>
      <c r="H5" s="1592">
        <f t="shared" si="1"/>
        <v>1</v>
      </c>
      <c r="I5" s="1593">
        <f>+E5/F5</f>
        <v>0</v>
      </c>
      <c r="J5" s="569"/>
      <c r="K5" s="569"/>
      <c r="L5" s="569"/>
      <c r="M5" s="1253"/>
      <c r="N5" s="175"/>
      <c r="O5" s="1253"/>
      <c r="P5" s="570"/>
    </row>
    <row r="6" spans="1:16" s="431" customFormat="1" ht="22.5" customHeight="1">
      <c r="A6" s="1879" t="s">
        <v>7</v>
      </c>
      <c r="B6" s="2211">
        <v>1599467</v>
      </c>
      <c r="C6" s="1122">
        <v>0</v>
      </c>
      <c r="D6" s="1122">
        <v>1081936</v>
      </c>
      <c r="E6" s="2212">
        <f>+'III.1.4.Afil. SFS'!D5</f>
        <v>0</v>
      </c>
      <c r="F6" s="2219">
        <f t="shared" si="0"/>
        <v>2681403</v>
      </c>
      <c r="G6" s="1594">
        <f t="shared" ref="G6:G17" si="2">B6/F6</f>
        <v>0.59650377060068926</v>
      </c>
      <c r="H6" s="1595">
        <f t="shared" si="1"/>
        <v>0.40349622939931074</v>
      </c>
      <c r="I6" s="1593">
        <f t="shared" ref="I6:I19" si="3">+E6/F6</f>
        <v>0</v>
      </c>
      <c r="J6" s="569"/>
      <c r="K6" s="569"/>
      <c r="L6" s="1440"/>
      <c r="M6" s="1253"/>
      <c r="N6" s="175"/>
      <c r="O6" s="175"/>
      <c r="P6" s="570"/>
    </row>
    <row r="7" spans="1:16" s="431" customFormat="1" ht="22.5" customHeight="1">
      <c r="A7" s="1879" t="s">
        <v>8</v>
      </c>
      <c r="B7" s="2211">
        <v>1729671</v>
      </c>
      <c r="C7" s="1122">
        <v>0</v>
      </c>
      <c r="D7" s="1122">
        <v>1224643</v>
      </c>
      <c r="E7" s="2212">
        <f>+'III.1.4.Afil. SFS'!D6</f>
        <v>0</v>
      </c>
      <c r="F7" s="2219">
        <f t="shared" si="0"/>
        <v>2954314</v>
      </c>
      <c r="G7" s="1594">
        <f t="shared" si="2"/>
        <v>0.5854729727442648</v>
      </c>
      <c r="H7" s="1595">
        <f t="shared" si="1"/>
        <v>0.41452702725573515</v>
      </c>
      <c r="I7" s="1593">
        <f t="shared" si="3"/>
        <v>0</v>
      </c>
      <c r="J7" s="569"/>
      <c r="K7" s="569"/>
      <c r="L7" s="1440"/>
      <c r="M7" s="175"/>
      <c r="N7" s="175"/>
      <c r="O7" s="175"/>
      <c r="P7" s="570"/>
    </row>
    <row r="8" spans="1:16" s="431" customFormat="1" ht="22.5" customHeight="1">
      <c r="A8" s="1879" t="s">
        <v>9</v>
      </c>
      <c r="B8" s="2211">
        <v>2096232</v>
      </c>
      <c r="C8" s="1122">
        <v>0</v>
      </c>
      <c r="D8" s="1122">
        <v>1346166</v>
      </c>
      <c r="E8" s="2212">
        <f>+'III.1.4.Afil. SFS'!D7</f>
        <v>21982</v>
      </c>
      <c r="F8" s="2219">
        <f t="shared" si="0"/>
        <v>3464380</v>
      </c>
      <c r="G8" s="1594">
        <f t="shared" si="2"/>
        <v>0.60508142871163095</v>
      </c>
      <c r="H8" s="1595">
        <f t="shared" si="1"/>
        <v>0.38857342439339793</v>
      </c>
      <c r="I8" s="1593">
        <f t="shared" si="3"/>
        <v>6.3451468949711062E-3</v>
      </c>
      <c r="J8" s="569"/>
      <c r="K8" s="569"/>
      <c r="L8" s="1440"/>
      <c r="M8" s="175"/>
      <c r="N8" s="175"/>
      <c r="O8" s="175"/>
      <c r="P8" s="570"/>
    </row>
    <row r="9" spans="1:16" s="431" customFormat="1" ht="22.5" customHeight="1">
      <c r="A9" s="1879" t="s">
        <v>145</v>
      </c>
      <c r="B9" s="2211">
        <v>2417992</v>
      </c>
      <c r="C9" s="1122">
        <v>0</v>
      </c>
      <c r="D9" s="1122">
        <v>1847833</v>
      </c>
      <c r="E9" s="2212">
        <f>+'III.1.4.Afil. SFS'!D8</f>
        <v>27105</v>
      </c>
      <c r="F9" s="2219">
        <f t="shared" si="0"/>
        <v>4292930</v>
      </c>
      <c r="G9" s="1594">
        <f t="shared" si="2"/>
        <v>0.56324980840591388</v>
      </c>
      <c r="H9" s="1595">
        <f t="shared" si="1"/>
        <v>0.43043632204578225</v>
      </c>
      <c r="I9" s="1593">
        <f t="shared" si="3"/>
        <v>6.3138695483038387E-3</v>
      </c>
      <c r="J9" s="569"/>
      <c r="K9" s="569"/>
      <c r="L9" s="1440"/>
      <c r="M9" s="1440"/>
      <c r="N9" s="1440"/>
      <c r="O9" s="175"/>
      <c r="P9" s="570"/>
    </row>
    <row r="10" spans="1:16" s="431" customFormat="1" ht="22.5" customHeight="1">
      <c r="A10" s="1879" t="s">
        <v>177</v>
      </c>
      <c r="B10" s="2211">
        <v>2586943</v>
      </c>
      <c r="C10" s="1122">
        <v>0</v>
      </c>
      <c r="D10" s="1122">
        <v>1996335</v>
      </c>
      <c r="E10" s="2212">
        <f>+'III.1.4.Afil. SFS'!D9</f>
        <v>29726</v>
      </c>
      <c r="F10" s="2219">
        <f t="shared" si="0"/>
        <v>4613004</v>
      </c>
      <c r="G10" s="1594">
        <f t="shared" si="2"/>
        <v>0.56079357399213181</v>
      </c>
      <c r="H10" s="1595">
        <f t="shared" si="1"/>
        <v>0.43276246888144904</v>
      </c>
      <c r="I10" s="1593">
        <f t="shared" si="3"/>
        <v>6.4439571264191401E-3</v>
      </c>
      <c r="J10" s="569"/>
      <c r="K10" s="569"/>
      <c r="L10" s="1440"/>
      <c r="M10" s="1440"/>
      <c r="N10" s="1440"/>
      <c r="O10" s="175"/>
      <c r="P10" s="175"/>
    </row>
    <row r="11" spans="1:16" s="431" customFormat="1" ht="22.5" customHeight="1">
      <c r="A11" s="1879" t="s">
        <v>384</v>
      </c>
      <c r="B11" s="2211">
        <v>2747735</v>
      </c>
      <c r="C11" s="1122">
        <v>0</v>
      </c>
      <c r="D11" s="1122">
        <v>2294356</v>
      </c>
      <c r="E11" s="2212">
        <f>+'III.1.4.Afil. SFS'!D10</f>
        <v>30703</v>
      </c>
      <c r="F11" s="2219">
        <f t="shared" si="0"/>
        <v>5072794</v>
      </c>
      <c r="G11" s="1594">
        <f t="shared" si="2"/>
        <v>0.5416610648885013</v>
      </c>
      <c r="H11" s="1595">
        <f t="shared" si="1"/>
        <v>0.45228645200258477</v>
      </c>
      <c r="I11" s="1593">
        <f t="shared" si="3"/>
        <v>6.0524831089139438E-3</v>
      </c>
      <c r="J11" s="569"/>
      <c r="K11" s="569"/>
      <c r="L11" s="1440"/>
      <c r="M11" s="1440"/>
      <c r="N11" s="1440"/>
      <c r="O11" s="1214"/>
      <c r="P11" s="175"/>
    </row>
    <row r="12" spans="1:16" s="431" customFormat="1" ht="22.5" customHeight="1">
      <c r="A12" s="1879" t="s">
        <v>417</v>
      </c>
      <c r="B12" s="2211">
        <v>2965326</v>
      </c>
      <c r="C12" s="1122">
        <v>0</v>
      </c>
      <c r="D12" s="1122">
        <v>2646899</v>
      </c>
      <c r="E12" s="2212">
        <f>+'III.1.4.Afil. SFS'!D11</f>
        <v>27273</v>
      </c>
      <c r="F12" s="2219">
        <f t="shared" si="0"/>
        <v>5639498</v>
      </c>
      <c r="G12" s="1594">
        <f t="shared" si="2"/>
        <v>0.52581382243596864</v>
      </c>
      <c r="H12" s="1595">
        <f t="shared" si="1"/>
        <v>0.46935010882174266</v>
      </c>
      <c r="I12" s="1593">
        <f t="shared" si="3"/>
        <v>4.8360687422887641E-3</v>
      </c>
      <c r="J12" s="569"/>
      <c r="K12" s="569"/>
      <c r="L12" s="1440"/>
      <c r="M12" s="1440"/>
      <c r="N12" s="1440"/>
      <c r="O12" s="175"/>
      <c r="P12" s="175"/>
    </row>
    <row r="13" spans="1:16" s="431" customFormat="1" ht="22.5" customHeight="1">
      <c r="A13" s="1879" t="s">
        <v>425</v>
      </c>
      <c r="B13" s="2211">
        <v>3224947</v>
      </c>
      <c r="C13" s="1122">
        <v>0</v>
      </c>
      <c r="D13" s="1122">
        <v>3015646</v>
      </c>
      <c r="E13" s="2212">
        <f>+'III.1.4.Afil. SFS'!D12</f>
        <v>30370</v>
      </c>
      <c r="F13" s="2219">
        <f t="shared" si="0"/>
        <v>6270963</v>
      </c>
      <c r="G13" s="1594">
        <f t="shared" si="2"/>
        <v>0.51426662858639094</v>
      </c>
      <c r="H13" s="1595">
        <f t="shared" si="1"/>
        <v>0.48089041507659985</v>
      </c>
      <c r="I13" s="1593">
        <f t="shared" si="3"/>
        <v>4.8429563370091643E-3</v>
      </c>
      <c r="J13" s="569"/>
      <c r="K13" s="569"/>
      <c r="L13" s="1440"/>
      <c r="M13" s="1440"/>
      <c r="N13" s="1440"/>
      <c r="O13" s="175"/>
      <c r="P13" s="175"/>
    </row>
    <row r="14" spans="1:16" s="431" customFormat="1" ht="22.5" customHeight="1">
      <c r="A14" s="1879" t="s">
        <v>720</v>
      </c>
      <c r="B14" s="2211">
        <v>3407061</v>
      </c>
      <c r="C14" s="1122">
        <v>0</v>
      </c>
      <c r="D14" s="1122">
        <v>3110557</v>
      </c>
      <c r="E14" s="2212">
        <f>+'III.1.4.Afil. SFS'!D13</f>
        <v>30529</v>
      </c>
      <c r="F14" s="2219">
        <f t="shared" si="0"/>
        <v>6548147</v>
      </c>
      <c r="G14" s="1594">
        <f t="shared" si="2"/>
        <v>0.520309180597198</v>
      </c>
      <c r="H14" s="1595">
        <f t="shared" si="1"/>
        <v>0.47502858442243279</v>
      </c>
      <c r="I14" s="1593">
        <f t="shared" si="3"/>
        <v>4.6622349803692557E-3</v>
      </c>
      <c r="J14" s="569"/>
      <c r="K14" s="572"/>
      <c r="L14" s="1440"/>
      <c r="M14" s="1440"/>
      <c r="N14" s="1440"/>
      <c r="O14" s="175"/>
      <c r="P14" s="175"/>
    </row>
    <row r="15" spans="1:16" s="431" customFormat="1" ht="22.5" customHeight="1">
      <c r="A15" s="2216" t="s">
        <v>748</v>
      </c>
      <c r="B15" s="1883">
        <v>3699816</v>
      </c>
      <c r="C15" s="1122">
        <v>0</v>
      </c>
      <c r="D15" s="1596">
        <v>3353566</v>
      </c>
      <c r="E15" s="2212">
        <f>+'III.1.4.Afil. SFS'!D14</f>
        <v>42908</v>
      </c>
      <c r="F15" s="2220">
        <f t="shared" si="0"/>
        <v>7096290</v>
      </c>
      <c r="G15" s="1597">
        <f t="shared" si="2"/>
        <v>0.52137328096794244</v>
      </c>
      <c r="H15" s="1598">
        <f t="shared" si="1"/>
        <v>0.47258017922040951</v>
      </c>
      <c r="I15" s="1593">
        <f t="shared" si="3"/>
        <v>6.0465398116480587E-3</v>
      </c>
      <c r="J15" s="569"/>
      <c r="K15" s="572"/>
      <c r="L15" s="1440"/>
      <c r="M15" s="1440"/>
      <c r="N15" s="1440"/>
      <c r="O15" s="175"/>
      <c r="P15" s="175"/>
    </row>
    <row r="16" spans="1:16" s="431" customFormat="1" ht="22.5" customHeight="1">
      <c r="A16" s="2216" t="s">
        <v>801</v>
      </c>
      <c r="B16" s="1883">
        <v>4020299</v>
      </c>
      <c r="C16" s="1122">
        <v>0</v>
      </c>
      <c r="D16" s="1596">
        <v>3545383</v>
      </c>
      <c r="E16" s="2212">
        <f>+'III.1.4.Afil. SFS'!D15</f>
        <v>74716</v>
      </c>
      <c r="F16" s="2220">
        <f t="shared" si="0"/>
        <v>7640398</v>
      </c>
      <c r="G16" s="1597">
        <f t="shared" si="2"/>
        <v>0.52618973514206979</v>
      </c>
      <c r="H16" s="1598">
        <f t="shared" si="1"/>
        <v>0.46403119313941499</v>
      </c>
      <c r="I16" s="1593">
        <f t="shared" si="3"/>
        <v>9.7790717185151869E-3</v>
      </c>
      <c r="J16" s="569"/>
      <c r="K16" s="572"/>
      <c r="L16" s="1440"/>
      <c r="M16" s="1440"/>
      <c r="N16" s="1440"/>
      <c r="O16" s="175"/>
      <c r="P16" s="175"/>
    </row>
    <row r="17" spans="1:22" s="431" customFormat="1" ht="22.5" customHeight="1">
      <c r="A17" s="2216" t="s">
        <v>827</v>
      </c>
      <c r="B17" s="1883">
        <v>4240469</v>
      </c>
      <c r="C17" s="1122">
        <v>0</v>
      </c>
      <c r="D17" s="1596">
        <v>3591049</v>
      </c>
      <c r="E17" s="2213">
        <f>+'III.1.4.Afil. SFS'!D16</f>
        <v>93895</v>
      </c>
      <c r="F17" s="2220">
        <f t="shared" si="0"/>
        <v>7925413</v>
      </c>
      <c r="G17" s="1597">
        <f t="shared" si="2"/>
        <v>0.53504706947133229</v>
      </c>
      <c r="H17" s="1598">
        <f t="shared" si="1"/>
        <v>0.4531055984085624</v>
      </c>
      <c r="I17" s="1599">
        <f t="shared" si="3"/>
        <v>1.1847332120105287E-2</v>
      </c>
      <c r="J17" s="569"/>
      <c r="K17" s="572"/>
      <c r="L17" s="569"/>
      <c r="M17" s="1440"/>
      <c r="N17" s="1440"/>
      <c r="O17" s="175"/>
      <c r="P17" s="175"/>
    </row>
    <row r="18" spans="1:22" s="431" customFormat="1" ht="22.5" customHeight="1">
      <c r="A18" s="2216" t="s">
        <v>1030</v>
      </c>
      <c r="B18" s="1883">
        <v>4310345</v>
      </c>
      <c r="C18" s="1122">
        <v>0</v>
      </c>
      <c r="D18" s="1596">
        <v>3711158</v>
      </c>
      <c r="E18" s="2213">
        <v>168861</v>
      </c>
      <c r="F18" s="2220">
        <f t="shared" si="0"/>
        <v>8190364</v>
      </c>
      <c r="G18" s="1597">
        <f t="shared" ref="G18" si="4">B18/F18</f>
        <v>0.52627026100427288</v>
      </c>
      <c r="H18" s="1598">
        <f t="shared" ref="H18" si="5">D18/F18</f>
        <v>0.45311270659032982</v>
      </c>
      <c r="I18" s="1599">
        <f t="shared" ref="I18" si="6">+E18/F18</f>
        <v>2.0617032405397365E-2</v>
      </c>
      <c r="J18" s="569"/>
      <c r="K18" s="572"/>
      <c r="L18" s="569"/>
      <c r="M18" s="1440"/>
      <c r="N18" s="1440"/>
      <c r="O18" s="175"/>
      <c r="P18" s="175"/>
    </row>
    <row r="19" spans="1:22" s="431" customFormat="1" ht="22.5" customHeight="1">
      <c r="A19" s="2217" t="s">
        <v>1089</v>
      </c>
      <c r="B19" s="2169">
        <f>+'Resumen EEp (2)'!B27</f>
        <v>3381681</v>
      </c>
      <c r="C19" s="2170">
        <f>+'Resumen EEp (2)'!J40</f>
        <v>911915</v>
      </c>
      <c r="D19" s="2170">
        <f>+'Resumen EEp (2)'!B36</f>
        <v>3742003</v>
      </c>
      <c r="E19" s="2214">
        <v>168861</v>
      </c>
      <c r="F19" s="2221">
        <f>SUM(B19:E19)</f>
        <v>8204460</v>
      </c>
      <c r="G19" s="1600">
        <f>(C19+B19)/F19</f>
        <v>0.52332463074961666</v>
      </c>
      <c r="H19" s="1601">
        <f t="shared" si="1"/>
        <v>0.45609375876047903</v>
      </c>
      <c r="I19" s="1602">
        <f t="shared" si="3"/>
        <v>2.058161048990427E-2</v>
      </c>
      <c r="J19" s="1122"/>
      <c r="K19" s="572"/>
      <c r="L19" s="569"/>
      <c r="M19" s="571"/>
      <c r="N19" s="175"/>
      <c r="O19" s="175"/>
      <c r="P19" s="175"/>
    </row>
    <row r="20" spans="1:22" ht="43.5" customHeight="1">
      <c r="A20" s="2270" t="s">
        <v>843</v>
      </c>
      <c r="B20" s="2271"/>
      <c r="C20" s="2271"/>
      <c r="D20" s="2271"/>
      <c r="E20" s="2271"/>
      <c r="F20" s="2271"/>
      <c r="G20" s="2271"/>
      <c r="H20" s="2271"/>
      <c r="I20" s="2271"/>
      <c r="J20" s="2271"/>
      <c r="K20" s="2271"/>
      <c r="L20" s="2271"/>
      <c r="M20" s="2271"/>
      <c r="N20" s="2271"/>
      <c r="O20" s="2271"/>
      <c r="P20" s="2271"/>
    </row>
    <row r="21" spans="1:22" ht="25.5" customHeight="1">
      <c r="A21" s="25"/>
      <c r="B21" s="610"/>
      <c r="C21" s="610"/>
      <c r="D21" s="610"/>
      <c r="E21" s="610"/>
      <c r="F21" s="610"/>
      <c r="G21" s="610"/>
      <c r="H21" s="610"/>
      <c r="I21" s="610"/>
      <c r="J21" s="25"/>
      <c r="K21" s="25"/>
      <c r="L21" s="25"/>
      <c r="M21" s="25"/>
      <c r="N21" s="25"/>
      <c r="O21" s="25"/>
      <c r="P21" s="25"/>
    </row>
    <row r="22" spans="1:22" ht="25.5" customHeight="1">
      <c r="A22" s="25"/>
      <c r="B22" s="610"/>
      <c r="C22" s="610"/>
      <c r="D22" s="610"/>
      <c r="E22" s="610"/>
      <c r="F22" s="610"/>
      <c r="G22" s="610"/>
      <c r="H22" s="610"/>
      <c r="I22" s="610"/>
      <c r="J22" s="25"/>
      <c r="K22" s="25"/>
      <c r="L22" s="25"/>
      <c r="M22" s="25"/>
      <c r="N22" s="25"/>
      <c r="O22" s="25"/>
      <c r="P22" s="25"/>
    </row>
    <row r="23" spans="1:22" ht="25.5" customHeight="1">
      <c r="A23" s="25"/>
      <c r="B23" s="610"/>
      <c r="C23" s="610"/>
      <c r="D23" s="610"/>
      <c r="E23" s="610"/>
      <c r="F23" s="610"/>
      <c r="G23" s="610"/>
      <c r="H23" s="610"/>
      <c r="I23" s="610"/>
      <c r="J23" s="25"/>
      <c r="K23" s="25"/>
      <c r="L23" s="25"/>
      <c r="M23" s="25"/>
      <c r="N23" s="25"/>
      <c r="O23" s="25"/>
      <c r="P23" s="25"/>
      <c r="V23" s="66" t="s">
        <v>10</v>
      </c>
    </row>
    <row r="24" spans="1:22" ht="25.5" customHeight="1">
      <c r="A24" s="25"/>
      <c r="B24" s="610"/>
      <c r="C24" s="610"/>
      <c r="D24" s="610"/>
      <c r="E24" s="610"/>
      <c r="F24" s="610"/>
      <c r="G24" s="610"/>
      <c r="H24" s="610"/>
      <c r="I24" s="610"/>
      <c r="J24" s="25"/>
      <c r="K24" s="25"/>
      <c r="L24" s="25"/>
      <c r="M24" s="25"/>
      <c r="N24" s="25"/>
      <c r="O24" s="25"/>
      <c r="P24" s="25"/>
    </row>
    <row r="25" spans="1:22" ht="25.5" customHeight="1">
      <c r="A25" s="25"/>
      <c r="B25" s="610"/>
      <c r="C25" s="610"/>
      <c r="D25" s="610"/>
      <c r="E25" s="610"/>
      <c r="F25" s="610"/>
      <c r="G25" s="610"/>
      <c r="H25" s="610"/>
      <c r="I25" s="610"/>
      <c r="J25" s="25"/>
      <c r="K25" s="25"/>
      <c r="L25" s="25"/>
      <c r="M25" s="25"/>
      <c r="N25" s="25"/>
      <c r="O25" s="25"/>
      <c r="P25" s="25"/>
    </row>
    <row r="26" spans="1:22" ht="25.5" customHeight="1">
      <c r="A26" s="25"/>
      <c r="B26" s="610"/>
      <c r="C26" s="610"/>
      <c r="D26" s="610"/>
      <c r="E26" s="610"/>
      <c r="F26" s="610"/>
      <c r="G26" s="610"/>
      <c r="H26" s="610"/>
      <c r="I26" s="610"/>
      <c r="J26" s="25"/>
      <c r="K26" s="25"/>
      <c r="L26" s="25"/>
      <c r="M26" s="25"/>
      <c r="N26" s="25"/>
      <c r="O26" s="25"/>
      <c r="P26" s="25"/>
    </row>
    <row r="27" spans="1:22" ht="25.5" customHeight="1">
      <c r="A27" s="25"/>
      <c r="B27" s="610"/>
      <c r="C27" s="610"/>
      <c r="D27" s="610"/>
      <c r="E27" s="610"/>
      <c r="F27" s="610"/>
      <c r="G27" s="610"/>
      <c r="H27" s="610"/>
      <c r="I27" s="610"/>
      <c r="J27" s="25"/>
      <c r="K27" s="25"/>
      <c r="L27" s="25"/>
      <c r="M27" s="25"/>
      <c r="N27" s="25"/>
      <c r="O27" s="25"/>
      <c r="P27" s="25"/>
    </row>
    <row r="28" spans="1:22" ht="25.5" customHeight="1">
      <c r="A28" s="25"/>
      <c r="B28" s="610"/>
      <c r="C28" s="610"/>
      <c r="D28" s="610"/>
      <c r="E28" s="610"/>
      <c r="F28" s="610"/>
      <c r="G28" s="610"/>
      <c r="H28" s="610"/>
      <c r="I28" s="610"/>
      <c r="J28" s="25"/>
      <c r="K28" s="25"/>
      <c r="L28" s="25"/>
      <c r="M28" s="25"/>
      <c r="N28" s="25"/>
      <c r="O28" s="25"/>
      <c r="P28" s="25"/>
    </row>
    <row r="29" spans="1:22" ht="25.5" customHeight="1">
      <c r="A29" s="25"/>
      <c r="B29" s="610"/>
      <c r="C29" s="610"/>
      <c r="D29" s="610"/>
      <c r="E29" s="610"/>
      <c r="F29" s="610"/>
      <c r="G29" s="610"/>
      <c r="H29" s="610"/>
      <c r="I29" s="610"/>
      <c r="J29" s="25"/>
      <c r="K29" s="25"/>
      <c r="L29" s="25"/>
      <c r="M29" s="25"/>
      <c r="N29" s="25"/>
      <c r="O29" s="25"/>
      <c r="P29" s="25"/>
    </row>
    <row r="30" spans="1:22" ht="25.5" customHeight="1">
      <c r="A30" s="25"/>
      <c r="B30" s="610"/>
      <c r="C30" s="610"/>
      <c r="D30" s="610"/>
      <c r="E30" s="610"/>
      <c r="F30" s="610"/>
      <c r="G30" s="610"/>
      <c r="H30" s="610"/>
      <c r="I30" s="610"/>
      <c r="J30" s="25"/>
      <c r="K30" s="25"/>
      <c r="L30" s="25"/>
      <c r="M30" s="25"/>
      <c r="N30" s="25"/>
      <c r="O30" s="25"/>
      <c r="P30" s="25"/>
    </row>
    <row r="31" spans="1:22" ht="25.5" customHeight="1">
      <c r="A31" s="25"/>
      <c r="B31" s="610"/>
      <c r="C31" s="610"/>
      <c r="D31" s="610"/>
      <c r="E31" s="610"/>
      <c r="F31" s="610"/>
      <c r="G31" s="610"/>
      <c r="H31" s="610"/>
      <c r="I31" s="610"/>
      <c r="J31" s="25"/>
      <c r="K31" s="25"/>
      <c r="L31" s="25"/>
      <c r="M31" s="25"/>
      <c r="N31" s="25"/>
      <c r="O31" s="25"/>
      <c r="P31" s="25"/>
    </row>
    <row r="32" spans="1:22" ht="25.5" customHeight="1">
      <c r="A32" s="25"/>
      <c r="B32" s="610"/>
      <c r="C32" s="610"/>
      <c r="D32" s="610"/>
      <c r="E32" s="610"/>
      <c r="F32" s="610"/>
      <c r="G32" s="610"/>
      <c r="H32" s="610"/>
      <c r="I32" s="610"/>
      <c r="J32" s="25"/>
      <c r="K32" s="25"/>
      <c r="L32" s="25"/>
      <c r="M32" s="25"/>
      <c r="N32" s="25"/>
      <c r="O32" s="25"/>
      <c r="P32" s="25"/>
    </row>
    <row r="33" spans="1:17" ht="25.5" customHeight="1">
      <c r="A33" s="25"/>
      <c r="B33" s="610"/>
      <c r="C33" s="610"/>
      <c r="D33" s="610"/>
      <c r="E33" s="610"/>
      <c r="F33" s="610"/>
      <c r="G33" s="610"/>
      <c r="H33" s="610"/>
      <c r="I33" s="610"/>
      <c r="J33" s="25"/>
      <c r="K33" s="25"/>
      <c r="L33" s="25"/>
      <c r="M33" s="25"/>
      <c r="N33" s="25"/>
      <c r="O33" s="25"/>
      <c r="P33" s="25"/>
    </row>
    <row r="34" spans="1:17" ht="25.5" customHeight="1">
      <c r="A34" s="25"/>
      <c r="B34" s="610"/>
      <c r="C34" s="610"/>
      <c r="D34" s="610"/>
      <c r="E34" s="610"/>
      <c r="F34" s="610"/>
      <c r="G34" s="610"/>
      <c r="H34" s="610"/>
      <c r="I34" s="610"/>
      <c r="J34" s="25"/>
      <c r="K34" s="25"/>
      <c r="L34" s="25"/>
      <c r="M34" s="25"/>
      <c r="N34" s="25"/>
      <c r="O34" s="25"/>
      <c r="P34" s="25"/>
    </row>
    <row r="35" spans="1:17" ht="25.5" customHeight="1">
      <c r="A35" s="25"/>
      <c r="B35" s="610"/>
      <c r="C35" s="610"/>
      <c r="D35" s="610"/>
      <c r="E35" s="610"/>
      <c r="F35" s="610"/>
      <c r="G35" s="610"/>
      <c r="H35" s="610"/>
      <c r="I35" s="610"/>
      <c r="J35" s="25"/>
      <c r="K35" s="25"/>
      <c r="L35" s="25"/>
      <c r="M35" s="25"/>
      <c r="N35" s="25"/>
      <c r="O35" s="25"/>
      <c r="P35" s="25"/>
    </row>
    <row r="36" spans="1:17" ht="25.5" customHeight="1">
      <c r="A36" s="25"/>
      <c r="B36" s="610"/>
      <c r="C36" s="610"/>
      <c r="D36" s="610"/>
      <c r="E36" s="610"/>
      <c r="F36" s="610"/>
      <c r="G36" s="610"/>
      <c r="H36" s="610"/>
      <c r="I36" s="610"/>
      <c r="J36" s="25"/>
      <c r="K36" s="25"/>
      <c r="L36" s="25"/>
      <c r="M36" s="25"/>
      <c r="N36" s="25"/>
      <c r="O36" s="25"/>
      <c r="P36" s="25"/>
    </row>
    <row r="37" spans="1:17" ht="25.5" customHeight="1">
      <c r="A37" s="25"/>
      <c r="B37" s="610"/>
      <c r="C37" s="610"/>
      <c r="D37" s="610"/>
      <c r="E37" s="610"/>
      <c r="F37" s="610"/>
      <c r="G37" s="610"/>
      <c r="H37" s="610"/>
      <c r="I37" s="610"/>
      <c r="J37" s="25"/>
      <c r="K37" s="25"/>
      <c r="L37" s="25"/>
      <c r="M37" s="25"/>
      <c r="N37" s="25"/>
      <c r="O37" s="25"/>
      <c r="P37" s="25"/>
    </row>
    <row r="38" spans="1:17" ht="25.5" customHeight="1">
      <c r="A38" s="25"/>
      <c r="B38" s="610"/>
      <c r="C38" s="610"/>
      <c r="D38" s="610"/>
      <c r="E38" s="610"/>
      <c r="F38" s="610"/>
      <c r="G38" s="610"/>
      <c r="H38" s="610"/>
      <c r="I38" s="610"/>
      <c r="J38" s="25"/>
      <c r="K38" s="25"/>
      <c r="L38" s="25"/>
      <c r="M38" s="25"/>
      <c r="N38" s="25"/>
      <c r="O38" s="25"/>
      <c r="P38" s="25"/>
    </row>
    <row r="39" spans="1:17" ht="25.5" customHeight="1">
      <c r="A39" s="25"/>
      <c r="B39" s="610"/>
      <c r="C39" s="610"/>
      <c r="D39" s="610"/>
      <c r="E39" s="610"/>
      <c r="F39" s="610"/>
      <c r="G39" s="610"/>
      <c r="H39" s="610"/>
      <c r="I39" s="610"/>
      <c r="J39" s="25"/>
      <c r="K39" s="25"/>
      <c r="L39" s="25"/>
      <c r="M39" s="25"/>
      <c r="N39" s="25"/>
      <c r="O39" s="25"/>
      <c r="P39" s="25"/>
    </row>
    <row r="40" spans="1:17" ht="25.5" customHeight="1">
      <c r="A40" s="25"/>
      <c r="B40" s="610"/>
      <c r="C40" s="610"/>
      <c r="D40" s="610"/>
      <c r="E40" s="610"/>
      <c r="F40" s="610"/>
      <c r="G40" s="610"/>
      <c r="H40" s="610"/>
      <c r="I40" s="610"/>
      <c r="J40" s="25"/>
      <c r="K40" s="25"/>
      <c r="L40" s="25"/>
      <c r="M40" s="25"/>
      <c r="N40" s="25"/>
      <c r="O40" s="25"/>
      <c r="P40" s="25"/>
    </row>
    <row r="41" spans="1:17" ht="25.5" customHeight="1">
      <c r="A41" s="25"/>
      <c r="B41" s="610"/>
      <c r="C41" s="610"/>
      <c r="D41" s="610"/>
      <c r="E41" s="610"/>
      <c r="F41" s="610"/>
      <c r="G41" s="610"/>
      <c r="H41" s="610"/>
      <c r="I41" s="610"/>
      <c r="J41" s="25"/>
      <c r="K41" s="25"/>
      <c r="L41" s="25"/>
      <c r="M41" s="25"/>
      <c r="N41" s="25"/>
      <c r="O41" s="25"/>
      <c r="P41" s="25"/>
    </row>
    <row r="42" spans="1:17" ht="25.5" customHeight="1">
      <c r="A42" s="25"/>
      <c r="B42" s="610"/>
      <c r="C42" s="610"/>
      <c r="D42" s="610"/>
      <c r="E42" s="610"/>
      <c r="F42" s="610"/>
      <c r="G42" s="610"/>
      <c r="H42" s="610"/>
      <c r="I42" s="610"/>
      <c r="J42" s="25"/>
      <c r="K42" s="25"/>
      <c r="L42" s="25"/>
      <c r="M42" s="25"/>
      <c r="N42" s="25"/>
      <c r="O42" s="25"/>
      <c r="P42" s="25"/>
    </row>
    <row r="43" spans="1:17">
      <c r="Q43" s="82"/>
    </row>
    <row r="44" spans="1:17">
      <c r="Q44" s="82"/>
    </row>
    <row r="45" spans="1:17">
      <c r="Q45" s="82"/>
    </row>
    <row r="46" spans="1:17">
      <c r="Q46" s="82"/>
    </row>
    <row r="47" spans="1:17" ht="51" customHeight="1">
      <c r="Q47" s="82"/>
    </row>
    <row r="48" spans="1:17" ht="78" customHeight="1">
      <c r="A48" s="230"/>
      <c r="B48" s="1127"/>
      <c r="C48" s="1127"/>
      <c r="D48" s="1127"/>
      <c r="E48" s="1127"/>
      <c r="F48" s="1127"/>
      <c r="G48" s="1127"/>
      <c r="H48" s="1127"/>
      <c r="I48" s="1127"/>
      <c r="J48" s="230"/>
      <c r="K48" s="230"/>
      <c r="L48" s="230"/>
      <c r="M48" s="230"/>
      <c r="N48" s="230"/>
      <c r="O48" s="230"/>
      <c r="P48" s="230"/>
      <c r="Q48" s="82"/>
    </row>
    <row r="54" spans="2:19">
      <c r="Q54" s="82"/>
      <c r="R54" s="82"/>
      <c r="S54" s="82"/>
    </row>
    <row r="55" spans="2:19">
      <c r="Q55" s="82"/>
      <c r="R55" s="82"/>
      <c r="S55" s="82"/>
    </row>
    <row r="56" spans="2:19">
      <c r="Q56" s="82"/>
      <c r="R56" s="82"/>
      <c r="S56" s="82"/>
    </row>
    <row r="57" spans="2:19">
      <c r="Q57" s="82"/>
      <c r="R57" s="82"/>
      <c r="S57" s="82"/>
    </row>
    <row r="58" spans="2:19">
      <c r="Q58" s="82"/>
      <c r="R58" s="82"/>
      <c r="S58" s="82"/>
    </row>
    <row r="59" spans="2:19">
      <c r="Q59" s="82"/>
      <c r="R59" s="82"/>
      <c r="S59" s="82"/>
    </row>
    <row r="60" spans="2:19">
      <c r="B60" s="611"/>
      <c r="C60" s="611"/>
      <c r="D60" s="611"/>
      <c r="E60" s="611"/>
      <c r="F60" s="611"/>
      <c r="G60" s="611"/>
      <c r="H60" s="611"/>
      <c r="I60" s="611"/>
      <c r="J60" s="82"/>
      <c r="K60" s="82"/>
      <c r="L60" s="82"/>
      <c r="M60" s="82"/>
      <c r="N60" s="82"/>
      <c r="O60" s="82"/>
      <c r="P60" s="82"/>
      <c r="Q60" s="82"/>
      <c r="R60" s="82"/>
      <c r="S60" s="82"/>
    </row>
  </sheetData>
  <mergeCells count="2">
    <mergeCell ref="A1:P1"/>
    <mergeCell ref="A20:P20"/>
  </mergeCells>
  <conditionalFormatting sqref="B19 D19">
    <cfRule type="cellIs" dxfId="55"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X59"/>
  <sheetViews>
    <sheetView showGridLines="0" view="pageBreakPreview" topLeftCell="B1" zoomScale="55" zoomScaleNormal="100" zoomScaleSheetLayoutView="55" zoomScalePageLayoutView="62" workbookViewId="0">
      <selection activeCell="N8" sqref="N8"/>
    </sheetView>
  </sheetViews>
  <sheetFormatPr baseColWidth="10" defaultColWidth="11.42578125" defaultRowHeight="15"/>
  <cols>
    <col min="1" max="1" width="0" style="604" hidden="1" customWidth="1"/>
    <col min="2" max="2" width="22" style="66" customWidth="1"/>
    <col min="3" max="4" width="17.42578125" style="1585" customWidth="1"/>
    <col min="5" max="6" width="18.7109375" style="1585" customWidth="1"/>
    <col min="7" max="8" width="18" style="1585" customWidth="1"/>
    <col min="9" max="9" width="21.42578125" style="1585" customWidth="1"/>
    <col min="10" max="11" width="17.140625" style="1585" customWidth="1"/>
    <col min="12" max="12" width="13.85546875" style="66" customWidth="1"/>
    <col min="13" max="13" width="12.7109375" style="66" customWidth="1"/>
    <col min="14" max="14" width="19" style="66" customWidth="1"/>
    <col min="15" max="15" width="16.140625" style="66" customWidth="1"/>
    <col min="16" max="16" width="40.5703125" style="66" customWidth="1"/>
    <col min="17" max="17" width="10.5703125" style="66" customWidth="1"/>
    <col min="18" max="18" width="24.7109375" style="66" customWidth="1"/>
    <col min="19" max="16384" width="11.42578125" style="66"/>
  </cols>
  <sheetData>
    <row r="1" spans="1:18" ht="87" customHeight="1">
      <c r="B1" s="2269"/>
      <c r="C1" s="2269"/>
      <c r="D1" s="2269"/>
      <c r="E1" s="2269"/>
      <c r="F1" s="2269"/>
      <c r="G1" s="2269"/>
      <c r="H1" s="2269"/>
      <c r="I1" s="2269"/>
      <c r="J1" s="2269"/>
      <c r="K1" s="2269"/>
      <c r="L1" s="2269"/>
      <c r="M1" s="2269"/>
      <c r="N1" s="2269"/>
      <c r="O1" s="2269"/>
      <c r="P1" s="2269"/>
      <c r="Q1" s="2269"/>
    </row>
    <row r="2" spans="1:18" ht="26.25" customHeight="1">
      <c r="B2" s="408"/>
      <c r="C2" s="1586"/>
      <c r="D2" s="1586"/>
      <c r="E2" s="1586"/>
      <c r="F2" s="1586"/>
      <c r="G2" s="1586"/>
      <c r="H2" s="1586"/>
      <c r="I2" s="1586" t="s">
        <v>482</v>
      </c>
      <c r="J2" s="1586"/>
      <c r="K2" s="1586"/>
      <c r="L2" s="408"/>
      <c r="M2" s="408"/>
      <c r="N2" s="408"/>
      <c r="O2" s="408"/>
      <c r="P2" s="408"/>
      <c r="Q2" s="408"/>
    </row>
    <row r="3" spans="1:18" s="533" customFormat="1" ht="32.25" customHeight="1">
      <c r="B3" s="2277" t="s">
        <v>181</v>
      </c>
      <c r="C3" s="2272" t="s">
        <v>480</v>
      </c>
      <c r="D3" s="2273"/>
      <c r="E3" s="2272" t="s">
        <v>481</v>
      </c>
      <c r="F3" s="2274"/>
      <c r="G3" s="2275" t="s">
        <v>483</v>
      </c>
      <c r="H3" s="2275"/>
      <c r="I3" s="2275"/>
      <c r="J3" s="2275"/>
      <c r="K3" s="2276"/>
      <c r="L3" s="528"/>
      <c r="M3" s="528"/>
      <c r="N3" s="528"/>
      <c r="O3" s="528"/>
      <c r="P3" s="528"/>
      <c r="Q3" s="528"/>
    </row>
    <row r="4" spans="1:18" ht="32.25" customHeight="1">
      <c r="B4" s="2278"/>
      <c r="C4" s="1885" t="s">
        <v>90</v>
      </c>
      <c r="D4" s="1886" t="s">
        <v>47</v>
      </c>
      <c r="E4" s="1885" t="s">
        <v>90</v>
      </c>
      <c r="F4" s="1887" t="s">
        <v>47</v>
      </c>
      <c r="G4" s="219" t="s">
        <v>90</v>
      </c>
      <c r="H4" s="219" t="s">
        <v>47</v>
      </c>
      <c r="I4" s="221" t="s">
        <v>2</v>
      </c>
      <c r="J4" s="219" t="s">
        <v>522</v>
      </c>
      <c r="K4" s="220" t="s">
        <v>479</v>
      </c>
      <c r="L4" s="519"/>
      <c r="M4" s="519"/>
      <c r="N4" s="519"/>
      <c r="O4" s="519"/>
      <c r="P4" s="519"/>
      <c r="R4" s="18"/>
    </row>
    <row r="5" spans="1:18" ht="23.25" customHeight="1">
      <c r="A5" s="604">
        <v>2007</v>
      </c>
      <c r="B5" s="1888" t="s">
        <v>7</v>
      </c>
      <c r="C5" s="1889">
        <v>479821</v>
      </c>
      <c r="D5" s="1890">
        <v>602115</v>
      </c>
      <c r="E5" s="1889">
        <v>792515</v>
      </c>
      <c r="F5" s="1890">
        <v>684666</v>
      </c>
      <c r="G5" s="1525">
        <f>+E5+C5</f>
        <v>1272336</v>
      </c>
      <c r="H5" s="1526">
        <v>1286781</v>
      </c>
      <c r="I5" s="529">
        <f t="shared" ref="I5:I18" si="0">G5+H5</f>
        <v>2559117</v>
      </c>
      <c r="J5" s="907">
        <f>G5/I5</f>
        <v>0.49717773747741895</v>
      </c>
      <c r="K5" s="530">
        <f>H5/I5</f>
        <v>0.502822262522581</v>
      </c>
      <c r="L5" s="519"/>
      <c r="M5" s="519"/>
      <c r="N5" s="519"/>
      <c r="O5" s="519"/>
      <c r="P5" s="519"/>
      <c r="R5" s="18"/>
    </row>
    <row r="6" spans="1:18" ht="23.25" customHeight="1">
      <c r="A6" s="604">
        <v>2008</v>
      </c>
      <c r="B6" s="1847" t="s">
        <v>8</v>
      </c>
      <c r="C6" s="1891">
        <v>545438</v>
      </c>
      <c r="D6" s="435">
        <v>679205</v>
      </c>
      <c r="E6" s="1891">
        <v>890402</v>
      </c>
      <c r="F6" s="435">
        <v>801857</v>
      </c>
      <c r="G6" s="1525">
        <f t="shared" ref="G6" si="1">+E6+C6</f>
        <v>1435840</v>
      </c>
      <c r="H6" s="1525">
        <f t="shared" ref="H6" si="2">+F6+D6</f>
        <v>1481062</v>
      </c>
      <c r="I6" s="531">
        <f t="shared" si="0"/>
        <v>2916902</v>
      </c>
      <c r="J6" s="908">
        <f t="shared" ref="J6:J12" si="3">G6/I6</f>
        <v>0.49224828259571285</v>
      </c>
      <c r="K6" s="532">
        <f t="shared" ref="K6:K12" si="4">H6/I6</f>
        <v>0.50775171740428715</v>
      </c>
      <c r="L6" s="519"/>
      <c r="M6" s="1248"/>
      <c r="N6" s="1249"/>
      <c r="O6" s="1249"/>
      <c r="P6" s="1248"/>
      <c r="R6" s="18"/>
    </row>
    <row r="7" spans="1:18" ht="23.25" customHeight="1">
      <c r="A7" s="604">
        <v>2009</v>
      </c>
      <c r="B7" s="1847" t="s">
        <v>9</v>
      </c>
      <c r="C7" s="1891">
        <v>615631</v>
      </c>
      <c r="D7" s="435">
        <v>788594</v>
      </c>
      <c r="E7" s="1891">
        <v>1078877</v>
      </c>
      <c r="F7" s="435">
        <v>1009422</v>
      </c>
      <c r="G7" s="1525">
        <f t="shared" ref="G7:G17" si="5">+E7+C7</f>
        <v>1694508</v>
      </c>
      <c r="H7" s="1525">
        <f t="shared" ref="H7:H17" si="6">+F7+D7</f>
        <v>1798016</v>
      </c>
      <c r="I7" s="531">
        <f t="shared" si="0"/>
        <v>3492524</v>
      </c>
      <c r="J7" s="908">
        <f t="shared" si="3"/>
        <v>0.48518149052089549</v>
      </c>
      <c r="K7" s="532">
        <f t="shared" si="4"/>
        <v>0.51481850947910446</v>
      </c>
      <c r="L7" s="519"/>
      <c r="M7" s="1248"/>
      <c r="N7" s="1249"/>
      <c r="O7" s="1249"/>
      <c r="P7" s="1248"/>
      <c r="R7" s="18"/>
    </row>
    <row r="8" spans="1:18" ht="23.25" customHeight="1">
      <c r="A8" s="604">
        <v>2010</v>
      </c>
      <c r="B8" s="1847" t="s">
        <v>145</v>
      </c>
      <c r="C8" s="1891">
        <v>904636</v>
      </c>
      <c r="D8" s="435">
        <v>1109150</v>
      </c>
      <c r="E8" s="1891">
        <v>1210182</v>
      </c>
      <c r="F8" s="435">
        <v>1153901</v>
      </c>
      <c r="G8" s="1525">
        <f t="shared" si="5"/>
        <v>2114818</v>
      </c>
      <c r="H8" s="1525">
        <f t="shared" si="6"/>
        <v>2263051</v>
      </c>
      <c r="I8" s="531">
        <f t="shared" si="0"/>
        <v>4377869</v>
      </c>
      <c r="J8" s="908">
        <f t="shared" si="3"/>
        <v>0.48307018780141664</v>
      </c>
      <c r="K8" s="532">
        <f t="shared" si="4"/>
        <v>0.51692981219858336</v>
      </c>
      <c r="L8" s="519"/>
      <c r="M8" s="1248"/>
      <c r="N8" s="1249"/>
      <c r="O8" s="1249"/>
      <c r="P8" s="1248"/>
      <c r="R8" s="18"/>
    </row>
    <row r="9" spans="1:18" ht="23.25" customHeight="1">
      <c r="A9" s="604">
        <v>2011</v>
      </c>
      <c r="B9" s="1847" t="s">
        <v>177</v>
      </c>
      <c r="C9" s="1891">
        <v>899174</v>
      </c>
      <c r="D9" s="435">
        <v>1104253</v>
      </c>
      <c r="E9" s="1891">
        <v>1279458</v>
      </c>
      <c r="F9" s="435">
        <v>1237965</v>
      </c>
      <c r="G9" s="1525">
        <f t="shared" si="5"/>
        <v>2178632</v>
      </c>
      <c r="H9" s="1525">
        <f t="shared" si="6"/>
        <v>2342218</v>
      </c>
      <c r="I9" s="531">
        <f t="shared" si="0"/>
        <v>4520850</v>
      </c>
      <c r="J9" s="908">
        <f t="shared" si="3"/>
        <v>0.48190760587057746</v>
      </c>
      <c r="K9" s="532">
        <f t="shared" si="4"/>
        <v>0.51809239412942254</v>
      </c>
      <c r="M9" s="1248"/>
      <c r="N9" s="1249"/>
      <c r="O9" s="1249"/>
      <c r="P9" s="1248"/>
      <c r="R9" s="18"/>
    </row>
    <row r="10" spans="1:18" ht="23.25" customHeight="1">
      <c r="A10" s="604">
        <v>2012</v>
      </c>
      <c r="B10" s="1847" t="s">
        <v>384</v>
      </c>
      <c r="C10" s="1891">
        <v>1031326</v>
      </c>
      <c r="D10" s="435">
        <v>1272025</v>
      </c>
      <c r="E10" s="1891">
        <v>1360788</v>
      </c>
      <c r="F10" s="435">
        <v>1327623</v>
      </c>
      <c r="G10" s="1525">
        <f t="shared" si="5"/>
        <v>2392114</v>
      </c>
      <c r="H10" s="1525">
        <f t="shared" si="6"/>
        <v>2599648</v>
      </c>
      <c r="I10" s="531">
        <f t="shared" si="0"/>
        <v>4991762</v>
      </c>
      <c r="J10" s="908">
        <f t="shared" si="3"/>
        <v>0.47921235026830206</v>
      </c>
      <c r="K10" s="532">
        <f t="shared" si="4"/>
        <v>0.520787649731698</v>
      </c>
      <c r="M10" s="1248"/>
      <c r="N10" s="1249"/>
      <c r="O10" s="1249"/>
      <c r="P10" s="1248"/>
      <c r="R10" s="18"/>
    </row>
    <row r="11" spans="1:18" ht="23.25" customHeight="1">
      <c r="A11" s="604">
        <v>2013</v>
      </c>
      <c r="B11" s="1847" t="s">
        <v>417</v>
      </c>
      <c r="C11" s="1891">
        <v>1243431</v>
      </c>
      <c r="D11" s="435">
        <v>1508322</v>
      </c>
      <c r="E11" s="1891">
        <v>1462398</v>
      </c>
      <c r="F11" s="435">
        <v>1438578</v>
      </c>
      <c r="G11" s="1525">
        <f t="shared" si="5"/>
        <v>2705829</v>
      </c>
      <c r="H11" s="1525">
        <f t="shared" si="6"/>
        <v>2946900</v>
      </c>
      <c r="I11" s="531">
        <f t="shared" si="0"/>
        <v>5652729</v>
      </c>
      <c r="J11" s="908">
        <f t="shared" si="3"/>
        <v>0.47867658258515489</v>
      </c>
      <c r="K11" s="532">
        <f t="shared" si="4"/>
        <v>0.52132341741484511</v>
      </c>
      <c r="M11" s="1248"/>
      <c r="N11" s="1249"/>
      <c r="O11" s="1249"/>
      <c r="P11" s="1248"/>
      <c r="R11" s="18"/>
    </row>
    <row r="12" spans="1:18" ht="23.25" customHeight="1">
      <c r="A12" s="604">
        <v>2014</v>
      </c>
      <c r="B12" s="1847" t="s">
        <v>425</v>
      </c>
      <c r="C12" s="1891">
        <v>1400518</v>
      </c>
      <c r="D12" s="435">
        <v>1615128</v>
      </c>
      <c r="E12" s="1891">
        <v>1578325</v>
      </c>
      <c r="F12" s="435">
        <v>1563274</v>
      </c>
      <c r="G12" s="1525">
        <f t="shared" si="5"/>
        <v>2978843</v>
      </c>
      <c r="H12" s="1525">
        <f t="shared" si="6"/>
        <v>3178402</v>
      </c>
      <c r="I12" s="531">
        <f t="shared" si="0"/>
        <v>6157245</v>
      </c>
      <c r="J12" s="908">
        <f t="shared" si="3"/>
        <v>0.48379478159469047</v>
      </c>
      <c r="K12" s="532">
        <f t="shared" si="4"/>
        <v>0.51620521840530953</v>
      </c>
      <c r="M12" s="1248"/>
      <c r="N12" s="1249"/>
      <c r="O12" s="1249"/>
      <c r="P12" s="1248"/>
      <c r="R12" s="18"/>
    </row>
    <row r="13" spans="1:18" ht="23.25" customHeight="1">
      <c r="A13" s="604">
        <v>2015</v>
      </c>
      <c r="B13" s="1847" t="s">
        <v>720</v>
      </c>
      <c r="C13" s="1884">
        <v>1572793</v>
      </c>
      <c r="D13" s="1094">
        <v>1744612</v>
      </c>
      <c r="E13" s="1884">
        <v>1674811</v>
      </c>
      <c r="F13" s="1094">
        <v>1665027</v>
      </c>
      <c r="G13" s="1525">
        <f t="shared" si="5"/>
        <v>3247604</v>
      </c>
      <c r="H13" s="1525">
        <f t="shared" si="6"/>
        <v>3409639</v>
      </c>
      <c r="I13" s="531">
        <f t="shared" si="0"/>
        <v>6657243</v>
      </c>
      <c r="J13" s="908">
        <f t="shared" ref="J13:J18" si="7">G13/I13</f>
        <v>0.48783017234011139</v>
      </c>
      <c r="K13" s="532">
        <f t="shared" ref="K13:K18" si="8">H13/I13</f>
        <v>0.51216982765988861</v>
      </c>
      <c r="L13" s="604"/>
      <c r="M13" s="1248"/>
      <c r="N13" s="1249"/>
      <c r="O13" s="1249"/>
      <c r="P13" s="1248"/>
      <c r="R13" s="25"/>
    </row>
    <row r="14" spans="1:18" ht="23.25" customHeight="1">
      <c r="A14" s="604">
        <v>2016</v>
      </c>
      <c r="B14" s="1847" t="s">
        <v>748</v>
      </c>
      <c r="C14" s="1884">
        <v>1575598</v>
      </c>
      <c r="D14" s="1094">
        <v>1771470</v>
      </c>
      <c r="E14" s="1884">
        <v>1809250</v>
      </c>
      <c r="F14" s="1094">
        <v>1782038</v>
      </c>
      <c r="G14" s="1525">
        <f t="shared" si="5"/>
        <v>3384848</v>
      </c>
      <c r="H14" s="1525">
        <f t="shared" si="6"/>
        <v>3553508</v>
      </c>
      <c r="I14" s="531">
        <f t="shared" si="0"/>
        <v>6938356</v>
      </c>
      <c r="J14" s="908">
        <f t="shared" si="7"/>
        <v>0.48784582399634724</v>
      </c>
      <c r="K14" s="532">
        <f t="shared" si="8"/>
        <v>0.51215417600365276</v>
      </c>
      <c r="M14" s="1248"/>
      <c r="N14" s="1249"/>
      <c r="O14" s="1249"/>
      <c r="P14" s="1248"/>
      <c r="Q14" s="409"/>
      <c r="R14" s="25"/>
    </row>
    <row r="15" spans="1:18" ht="23.25" customHeight="1">
      <c r="B15" s="1847" t="s">
        <v>801</v>
      </c>
      <c r="C15" s="1884">
        <v>1677875</v>
      </c>
      <c r="D15" s="1094">
        <v>1868813</v>
      </c>
      <c r="E15" s="1884">
        <v>1977166</v>
      </c>
      <c r="F15" s="1094">
        <v>1925426</v>
      </c>
      <c r="G15" s="1525">
        <f t="shared" si="5"/>
        <v>3655041</v>
      </c>
      <c r="H15" s="1525">
        <f t="shared" si="6"/>
        <v>3794239</v>
      </c>
      <c r="I15" s="531">
        <f t="shared" si="0"/>
        <v>7449280</v>
      </c>
      <c r="J15" s="908">
        <f t="shared" si="7"/>
        <v>0.49065694939645171</v>
      </c>
      <c r="K15" s="532">
        <f t="shared" si="8"/>
        <v>0.50934305060354823</v>
      </c>
      <c r="L15" s="409"/>
      <c r="M15" s="1248"/>
      <c r="N15" s="1249"/>
      <c r="O15" s="1249"/>
      <c r="P15" s="1248"/>
      <c r="Q15" s="25"/>
      <c r="R15" s="25"/>
    </row>
    <row r="16" spans="1:18" ht="23.25" customHeight="1">
      <c r="B16" s="1847" t="s">
        <v>827</v>
      </c>
      <c r="C16" s="1884">
        <v>1712181</v>
      </c>
      <c r="D16" s="1094">
        <v>1907969</v>
      </c>
      <c r="E16" s="1884">
        <v>2096180</v>
      </c>
      <c r="F16" s="1094">
        <v>2057807</v>
      </c>
      <c r="G16" s="1525">
        <f t="shared" si="5"/>
        <v>3808361</v>
      </c>
      <c r="H16" s="1525">
        <f t="shared" si="6"/>
        <v>3965776</v>
      </c>
      <c r="I16" s="531">
        <f t="shared" si="0"/>
        <v>7774137</v>
      </c>
      <c r="J16" s="908">
        <f t="shared" si="7"/>
        <v>0.48987572511263949</v>
      </c>
      <c r="K16" s="532">
        <f t="shared" si="8"/>
        <v>0.51012427488736045</v>
      </c>
      <c r="L16" s="25"/>
      <c r="M16" s="1248"/>
      <c r="N16" s="1249"/>
      <c r="O16" s="1249"/>
      <c r="P16" s="1248"/>
      <c r="Q16" s="25"/>
      <c r="R16" s="25"/>
    </row>
    <row r="17" spans="2:24" ht="23.25" customHeight="1">
      <c r="B17" s="1847" t="s">
        <v>1030</v>
      </c>
      <c r="C17" s="1884">
        <v>1758351</v>
      </c>
      <c r="D17" s="1094">
        <v>1967911</v>
      </c>
      <c r="E17" s="1884">
        <v>2126390</v>
      </c>
      <c r="F17" s="1094">
        <v>2102271</v>
      </c>
      <c r="G17" s="1525">
        <f t="shared" si="5"/>
        <v>3884741</v>
      </c>
      <c r="H17" s="1525">
        <f t="shared" si="6"/>
        <v>4070182</v>
      </c>
      <c r="I17" s="531">
        <f t="shared" si="0"/>
        <v>7954923</v>
      </c>
      <c r="J17" s="908">
        <f t="shared" si="7"/>
        <v>0.48834426178606632</v>
      </c>
      <c r="K17" s="532">
        <f t="shared" si="8"/>
        <v>0.51165573821393373</v>
      </c>
      <c r="L17" s="25"/>
      <c r="M17" s="1248"/>
      <c r="N17" s="1250"/>
      <c r="O17" s="1250"/>
      <c r="P17" s="1248"/>
      <c r="Q17" s="25"/>
      <c r="R17" s="25"/>
      <c r="X17" s="66" t="s">
        <v>10</v>
      </c>
    </row>
    <row r="18" spans="2:24" ht="25.5" customHeight="1">
      <c r="B18" s="1848" t="s">
        <v>1089</v>
      </c>
      <c r="C18" s="1095">
        <f>+'Resumen EEp (2)'!D36</f>
        <v>1766283</v>
      </c>
      <c r="D18" s="1096">
        <f>+'Resumen EEp (2)'!E36</f>
        <v>1976433</v>
      </c>
      <c r="E18" s="1095">
        <f>+'Resumen EEp (2)'!D27+'Resumen EEp (2)'!J39</f>
        <v>2469745</v>
      </c>
      <c r="F18" s="1096">
        <f>+'Resumen EEp (2)'!E27+'Resumen EEp (2)'!J38</f>
        <v>2475525</v>
      </c>
      <c r="G18" s="1527">
        <f>+C18+E18</f>
        <v>4236028</v>
      </c>
      <c r="H18" s="1527">
        <f>+F18+D18</f>
        <v>4451958</v>
      </c>
      <c r="I18" s="1265">
        <f t="shared" si="0"/>
        <v>8687986</v>
      </c>
      <c r="J18" s="909">
        <f t="shared" si="7"/>
        <v>0.48757306929361993</v>
      </c>
      <c r="K18" s="910">
        <f t="shared" si="8"/>
        <v>0.51242693070638001</v>
      </c>
      <c r="L18" s="25"/>
      <c r="M18" s="25"/>
      <c r="N18" s="1251"/>
      <c r="O18" s="1251"/>
      <c r="P18" s="25"/>
      <c r="Q18" s="25"/>
      <c r="R18" s="25"/>
    </row>
    <row r="19" spans="2:24" ht="25.5" customHeight="1">
      <c r="B19" s="2262" t="s">
        <v>781</v>
      </c>
      <c r="C19" s="2262"/>
      <c r="D19" s="2262"/>
      <c r="E19" s="2262"/>
      <c r="F19" s="2262"/>
      <c r="G19" s="2262"/>
      <c r="H19" s="2262"/>
      <c r="I19" s="2262"/>
      <c r="J19" s="2262"/>
      <c r="K19" s="2262"/>
      <c r="L19" s="25"/>
      <c r="M19" s="25"/>
      <c r="N19" s="25"/>
      <c r="O19" s="25"/>
      <c r="P19" s="25"/>
      <c r="Q19" s="25"/>
      <c r="R19" s="25"/>
    </row>
    <row r="20" spans="2:24" ht="25.5" customHeight="1">
      <c r="B20" s="25"/>
      <c r="C20" s="610"/>
      <c r="D20" s="610"/>
      <c r="E20" s="610"/>
      <c r="F20" s="610"/>
      <c r="G20" s="610"/>
      <c r="H20" s="610"/>
      <c r="I20" s="610"/>
      <c r="J20" s="610"/>
      <c r="K20" s="610"/>
      <c r="L20" s="25"/>
      <c r="M20" s="25"/>
      <c r="N20" s="25"/>
      <c r="O20" s="25"/>
      <c r="P20" s="25"/>
      <c r="Q20" s="25"/>
      <c r="R20" s="25"/>
    </row>
    <row r="21" spans="2:24" ht="25.5" customHeight="1">
      <c r="B21" s="25"/>
      <c r="C21" s="610"/>
      <c r="D21" s="610"/>
      <c r="E21" s="610"/>
      <c r="F21" s="610"/>
      <c r="G21" s="610"/>
      <c r="H21" s="610"/>
      <c r="I21" s="610"/>
      <c r="J21" s="610"/>
      <c r="K21" s="610"/>
      <c r="L21" s="25"/>
      <c r="M21" s="25"/>
      <c r="N21" s="25"/>
      <c r="O21" s="25"/>
      <c r="P21" s="25"/>
      <c r="Q21" s="25"/>
      <c r="R21" s="25"/>
    </row>
    <row r="22" spans="2:24" ht="25.5" customHeight="1">
      <c r="B22" s="25"/>
      <c r="C22" s="610"/>
      <c r="D22" s="610"/>
      <c r="E22" s="610"/>
      <c r="F22" s="610"/>
      <c r="G22" s="610"/>
      <c r="H22" s="610"/>
      <c r="I22" s="610"/>
      <c r="J22" s="610"/>
      <c r="K22" s="610"/>
      <c r="L22" s="25"/>
      <c r="M22" s="25"/>
      <c r="N22" s="25"/>
      <c r="O22" s="25"/>
      <c r="P22" s="25"/>
      <c r="Q22" s="25"/>
      <c r="R22" s="25"/>
    </row>
    <row r="23" spans="2:24" ht="25.5" customHeight="1">
      <c r="B23" s="25"/>
      <c r="C23" s="610"/>
      <c r="D23" s="610"/>
      <c r="E23" s="610"/>
      <c r="F23" s="610"/>
      <c r="G23" s="610"/>
      <c r="H23" s="610"/>
      <c r="I23" s="610"/>
      <c r="J23" s="610"/>
      <c r="K23" s="610"/>
      <c r="L23" s="25"/>
      <c r="M23" s="25"/>
      <c r="N23" s="25"/>
      <c r="O23" s="25"/>
      <c r="P23" s="25"/>
      <c r="Q23" s="25"/>
      <c r="R23" s="25"/>
    </row>
    <row r="24" spans="2:24" ht="25.5" customHeight="1">
      <c r="B24" s="25"/>
      <c r="C24" s="610"/>
      <c r="D24" s="610"/>
      <c r="E24" s="610"/>
      <c r="F24" s="610"/>
      <c r="G24" s="610"/>
      <c r="H24" s="610"/>
      <c r="I24" s="610"/>
      <c r="J24" s="610"/>
      <c r="K24" s="610"/>
      <c r="L24" s="25"/>
      <c r="M24" s="25"/>
      <c r="N24" s="25"/>
      <c r="O24" s="25"/>
      <c r="P24" s="25"/>
      <c r="Q24" s="25"/>
      <c r="R24" s="25"/>
    </row>
    <row r="25" spans="2:24" ht="25.5" customHeight="1">
      <c r="B25" s="25"/>
      <c r="C25" s="610"/>
      <c r="D25" s="610"/>
      <c r="E25" s="610"/>
      <c r="F25" s="610"/>
      <c r="G25" s="610"/>
      <c r="H25" s="610"/>
      <c r="I25" s="610"/>
      <c r="J25" s="610"/>
      <c r="K25" s="610"/>
      <c r="L25" s="25"/>
      <c r="M25" s="25"/>
      <c r="N25" s="25"/>
      <c r="O25" s="25"/>
      <c r="P25" s="25"/>
      <c r="Q25" s="25"/>
      <c r="R25" s="25"/>
    </row>
    <row r="26" spans="2:24" ht="25.5" customHeight="1">
      <c r="B26" s="25"/>
      <c r="C26" s="610"/>
      <c r="D26" s="610"/>
      <c r="E26" s="610"/>
      <c r="F26" s="610"/>
      <c r="G26" s="610"/>
      <c r="H26" s="610"/>
      <c r="I26" s="610"/>
      <c r="J26" s="610"/>
      <c r="K26" s="610"/>
      <c r="L26" s="25"/>
      <c r="M26" s="25"/>
      <c r="N26" s="25"/>
      <c r="O26" s="25"/>
      <c r="P26" s="25"/>
      <c r="Q26" s="25"/>
      <c r="R26" s="25"/>
    </row>
    <row r="27" spans="2:24" ht="25.5" customHeight="1">
      <c r="B27" s="25"/>
      <c r="C27" s="610"/>
      <c r="D27" s="610"/>
      <c r="E27" s="610"/>
      <c r="F27" s="610"/>
      <c r="G27" s="610"/>
      <c r="H27" s="610"/>
      <c r="I27" s="610"/>
      <c r="J27" s="610"/>
      <c r="K27" s="610"/>
      <c r="L27" s="25"/>
      <c r="M27" s="25"/>
      <c r="N27" s="25"/>
      <c r="O27" s="25"/>
      <c r="P27" s="25"/>
      <c r="Q27" s="25"/>
      <c r="R27" s="25"/>
    </row>
    <row r="28" spans="2:24" ht="25.5" customHeight="1">
      <c r="B28" s="25"/>
      <c r="C28" s="610"/>
      <c r="D28" s="610"/>
      <c r="E28" s="610"/>
      <c r="F28" s="610"/>
      <c r="G28" s="610"/>
      <c r="H28" s="610"/>
      <c r="I28" s="610"/>
      <c r="J28" s="610"/>
      <c r="K28" s="610"/>
      <c r="L28" s="25"/>
      <c r="M28" s="25"/>
      <c r="N28" s="25"/>
      <c r="O28" s="25"/>
      <c r="P28" s="25"/>
      <c r="Q28" s="25"/>
      <c r="R28" s="25"/>
    </row>
    <row r="29" spans="2:24" ht="25.5" customHeight="1">
      <c r="B29" s="25"/>
      <c r="C29" s="610"/>
      <c r="D29" s="610"/>
      <c r="E29" s="610"/>
      <c r="F29" s="610"/>
      <c r="G29" s="610"/>
      <c r="H29" s="610"/>
      <c r="I29" s="610"/>
      <c r="J29" s="610"/>
      <c r="K29" s="610"/>
      <c r="L29" s="25"/>
      <c r="M29" s="25"/>
      <c r="N29" s="25"/>
      <c r="O29" s="25"/>
      <c r="P29" s="25"/>
      <c r="Q29" s="25"/>
      <c r="R29" s="25"/>
    </row>
    <row r="30" spans="2:24" ht="25.5" customHeight="1">
      <c r="B30" s="25"/>
      <c r="C30" s="610"/>
      <c r="D30" s="610"/>
      <c r="E30" s="610"/>
      <c r="F30" s="610"/>
      <c r="G30" s="610"/>
      <c r="H30" s="610"/>
      <c r="I30" s="610"/>
      <c r="J30" s="610"/>
      <c r="K30" s="610"/>
      <c r="L30" s="25"/>
      <c r="M30" s="25"/>
      <c r="N30" s="25"/>
      <c r="O30" s="25"/>
      <c r="P30" s="25"/>
      <c r="Q30" s="25"/>
      <c r="R30" s="25"/>
    </row>
    <row r="31" spans="2:24" ht="25.5" customHeight="1">
      <c r="B31" s="25"/>
      <c r="C31" s="610"/>
      <c r="D31" s="610"/>
      <c r="E31" s="610"/>
      <c r="F31" s="610"/>
      <c r="G31" s="610"/>
      <c r="H31" s="610"/>
      <c r="I31" s="610"/>
      <c r="J31" s="610"/>
      <c r="K31" s="610"/>
      <c r="L31" s="25"/>
      <c r="M31" s="25"/>
      <c r="N31" s="25"/>
      <c r="O31" s="25"/>
      <c r="P31" s="25"/>
      <c r="Q31" s="25"/>
      <c r="R31" s="25"/>
    </row>
    <row r="32" spans="2:24" ht="25.5" customHeight="1">
      <c r="B32" s="25"/>
      <c r="C32" s="610"/>
      <c r="D32" s="610"/>
      <c r="E32" s="610"/>
      <c r="F32" s="610"/>
      <c r="G32" s="610"/>
      <c r="H32" s="610"/>
      <c r="I32" s="610"/>
      <c r="J32" s="610"/>
      <c r="K32" s="610"/>
      <c r="L32" s="25"/>
      <c r="M32" s="25"/>
      <c r="N32" s="25"/>
      <c r="O32" s="25"/>
      <c r="P32" s="25"/>
      <c r="Q32" s="25"/>
      <c r="R32" s="25"/>
    </row>
    <row r="33" spans="2:21" ht="25.5" customHeight="1">
      <c r="B33" s="25"/>
      <c r="C33" s="610"/>
      <c r="D33" s="610"/>
      <c r="E33" s="610"/>
      <c r="F33" s="610"/>
      <c r="G33" s="610"/>
      <c r="H33" s="610"/>
      <c r="I33" s="610"/>
      <c r="J33" s="610"/>
      <c r="K33" s="610"/>
      <c r="L33" s="25"/>
      <c r="M33" s="25"/>
      <c r="N33" s="25"/>
      <c r="O33" s="25"/>
      <c r="P33" s="25"/>
      <c r="Q33" s="25"/>
      <c r="R33" s="25"/>
    </row>
    <row r="34" spans="2:21" ht="25.5" customHeight="1">
      <c r="B34" s="25"/>
      <c r="C34" s="610"/>
      <c r="D34" s="610"/>
      <c r="E34" s="610"/>
      <c r="F34" s="610"/>
      <c r="G34" s="610"/>
      <c r="H34" s="610"/>
      <c r="I34" s="610"/>
      <c r="J34" s="610"/>
      <c r="K34" s="610"/>
      <c r="L34" s="25"/>
      <c r="M34" s="25"/>
      <c r="N34" s="25"/>
      <c r="O34" s="25"/>
      <c r="P34" s="25"/>
      <c r="Q34" s="25"/>
      <c r="R34" s="81"/>
    </row>
    <row r="35" spans="2:21" ht="25.5" customHeight="1">
      <c r="B35" s="25"/>
      <c r="C35" s="610"/>
      <c r="D35" s="610"/>
      <c r="E35" s="610"/>
      <c r="F35" s="610"/>
      <c r="G35" s="610"/>
      <c r="H35" s="610"/>
      <c r="I35" s="610"/>
      <c r="J35" s="610"/>
      <c r="K35" s="610"/>
      <c r="L35" s="25"/>
      <c r="M35" s="25"/>
      <c r="N35" s="25"/>
      <c r="O35" s="25"/>
      <c r="P35" s="25"/>
      <c r="Q35" s="25"/>
      <c r="R35" s="81"/>
    </row>
    <row r="36" spans="2:21" ht="25.5" customHeight="1">
      <c r="B36" s="25"/>
      <c r="C36" s="610"/>
      <c r="D36" s="610"/>
      <c r="E36" s="610"/>
      <c r="F36" s="610"/>
      <c r="G36" s="610"/>
      <c r="H36" s="610"/>
      <c r="I36" s="610"/>
      <c r="J36" s="610"/>
      <c r="K36" s="610"/>
      <c r="L36" s="25"/>
      <c r="M36" s="25"/>
      <c r="N36" s="25"/>
      <c r="O36" s="25"/>
      <c r="P36" s="25"/>
      <c r="Q36" s="25"/>
      <c r="R36" s="81"/>
    </row>
    <row r="37" spans="2:21">
      <c r="B37" s="25"/>
      <c r="C37" s="610"/>
      <c r="D37" s="610"/>
      <c r="E37" s="610"/>
      <c r="F37" s="610"/>
      <c r="G37" s="610"/>
      <c r="H37" s="610"/>
      <c r="I37" s="610"/>
      <c r="J37" s="610"/>
      <c r="K37" s="610"/>
      <c r="L37" s="25"/>
      <c r="R37" s="81"/>
      <c r="S37" s="82"/>
    </row>
    <row r="38" spans="2:21">
      <c r="B38" s="25"/>
      <c r="C38" s="610"/>
      <c r="D38" s="610"/>
      <c r="E38" s="610"/>
      <c r="F38" s="610"/>
      <c r="G38" s="610"/>
      <c r="H38" s="610"/>
      <c r="I38" s="610"/>
      <c r="J38" s="610"/>
      <c r="K38" s="610"/>
      <c r="R38" s="81"/>
      <c r="S38" s="82"/>
    </row>
    <row r="39" spans="2:21" ht="23.25">
      <c r="B39" s="25"/>
      <c r="C39" s="610"/>
      <c r="D39" s="610"/>
      <c r="E39" s="610"/>
      <c r="F39" s="610"/>
      <c r="G39" s="610"/>
      <c r="H39" s="610"/>
      <c r="I39" s="610"/>
      <c r="J39" s="610"/>
      <c r="K39" s="610"/>
      <c r="R39" s="407"/>
      <c r="S39" s="82"/>
    </row>
    <row r="40" spans="2:21">
      <c r="B40" s="25"/>
      <c r="C40" s="610"/>
      <c r="D40" s="610"/>
      <c r="E40" s="610"/>
      <c r="F40" s="610"/>
      <c r="G40" s="610"/>
      <c r="H40" s="610"/>
      <c r="I40" s="610"/>
      <c r="J40" s="610"/>
      <c r="K40" s="610"/>
      <c r="R40" s="82"/>
      <c r="S40" s="82"/>
    </row>
    <row r="41" spans="2:21" ht="51" customHeight="1">
      <c r="B41" s="25"/>
      <c r="C41" s="610"/>
      <c r="D41" s="610"/>
      <c r="E41" s="610"/>
      <c r="F41" s="610"/>
      <c r="G41" s="610"/>
      <c r="H41" s="610"/>
      <c r="I41" s="610"/>
      <c r="J41" s="610"/>
      <c r="K41" s="610"/>
      <c r="R41" s="82"/>
      <c r="S41" s="82"/>
    </row>
    <row r="42" spans="2:21" ht="78" customHeight="1">
      <c r="M42" s="407"/>
      <c r="N42" s="407"/>
      <c r="O42" s="407"/>
      <c r="P42" s="407"/>
      <c r="Q42" s="407"/>
      <c r="R42" s="82"/>
      <c r="S42" s="82"/>
    </row>
    <row r="43" spans="2:21" ht="23.25">
      <c r="L43" s="407"/>
      <c r="R43" s="82"/>
    </row>
    <row r="44" spans="2:21">
      <c r="R44" s="82"/>
    </row>
    <row r="45" spans="2:21">
      <c r="R45" s="82"/>
    </row>
    <row r="46" spans="2:21">
      <c r="R46" s="82"/>
    </row>
    <row r="47" spans="2:21" ht="23.25">
      <c r="B47" s="407"/>
      <c r="C47" s="1127"/>
      <c r="D47" s="1127"/>
      <c r="E47" s="1127"/>
      <c r="F47" s="1127"/>
      <c r="G47" s="1127"/>
      <c r="H47" s="1127"/>
      <c r="I47" s="1127"/>
      <c r="J47" s="1127"/>
      <c r="K47" s="1127"/>
      <c r="R47" s="82"/>
    </row>
    <row r="48" spans="2:21">
      <c r="R48" s="82"/>
      <c r="S48" s="82"/>
      <c r="T48" s="82"/>
      <c r="U48" s="82"/>
    </row>
    <row r="49" spans="7:21">
      <c r="R49" s="82"/>
      <c r="S49" s="82"/>
      <c r="T49" s="82"/>
      <c r="U49" s="82"/>
    </row>
    <row r="50" spans="7:21">
      <c r="R50" s="82"/>
      <c r="S50" s="82"/>
      <c r="T50" s="82"/>
      <c r="U50" s="82"/>
    </row>
    <row r="51" spans="7:21">
      <c r="R51" s="82"/>
      <c r="S51" s="82"/>
      <c r="T51" s="82"/>
      <c r="U51" s="82"/>
    </row>
    <row r="52" spans="7:21">
      <c r="S52" s="82"/>
      <c r="T52" s="82"/>
      <c r="U52" s="82"/>
    </row>
    <row r="53" spans="7:21">
      <c r="S53" s="82"/>
      <c r="T53" s="82"/>
      <c r="U53" s="82"/>
    </row>
    <row r="54" spans="7:21">
      <c r="M54" s="82"/>
      <c r="N54" s="82"/>
      <c r="O54" s="82"/>
      <c r="P54" s="82"/>
      <c r="Q54" s="82"/>
      <c r="S54" s="82"/>
      <c r="T54" s="82"/>
      <c r="U54" s="82"/>
    </row>
    <row r="55" spans="7:21">
      <c r="L55" s="82"/>
    </row>
    <row r="59" spans="7:21">
      <c r="G59" s="611"/>
      <c r="H59" s="611"/>
      <c r="I59" s="611"/>
      <c r="J59" s="611"/>
      <c r="K59" s="611"/>
    </row>
  </sheetData>
  <mergeCells count="6">
    <mergeCell ref="B1:Q1"/>
    <mergeCell ref="B19:K19"/>
    <mergeCell ref="C3:D3"/>
    <mergeCell ref="E3:F3"/>
    <mergeCell ref="G3:K3"/>
    <mergeCell ref="B3:B4"/>
  </mergeCells>
  <conditionalFormatting sqref="G18:K18">
    <cfRule type="cellIs" dxfId="54" priority="3" operator="equal">
      <formula>0</formula>
    </cfRule>
  </conditionalFormatting>
  <conditionalFormatting sqref="C18:I18">
    <cfRule type="cellIs" dxfId="53" priority="2" operator="equal">
      <formula>0</formula>
    </cfRule>
  </conditionalFormatting>
  <conditionalFormatting sqref="C17:F17">
    <cfRule type="cellIs" dxfId="52"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9" tint="-0.249977111117893"/>
  </sheetPr>
  <dimension ref="A1:AV97"/>
  <sheetViews>
    <sheetView showGridLines="0" view="pageBreakPreview" zoomScale="70" zoomScaleNormal="40" zoomScaleSheetLayoutView="70" workbookViewId="0">
      <pane ySplit="1" topLeftCell="A2" activePane="bottomLeft" state="frozen"/>
      <selection activeCell="M22" sqref="M22"/>
      <selection pane="bottomLeft" activeCell="H14" sqref="H14"/>
    </sheetView>
  </sheetViews>
  <sheetFormatPr baseColWidth="10" defaultColWidth="11.5703125" defaultRowHeight="15"/>
  <cols>
    <col min="1" max="1" width="14" style="66" customWidth="1"/>
    <col min="2" max="2" width="18.28515625" style="66" customWidth="1"/>
    <col min="3" max="3" width="21" style="66" customWidth="1"/>
    <col min="4" max="4" width="33" style="66" customWidth="1"/>
    <col min="5" max="5" width="17.5703125" style="39" bestFit="1" customWidth="1"/>
    <col min="6" max="6" width="21.85546875" style="39" customWidth="1"/>
    <col min="7" max="7" width="24.7109375" style="66" customWidth="1"/>
    <col min="8" max="8" width="18.85546875" style="66" bestFit="1" customWidth="1"/>
    <col min="9" max="9" width="27.5703125" style="66" customWidth="1"/>
    <col min="10" max="10" width="28.7109375" style="66" customWidth="1"/>
    <col min="11" max="11" width="12.140625" style="66" customWidth="1"/>
    <col min="12" max="12" width="39.28515625" style="66" customWidth="1"/>
    <col min="13" max="13" width="15.42578125" style="66" bestFit="1" customWidth="1"/>
    <col min="14" max="15" width="11.5703125" style="66"/>
    <col min="16" max="16" width="17.5703125" style="66" customWidth="1"/>
    <col min="17" max="17" width="11.5703125" style="66"/>
    <col min="18" max="46" width="11.5703125" style="39"/>
    <col min="47" max="16384" width="11.5703125" style="66"/>
  </cols>
  <sheetData>
    <row r="1" spans="1:16" ht="117.75" customHeight="1">
      <c r="A1" s="2279"/>
      <c r="B1" s="2279"/>
      <c r="C1" s="2279"/>
      <c r="D1" s="2279"/>
      <c r="E1" s="2279"/>
      <c r="F1" s="2279"/>
      <c r="G1" s="2279"/>
      <c r="H1" s="2279"/>
      <c r="I1" s="2279"/>
      <c r="J1" s="2279"/>
      <c r="K1" s="2279"/>
      <c r="L1" s="2279"/>
      <c r="M1" s="2279"/>
      <c r="N1" s="2279"/>
      <c r="O1" s="2279"/>
      <c r="P1" s="2279"/>
    </row>
    <row r="2" spans="1:16" ht="14.25" customHeight="1">
      <c r="A2" s="2280" t="s">
        <v>10</v>
      </c>
      <c r="B2" s="2280"/>
      <c r="C2" s="2280"/>
      <c r="D2" s="2280"/>
      <c r="E2" s="2280"/>
      <c r="F2" s="2280"/>
      <c r="G2" s="2280"/>
      <c r="H2" s="2280"/>
      <c r="I2" s="2280"/>
      <c r="J2" s="2280"/>
      <c r="K2" s="2280"/>
      <c r="L2" s="2280"/>
      <c r="M2" s="2280"/>
      <c r="N2" s="2280"/>
      <c r="O2" s="2280"/>
      <c r="P2" s="2280"/>
    </row>
    <row r="3" spans="1:16" ht="36.75" customHeight="1">
      <c r="A3" s="2281" t="s">
        <v>3</v>
      </c>
      <c r="B3" s="2281"/>
      <c r="C3" s="2281"/>
      <c r="D3" s="2281"/>
      <c r="E3" s="69"/>
      <c r="F3" s="568"/>
      <c r="G3" s="56"/>
      <c r="H3" s="568"/>
      <c r="I3" s="56"/>
      <c r="J3" s="568"/>
      <c r="K3" s="56"/>
      <c r="L3" s="56"/>
      <c r="M3" s="56"/>
      <c r="N3" s="56"/>
      <c r="O3" s="56"/>
    </row>
    <row r="4" spans="1:16" ht="34.5" customHeight="1">
      <c r="A4" s="1312" t="s">
        <v>4</v>
      </c>
      <c r="B4" s="683" t="s">
        <v>12</v>
      </c>
      <c r="C4" s="683" t="s">
        <v>11</v>
      </c>
      <c r="D4" s="684" t="s">
        <v>828</v>
      </c>
      <c r="F4" s="568"/>
      <c r="G4" s="56"/>
      <c r="H4" s="568"/>
      <c r="I4" s="56"/>
      <c r="J4" s="568"/>
      <c r="K4" s="89"/>
      <c r="L4" s="56"/>
      <c r="M4" s="56"/>
      <c r="N4" s="56"/>
      <c r="O4" s="56"/>
    </row>
    <row r="5" spans="1:16" ht="18.75">
      <c r="A5" s="1306">
        <v>2005</v>
      </c>
      <c r="B5" s="2227">
        <v>9020226.0000000037</v>
      </c>
      <c r="C5" s="2228">
        <f>+III.1.3.Afil.SFSPob.Nac.!B4</f>
        <v>253374</v>
      </c>
      <c r="D5" s="1309">
        <f t="shared" ref="D5:D19" si="0">+C5/B5</f>
        <v>2.8089540106866491E-2</v>
      </c>
      <c r="F5" s="568"/>
      <c r="G5" s="56"/>
      <c r="H5" s="568"/>
      <c r="I5" s="56"/>
      <c r="J5" s="568"/>
      <c r="K5" s="89"/>
      <c r="L5" s="56"/>
      <c r="M5" s="56"/>
      <c r="N5" s="56"/>
      <c r="O5" s="56"/>
    </row>
    <row r="6" spans="1:16" ht="18.75">
      <c r="A6" s="1301">
        <v>2006</v>
      </c>
      <c r="B6" s="2229">
        <v>9123786.5</v>
      </c>
      <c r="C6" s="1307">
        <f>+III.1.3.Afil.SFSPob.Nac.!B5</f>
        <v>514040</v>
      </c>
      <c r="D6" s="1310">
        <f t="shared" si="0"/>
        <v>5.6340643218689958E-2</v>
      </c>
      <c r="F6" s="568"/>
      <c r="G6" s="56"/>
      <c r="H6" s="568"/>
      <c r="I6" s="56"/>
      <c r="J6" s="568"/>
      <c r="K6" s="89"/>
      <c r="L6" s="56"/>
      <c r="M6" s="56"/>
      <c r="N6" s="56"/>
      <c r="O6" s="56"/>
    </row>
    <row r="7" spans="1:16" ht="18.75">
      <c r="A7" s="1301">
        <v>2007</v>
      </c>
      <c r="B7" s="2229">
        <v>9226223</v>
      </c>
      <c r="C7" s="1307">
        <f>+III.1.3.Afil.SFSPob.Nac.!B6</f>
        <v>2559117</v>
      </c>
      <c r="D7" s="1310">
        <f t="shared" si="0"/>
        <v>0.27737428414639448</v>
      </c>
      <c r="F7" s="568"/>
      <c r="G7" s="56"/>
      <c r="H7" s="568"/>
      <c r="I7" s="56"/>
      <c r="J7" s="568"/>
      <c r="K7" s="89"/>
      <c r="L7" s="56"/>
      <c r="M7" s="56"/>
      <c r="N7" s="56"/>
      <c r="O7" s="56"/>
    </row>
    <row r="8" spans="1:16" ht="18.75">
      <c r="A8" s="1301">
        <v>2008</v>
      </c>
      <c r="B8" s="2229">
        <v>9327818</v>
      </c>
      <c r="C8" s="1307">
        <f>+III.1.3.Afil.SFSPob.Nac.!B7</f>
        <v>2917157</v>
      </c>
      <c r="D8" s="1310">
        <f t="shared" si="0"/>
        <v>0.31273734114452062</v>
      </c>
      <c r="F8" s="568"/>
      <c r="G8" s="56"/>
      <c r="H8" s="568"/>
      <c r="I8" s="56"/>
      <c r="J8" s="568"/>
      <c r="K8" s="89"/>
      <c r="L8" s="56"/>
      <c r="M8" s="56"/>
      <c r="N8" s="56"/>
      <c r="O8" s="56"/>
    </row>
    <row r="9" spans="1:16" ht="18.75">
      <c r="A9" s="1301">
        <v>2009</v>
      </c>
      <c r="B9" s="2229">
        <v>9428533.4999999963</v>
      </c>
      <c r="C9" s="1307">
        <f>+III.1.3.Afil.SFSPob.Nac.!B8</f>
        <v>3514506</v>
      </c>
      <c r="D9" s="1310">
        <f t="shared" si="0"/>
        <v>0.37275213584381933</v>
      </c>
      <c r="F9" s="568"/>
      <c r="G9" s="56"/>
      <c r="H9" s="568"/>
      <c r="I9" s="56"/>
      <c r="J9" s="568"/>
      <c r="K9" s="89"/>
      <c r="L9" s="56"/>
      <c r="M9" s="56"/>
      <c r="N9" s="56"/>
      <c r="O9" s="56"/>
    </row>
    <row r="10" spans="1:16" ht="18.75">
      <c r="A10" s="1301">
        <v>2010</v>
      </c>
      <c r="B10" s="2229">
        <v>9529297.5000000037</v>
      </c>
      <c r="C10" s="1307">
        <f>+III.1.3.Afil.SFSPob.Nac.!B9</f>
        <v>4404974</v>
      </c>
      <c r="D10" s="1310">
        <f t="shared" si="0"/>
        <v>0.46225590081535373</v>
      </c>
      <c r="F10" s="568"/>
      <c r="G10" s="56"/>
      <c r="H10" s="568"/>
      <c r="I10" s="56"/>
      <c r="J10" s="568"/>
      <c r="K10" s="89"/>
      <c r="L10" s="56"/>
      <c r="M10" s="56"/>
      <c r="N10" s="56"/>
      <c r="O10" s="56"/>
    </row>
    <row r="11" spans="1:16" ht="18.75">
      <c r="A11" s="1301">
        <v>2011</v>
      </c>
      <c r="B11" s="2229">
        <v>9630258.5</v>
      </c>
      <c r="C11" s="1307">
        <f>+III.1.3.Afil.SFSPob.Nac.!B10</f>
        <v>4550576</v>
      </c>
      <c r="D11" s="1310">
        <f t="shared" si="0"/>
        <v>0.47252895651762616</v>
      </c>
      <c r="F11" s="568"/>
      <c r="G11" s="56"/>
      <c r="H11" s="568"/>
      <c r="I11" s="56"/>
      <c r="J11" s="568"/>
      <c r="K11" s="89"/>
      <c r="L11" s="57"/>
      <c r="M11" s="57"/>
      <c r="N11" s="57"/>
      <c r="O11" s="57"/>
    </row>
    <row r="12" spans="1:16" ht="18.75">
      <c r="A12" s="1301">
        <v>2012</v>
      </c>
      <c r="B12" s="2229">
        <v>9730638.5</v>
      </c>
      <c r="C12" s="1307">
        <f>+III.1.3.Afil.SFSPob.Nac.!B11</f>
        <v>5022465</v>
      </c>
      <c r="D12" s="1310">
        <f t="shared" si="0"/>
        <v>0.51614958257877941</v>
      </c>
      <c r="F12" s="568"/>
      <c r="G12" s="56"/>
      <c r="H12" s="568"/>
      <c r="I12" s="56"/>
      <c r="J12" s="568"/>
      <c r="K12" s="89"/>
      <c r="L12" s="57"/>
      <c r="M12" s="57"/>
      <c r="N12" s="57"/>
      <c r="O12" s="57"/>
    </row>
    <row r="13" spans="1:16" ht="18.75">
      <c r="A13" s="1301">
        <v>2013</v>
      </c>
      <c r="B13" s="2229">
        <v>9830624</v>
      </c>
      <c r="C13" s="1307">
        <f>+III.1.3.Afil.SFSPob.Nac.!B12</f>
        <v>5638332</v>
      </c>
      <c r="D13" s="1310">
        <f t="shared" si="0"/>
        <v>0.57354772189435788</v>
      </c>
      <c r="F13" s="568"/>
      <c r="G13" s="56"/>
      <c r="H13" s="568"/>
      <c r="I13" s="56"/>
      <c r="J13" s="568"/>
      <c r="K13" s="89"/>
      <c r="L13" s="57"/>
      <c r="M13" s="57"/>
      <c r="N13" s="57"/>
      <c r="O13" s="57"/>
    </row>
    <row r="14" spans="1:16" ht="18.75">
      <c r="A14" s="1301">
        <v>2014</v>
      </c>
      <c r="B14" s="2229">
        <v>9930374</v>
      </c>
      <c r="C14" s="1307">
        <f>+III.1.3.Afil.SFSPob.Nac.!B13</f>
        <v>6187615</v>
      </c>
      <c r="D14" s="1310">
        <f t="shared" si="0"/>
        <v>0.62309989533123322</v>
      </c>
      <c r="F14" s="568"/>
      <c r="G14" s="56"/>
      <c r="H14" s="568"/>
      <c r="I14" s="56"/>
      <c r="J14" s="39"/>
      <c r="K14" s="89"/>
      <c r="L14" s="57"/>
      <c r="M14" s="57"/>
      <c r="N14" s="57"/>
      <c r="O14" s="57"/>
    </row>
    <row r="15" spans="1:16" ht="18.75">
      <c r="A15" s="1301">
        <v>2015</v>
      </c>
      <c r="B15" s="2229">
        <v>10028011.499999996</v>
      </c>
      <c r="C15" s="1307">
        <f>+III.1.3.Afil.SFSPob.Nac.!B14</f>
        <v>6687772</v>
      </c>
      <c r="D15" s="1310">
        <f t="shared" si="0"/>
        <v>0.66690908760924361</v>
      </c>
      <c r="F15" s="568"/>
      <c r="G15" s="56"/>
      <c r="H15" s="568"/>
      <c r="I15" s="56"/>
      <c r="J15" s="39"/>
      <c r="K15" s="89"/>
      <c r="L15" s="57"/>
      <c r="M15" s="57"/>
      <c r="N15" s="57"/>
      <c r="O15" s="57"/>
    </row>
    <row r="16" spans="1:16" ht="18.75">
      <c r="A16" s="1301">
        <v>2016</v>
      </c>
      <c r="B16" s="2229">
        <v>10123139</v>
      </c>
      <c r="C16" s="1307">
        <f>+III.1.3.Afil.SFSPob.Nac.!B15</f>
        <v>6981264</v>
      </c>
      <c r="D16" s="1310">
        <f t="shared" si="0"/>
        <v>0.68963431204491021</v>
      </c>
      <c r="F16" s="568"/>
      <c r="G16" s="56"/>
      <c r="H16" s="688"/>
      <c r="I16" s="57"/>
      <c r="J16" s="39"/>
      <c r="K16" s="57"/>
      <c r="L16" s="57"/>
      <c r="M16" s="57"/>
      <c r="N16" s="57"/>
      <c r="O16" s="57"/>
    </row>
    <row r="17" spans="1:46" ht="18.75">
      <c r="A17" s="1301">
        <v>2017</v>
      </c>
      <c r="B17" s="2229">
        <v>10217441</v>
      </c>
      <c r="C17" s="1307">
        <f>+III.1.3.Afil.SFSPob.Nac.!B16</f>
        <v>7523996</v>
      </c>
      <c r="D17" s="1313">
        <f t="shared" si="0"/>
        <v>0.73638751620880416</v>
      </c>
      <c r="F17" s="568"/>
      <c r="G17" s="56"/>
      <c r="H17" s="39"/>
      <c r="I17" s="57"/>
      <c r="J17" s="39"/>
      <c r="K17" s="57"/>
      <c r="L17" s="57"/>
      <c r="M17" s="57"/>
      <c r="N17" s="57"/>
      <c r="O17" s="57"/>
    </row>
    <row r="18" spans="1:46" ht="18.75">
      <c r="A18" s="1301">
        <v>2018</v>
      </c>
      <c r="B18" s="2229">
        <v>10310702.5</v>
      </c>
      <c r="C18" s="1307">
        <f>+III.1.3.Afil.SFSPob.Nac.!B17</f>
        <v>7868032</v>
      </c>
      <c r="D18" s="1313">
        <f t="shared" si="0"/>
        <v>0.76309368833015989</v>
      </c>
      <c r="F18" s="568"/>
      <c r="G18" s="56"/>
      <c r="H18" s="39"/>
      <c r="I18" s="57"/>
      <c r="J18" s="39"/>
      <c r="K18" s="57"/>
      <c r="L18" s="57"/>
      <c r="M18" s="57"/>
      <c r="N18" s="57"/>
      <c r="O18" s="57"/>
    </row>
    <row r="19" spans="1:46" ht="18.75">
      <c r="A19" s="1301">
        <v>2019</v>
      </c>
      <c r="B19" s="2229">
        <v>10402759</v>
      </c>
      <c r="C19" s="1307">
        <f>+III.1.3.Afil.SFSPob.Nac.!B18</f>
        <v>8123784</v>
      </c>
      <c r="D19" s="1313">
        <f t="shared" si="0"/>
        <v>0.78092590629082148</v>
      </c>
      <c r="F19" s="568"/>
      <c r="G19" s="56"/>
      <c r="H19" s="39"/>
      <c r="I19" s="57"/>
      <c r="J19" s="39"/>
      <c r="K19" s="57"/>
      <c r="L19" s="80"/>
    </row>
    <row r="20" spans="1:46" ht="18.75">
      <c r="A20" s="1301">
        <v>2020</v>
      </c>
      <c r="B20" s="2229">
        <v>10492689</v>
      </c>
      <c r="C20" s="1307">
        <f t="shared" ref="C20:C21" si="1">C19*1.064</f>
        <v>8643706.1760000009</v>
      </c>
      <c r="D20" s="1313">
        <f>+C20/B20</f>
        <v>0.82378370082254426</v>
      </c>
      <c r="F20" s="568"/>
      <c r="G20" s="56"/>
      <c r="H20" s="567"/>
      <c r="I20" s="57"/>
      <c r="J20" s="567"/>
      <c r="K20" s="57"/>
      <c r="L20" s="80"/>
    </row>
    <row r="21" spans="1:46" s="604" customFormat="1" ht="18.75">
      <c r="A21" s="1301">
        <v>2021</v>
      </c>
      <c r="B21" s="2229">
        <v>10580623</v>
      </c>
      <c r="C21" s="1307">
        <f t="shared" si="1"/>
        <v>9196903.3712640014</v>
      </c>
      <c r="D21" s="1313">
        <f>+C21/B21</f>
        <v>0.86922134653734484</v>
      </c>
      <c r="E21" s="39"/>
      <c r="F21" s="568"/>
      <c r="G21" s="56"/>
      <c r="H21" s="567"/>
      <c r="I21" s="57"/>
      <c r="J21" s="567"/>
      <c r="K21" s="57"/>
      <c r="L21" s="601"/>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row>
    <row r="22" spans="1:46" s="604" customFormat="1" ht="18.75">
      <c r="A22" s="1301">
        <v>2022</v>
      </c>
      <c r="B22" s="2229">
        <v>10667525</v>
      </c>
      <c r="C22" s="1307">
        <f>C21*1.064</f>
        <v>9785505.1870248988</v>
      </c>
      <c r="D22" s="1313">
        <f>+C22/B22</f>
        <v>0.91731729590742916</v>
      </c>
      <c r="E22" s="39"/>
      <c r="F22" s="568"/>
      <c r="G22" s="56"/>
      <c r="H22" s="567"/>
      <c r="I22" s="57"/>
      <c r="J22" s="567"/>
      <c r="K22" s="57"/>
      <c r="L22" s="601"/>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row>
    <row r="23" spans="1:46" s="604" customFormat="1" ht="18.75">
      <c r="A23" s="1302">
        <v>2023</v>
      </c>
      <c r="B23" s="1311">
        <v>10753004</v>
      </c>
      <c r="C23" s="1308">
        <f>C22*1.07</f>
        <v>10470490.550116641</v>
      </c>
      <c r="D23" s="1314">
        <f>+C23/B23</f>
        <v>0.97372702085079121</v>
      </c>
      <c r="E23" s="39"/>
      <c r="F23" s="568"/>
      <c r="G23" s="56"/>
      <c r="H23" s="567"/>
      <c r="I23" s="57"/>
      <c r="J23" s="567"/>
      <c r="K23" s="57"/>
      <c r="L23" s="601"/>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row>
    <row r="24" spans="1:46" s="39" customFormat="1" ht="34.5" customHeight="1">
      <c r="A24" s="2282" t="s">
        <v>730</v>
      </c>
      <c r="B24" s="2282"/>
      <c r="C24" s="2282"/>
      <c r="D24" s="2282"/>
      <c r="F24" s="566"/>
      <c r="G24" s="566"/>
      <c r="H24" s="566"/>
      <c r="I24" s="566"/>
      <c r="J24" s="566"/>
      <c r="K24" s="566"/>
    </row>
    <row r="25" spans="1:46" s="39" customFormat="1" ht="18.75">
      <c r="C25" s="567"/>
      <c r="F25" s="566"/>
      <c r="G25" s="566"/>
      <c r="H25" s="566"/>
      <c r="I25" s="566"/>
      <c r="J25" s="566"/>
      <c r="K25" s="566"/>
    </row>
    <row r="26" spans="1:46" s="39" customFormat="1">
      <c r="F26" s="566"/>
      <c r="G26" s="566"/>
      <c r="H26" s="566"/>
      <c r="I26" s="566"/>
      <c r="J26" s="566"/>
      <c r="K26" s="566"/>
    </row>
    <row r="27" spans="1:46" s="39" customFormat="1">
      <c r="F27" s="566"/>
      <c r="G27" s="566"/>
      <c r="H27" s="566"/>
      <c r="I27" s="566"/>
      <c r="J27" s="566"/>
      <c r="K27" s="566"/>
    </row>
    <row r="28" spans="1:46" s="39" customFormat="1">
      <c r="F28" s="566"/>
      <c r="G28" s="566"/>
      <c r="H28" s="566"/>
      <c r="I28" s="566"/>
      <c r="J28" s="566"/>
      <c r="K28" s="566"/>
    </row>
    <row r="29" spans="1:46" s="39" customFormat="1">
      <c r="F29" s="566"/>
      <c r="G29" s="566"/>
      <c r="H29" s="566"/>
      <c r="I29" s="566"/>
      <c r="J29" s="566"/>
      <c r="K29" s="566"/>
    </row>
    <row r="30" spans="1:46" s="39" customFormat="1">
      <c r="F30" s="566"/>
      <c r="G30" s="566"/>
      <c r="H30" s="566"/>
      <c r="I30" s="566"/>
      <c r="J30" s="566"/>
      <c r="K30" s="566"/>
    </row>
    <row r="31" spans="1:46" s="39" customFormat="1">
      <c r="F31" s="566"/>
      <c r="G31" s="566"/>
      <c r="H31" s="566"/>
      <c r="I31" s="566"/>
      <c r="J31" s="566"/>
      <c r="K31" s="566"/>
    </row>
    <row r="32" spans="1:46" s="39" customFormat="1">
      <c r="B32" s="566"/>
      <c r="C32" s="566"/>
      <c r="D32" s="566"/>
      <c r="E32" s="566"/>
      <c r="F32" s="566"/>
      <c r="G32" s="566"/>
      <c r="H32" s="566"/>
      <c r="I32" s="566"/>
      <c r="J32" s="566"/>
      <c r="K32" s="566"/>
    </row>
    <row r="33" spans="1:11" s="39" customFormat="1">
      <c r="B33" s="566"/>
      <c r="C33" s="566"/>
      <c r="D33" s="566"/>
      <c r="E33" s="566"/>
      <c r="F33" s="566"/>
      <c r="G33" s="566"/>
      <c r="H33" s="566"/>
      <c r="I33" s="566"/>
      <c r="J33" s="566"/>
      <c r="K33" s="566"/>
    </row>
    <row r="34" spans="1:11" s="39" customFormat="1">
      <c r="B34" s="566"/>
      <c r="C34" s="566"/>
      <c r="D34" s="566"/>
      <c r="E34" s="566"/>
      <c r="F34" s="566"/>
      <c r="G34" s="566"/>
      <c r="H34" s="566"/>
      <c r="I34" s="566"/>
      <c r="J34" s="566"/>
      <c r="K34" s="566"/>
    </row>
    <row r="35" spans="1:11" s="39" customFormat="1">
      <c r="B35" s="566"/>
      <c r="C35" s="566"/>
      <c r="D35" s="566"/>
      <c r="E35" s="566"/>
      <c r="F35" s="566"/>
      <c r="G35" s="566"/>
      <c r="H35" s="566"/>
      <c r="I35" s="566"/>
      <c r="J35" s="566"/>
      <c r="K35" s="566"/>
    </row>
    <row r="36" spans="1:11" s="39" customFormat="1">
      <c r="B36" s="566"/>
      <c r="C36" s="566"/>
      <c r="D36" s="566"/>
      <c r="E36" s="566"/>
      <c r="F36" s="566"/>
      <c r="G36" s="566"/>
      <c r="H36" s="566"/>
      <c r="I36" s="566"/>
      <c r="J36" s="566"/>
      <c r="K36" s="566"/>
    </row>
    <row r="37" spans="1:11" s="39" customFormat="1">
      <c r="B37" s="566"/>
      <c r="C37" s="566"/>
      <c r="D37" s="566"/>
      <c r="E37" s="566"/>
      <c r="F37" s="566"/>
      <c r="G37" s="566"/>
      <c r="H37" s="566"/>
      <c r="I37" s="566"/>
      <c r="J37" s="566"/>
      <c r="K37" s="566"/>
    </row>
    <row r="38" spans="1:11" s="39" customFormat="1">
      <c r="B38" s="566"/>
      <c r="C38" s="566"/>
      <c r="D38" s="566"/>
      <c r="E38" s="566"/>
      <c r="F38" s="566"/>
      <c r="G38" s="566"/>
      <c r="H38" s="566"/>
      <c r="I38" s="566"/>
      <c r="J38" s="566"/>
      <c r="K38" s="566"/>
    </row>
    <row r="39" spans="1:11" s="39" customFormat="1">
      <c r="B39" s="566"/>
      <c r="C39" s="566"/>
      <c r="D39" s="566"/>
      <c r="E39" s="566"/>
      <c r="F39" s="566"/>
      <c r="G39" s="566"/>
      <c r="H39" s="566"/>
      <c r="I39" s="566"/>
      <c r="J39" s="566"/>
      <c r="K39" s="566"/>
    </row>
    <row r="40" spans="1:11" s="39" customFormat="1">
      <c r="B40" s="566"/>
      <c r="C40" s="566"/>
      <c r="D40" s="566"/>
      <c r="E40" s="566"/>
      <c r="F40" s="566"/>
      <c r="G40" s="566"/>
      <c r="H40" s="566"/>
      <c r="I40" s="566"/>
      <c r="J40" s="566"/>
      <c r="K40" s="566"/>
    </row>
    <row r="41" spans="1:11" s="39" customFormat="1">
      <c r="B41" s="566"/>
      <c r="C41" s="566"/>
      <c r="D41" s="566"/>
      <c r="E41" s="566"/>
      <c r="F41" s="566"/>
      <c r="G41" s="566"/>
      <c r="H41" s="566"/>
      <c r="I41" s="566"/>
      <c r="J41" s="566"/>
      <c r="K41" s="566"/>
    </row>
    <row r="42" spans="1:11" s="39" customFormat="1">
      <c r="B42" s="566"/>
      <c r="C42" s="566"/>
      <c r="D42" s="566"/>
      <c r="F42" s="566"/>
      <c r="G42" s="566"/>
      <c r="H42" s="566"/>
      <c r="I42" s="566"/>
      <c r="J42" s="566"/>
      <c r="K42" s="566"/>
    </row>
    <row r="43" spans="1:11" s="39" customFormat="1">
      <c r="F43" s="566"/>
      <c r="G43" s="566"/>
      <c r="H43" s="566"/>
      <c r="I43" s="566"/>
      <c r="J43" s="566"/>
      <c r="K43" s="566"/>
    </row>
    <row r="44" spans="1:11" s="39" customFormat="1">
      <c r="G44" s="566"/>
      <c r="H44" s="566"/>
      <c r="I44" s="566"/>
      <c r="J44" s="566"/>
      <c r="K44" s="566"/>
    </row>
    <row r="45" spans="1:11" s="39" customFormat="1">
      <c r="G45" s="566"/>
      <c r="H45" s="566"/>
      <c r="I45" s="566"/>
      <c r="J45" s="566"/>
      <c r="K45" s="566"/>
    </row>
    <row r="46" spans="1:11" s="39" customFormat="1"/>
    <row r="47" spans="1:11" s="39" customFormat="1">
      <c r="A47" s="66"/>
      <c r="B47" s="66"/>
      <c r="C47" s="66"/>
      <c r="D47" s="66"/>
    </row>
    <row r="48" spans="1:11" s="39" customFormat="1">
      <c r="A48" s="66"/>
      <c r="B48" s="66"/>
      <c r="C48" s="66"/>
      <c r="D48" s="66"/>
    </row>
    <row r="49" spans="1:47" s="39" customFormat="1">
      <c r="A49" s="66"/>
      <c r="B49" s="66"/>
      <c r="C49" s="66"/>
      <c r="D49" s="66"/>
    </row>
    <row r="50" spans="1:47" s="39" customFormat="1">
      <c r="A50" s="66"/>
      <c r="B50" s="66"/>
      <c r="C50" s="66"/>
      <c r="D50" s="66"/>
    </row>
    <row r="51" spans="1:47" ht="36.75" customHeight="1">
      <c r="AU51" s="39"/>
    </row>
    <row r="52" spans="1:47" ht="15" customHeight="1"/>
    <row r="53" spans="1:47" ht="15" customHeight="1"/>
    <row r="69" spans="47:48">
      <c r="AU69" s="39"/>
      <c r="AV69" s="39"/>
    </row>
    <row r="70" spans="47:48">
      <c r="AU70" s="39"/>
      <c r="AV70" s="39"/>
    </row>
    <row r="71" spans="47:48">
      <c r="AU71" s="39"/>
      <c r="AV71" s="39"/>
    </row>
    <row r="72" spans="47:48">
      <c r="AU72" s="39"/>
    </row>
    <row r="73" spans="47:48">
      <c r="AU73" s="39"/>
    </row>
    <row r="74" spans="47:48">
      <c r="AU74" s="39"/>
    </row>
    <row r="75" spans="47:48">
      <c r="AU75" s="39"/>
    </row>
    <row r="76" spans="47:48">
      <c r="AU76" s="39"/>
      <c r="AV76" s="39"/>
    </row>
    <row r="77" spans="47:48">
      <c r="AU77" s="39"/>
      <c r="AV77" s="39"/>
    </row>
    <row r="78" spans="47:48">
      <c r="AU78" s="39"/>
      <c r="AV78" s="39"/>
    </row>
    <row r="79" spans="47:48">
      <c r="AU79" s="39"/>
      <c r="AV79" s="39"/>
    </row>
    <row r="80" spans="47:48">
      <c r="AU80" s="39"/>
      <c r="AV80" s="39"/>
    </row>
    <row r="81" spans="2:48">
      <c r="AU81" s="39"/>
      <c r="AV81" s="39"/>
    </row>
    <row r="82" spans="2:48">
      <c r="AU82" s="39"/>
      <c r="AV82" s="39"/>
    </row>
    <row r="83" spans="2:48">
      <c r="AU83" s="39"/>
      <c r="AV83" s="39"/>
    </row>
    <row r="84" spans="2:48">
      <c r="AU84" s="39"/>
      <c r="AV84" s="39"/>
    </row>
    <row r="85" spans="2:48">
      <c r="AU85" s="39"/>
      <c r="AV85" s="39"/>
    </row>
    <row r="86" spans="2:48">
      <c r="AU86" s="39"/>
      <c r="AV86" s="39"/>
    </row>
    <row r="87" spans="2:48">
      <c r="AU87" s="39"/>
      <c r="AV87" s="39"/>
    </row>
    <row r="88" spans="2:48">
      <c r="AU88" s="39"/>
    </row>
    <row r="90" spans="2:48" ht="120" customHeight="1">
      <c r="K90" s="604"/>
    </row>
    <row r="91" spans="2:48">
      <c r="K91" s="604"/>
    </row>
    <row r="92" spans="2:48" ht="276" customHeight="1">
      <c r="K92" s="604"/>
    </row>
    <row r="95" spans="2:48" ht="18.75">
      <c r="B95" s="440"/>
      <c r="C95" s="440"/>
      <c r="D95" s="440"/>
    </row>
    <row r="96" spans="2:48" ht="18.75">
      <c r="B96" s="440"/>
      <c r="C96" s="440"/>
      <c r="D96" s="440"/>
    </row>
    <row r="97" spans="2:4" ht="18.75">
      <c r="B97" s="440"/>
      <c r="C97" s="440"/>
      <c r="D97" s="440"/>
    </row>
  </sheetData>
  <mergeCells count="4">
    <mergeCell ref="A1:P1"/>
    <mergeCell ref="A2:P2"/>
    <mergeCell ref="A3:D3"/>
    <mergeCell ref="A24:D24"/>
  </mergeCells>
  <printOptions horizontalCentered="1" verticalCentered="1"/>
  <pageMargins left="0.39370078740157483" right="0.39370078740157483" top="0.23622047244094491" bottom="0.19" header="0.24" footer="0.18"/>
  <pageSetup scale="3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85" zoomScaleNormal="100" zoomScaleSheetLayoutView="85" workbookViewId="0">
      <selection activeCell="N39" sqref="N39"/>
    </sheetView>
  </sheetViews>
  <sheetFormatPr baseColWidth="10" defaultColWidth="11.42578125" defaultRowHeight="15"/>
  <cols>
    <col min="1" max="6" width="11.42578125" style="66"/>
    <col min="7" max="7" width="35.7109375" style="66" customWidth="1"/>
    <col min="8" max="16384" width="11.42578125" style="66"/>
  </cols>
  <sheetData/>
  <pageMargins left="0.7" right="0.7" top="0.75" bottom="0.75" header="0.3" footer="0.3"/>
  <pageSetup scale="77"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6:H53"/>
  <sheetViews>
    <sheetView showGridLines="0" view="pageBreakPreview" zoomScale="85" zoomScaleNormal="100" zoomScaleSheetLayoutView="85" workbookViewId="0">
      <selection activeCell="P35" sqref="P35"/>
    </sheetView>
  </sheetViews>
  <sheetFormatPr baseColWidth="10" defaultColWidth="11.42578125" defaultRowHeight="15"/>
  <cols>
    <col min="1" max="8" width="12.85546875" style="66" customWidth="1"/>
    <col min="9" max="9" width="18.7109375" style="66" customWidth="1"/>
    <col min="10" max="10" width="18.85546875" style="66" customWidth="1"/>
    <col min="11" max="11" width="18.5703125" style="66" customWidth="1"/>
    <col min="12" max="12" width="26.42578125" style="66" customWidth="1"/>
    <col min="13" max="16384" width="11.42578125" style="66"/>
  </cols>
  <sheetData>
    <row r="6" ht="11.25" customHeight="1"/>
    <row r="39" spans="4:5" s="604" customFormat="1"/>
    <row r="47" spans="4:5" ht="20.25" customHeight="1"/>
    <row r="48" spans="4:5">
      <c r="D48" s="140"/>
      <c r="E48" s="140"/>
    </row>
    <row r="49" spans="4:8">
      <c r="D49" s="140"/>
      <c r="E49" s="140"/>
      <c r="G49" s="129"/>
      <c r="H49" s="140"/>
    </row>
    <row r="50" spans="4:8">
      <c r="F50" s="140"/>
      <c r="G50" s="140"/>
      <c r="H50" s="140"/>
    </row>
    <row r="51" spans="4:8">
      <c r="D51" s="140"/>
      <c r="F51" s="140"/>
      <c r="G51" s="140"/>
      <c r="H51" s="140"/>
    </row>
    <row r="52" spans="4:8">
      <c r="D52" s="140"/>
      <c r="F52" s="140"/>
      <c r="G52" s="140"/>
      <c r="H52" s="140"/>
    </row>
    <row r="53" spans="4:8">
      <c r="F53" s="140"/>
      <c r="G53" s="140"/>
      <c r="H53" s="140"/>
    </row>
  </sheetData>
  <pageMargins left="0.70866141732283472" right="0.70866141732283472" top="0.74803149606299213" bottom="0.74803149606299213" header="0.31496062992125984" footer="0.31496062992125984"/>
  <pageSetup scale="65"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FF00"/>
  </sheetPr>
  <dimension ref="A1:V136"/>
  <sheetViews>
    <sheetView showGridLines="0" view="pageBreakPreview" zoomScale="55" zoomScaleNormal="100" zoomScaleSheetLayoutView="55" zoomScalePageLayoutView="62" workbookViewId="0">
      <selection activeCell="Q1" sqref="Q1:Y1048576"/>
    </sheetView>
  </sheetViews>
  <sheetFormatPr baseColWidth="10" defaultColWidth="11.42578125" defaultRowHeight="15"/>
  <cols>
    <col min="1" max="1" width="21.85546875" style="66" customWidth="1"/>
    <col min="2" max="2" width="20.5703125" style="66" customWidth="1"/>
    <col min="3" max="3" width="23.28515625" style="66" customWidth="1"/>
    <col min="4" max="4" width="20.7109375" style="66" customWidth="1"/>
    <col min="5" max="5" width="21.42578125" style="66" customWidth="1"/>
    <col min="6" max="6" width="25" style="66" customWidth="1"/>
    <col min="7" max="7" width="26.5703125" style="66" customWidth="1"/>
    <col min="8" max="8" width="26.42578125" style="66" customWidth="1"/>
    <col min="9" max="9" width="23" style="66" customWidth="1"/>
    <col min="10" max="10" width="30.28515625" style="66" customWidth="1"/>
    <col min="11" max="11" width="21.140625" style="66" customWidth="1"/>
    <col min="12" max="12" width="22.85546875" style="66" customWidth="1"/>
    <col min="13" max="13" width="17.28515625" style="66" customWidth="1"/>
    <col min="14" max="14" width="17" style="66" customWidth="1"/>
    <col min="15" max="15" width="12.5703125" style="66" customWidth="1"/>
    <col min="16" max="16" width="13.28515625" style="66" customWidth="1"/>
    <col min="17" max="16384" width="11.42578125" style="66"/>
  </cols>
  <sheetData>
    <row r="1" spans="1:16" ht="126" customHeight="1">
      <c r="A1" s="2283"/>
      <c r="B1" s="2283"/>
      <c r="C1" s="2283"/>
      <c r="D1" s="2283"/>
      <c r="E1" s="2283"/>
      <c r="F1" s="2283"/>
      <c r="G1" s="2283"/>
      <c r="H1" s="2283"/>
      <c r="I1" s="2283"/>
      <c r="J1" s="2283"/>
      <c r="K1" s="2283"/>
      <c r="L1" s="2283"/>
      <c r="M1" s="2283"/>
      <c r="N1" s="2283"/>
      <c r="O1" s="2283"/>
      <c r="P1" s="2283"/>
    </row>
    <row r="2" spans="1:16" s="445" customFormat="1" ht="63.75" customHeight="1">
      <c r="A2" s="1894" t="s">
        <v>181</v>
      </c>
      <c r="B2" s="1895" t="s">
        <v>411</v>
      </c>
      <c r="C2" s="1895" t="s">
        <v>428</v>
      </c>
      <c r="D2" s="1895" t="s">
        <v>412</v>
      </c>
      <c r="E2" s="1895" t="s">
        <v>413</v>
      </c>
      <c r="F2" s="1896" t="s">
        <v>414</v>
      </c>
      <c r="G2" s="1895" t="s">
        <v>459</v>
      </c>
      <c r="H2" s="1895" t="s">
        <v>554</v>
      </c>
      <c r="I2" s="1849" t="s">
        <v>416</v>
      </c>
      <c r="J2" s="969"/>
      <c r="K2" s="969"/>
      <c r="L2" s="969"/>
      <c r="M2" s="969"/>
      <c r="N2" s="969"/>
      <c r="O2" s="969"/>
      <c r="P2" s="969"/>
    </row>
    <row r="3" spans="1:16" ht="23.25" customHeight="1">
      <c r="A3" s="1897" t="s">
        <v>388</v>
      </c>
      <c r="B3" s="1898">
        <v>919911</v>
      </c>
      <c r="C3" s="1899">
        <f>D3+E3</f>
        <v>557270</v>
      </c>
      <c r="D3" s="1900">
        <v>553015</v>
      </c>
      <c r="E3" s="1901">
        <v>4255</v>
      </c>
      <c r="F3" s="1902">
        <f>+B3+D3+E3</f>
        <v>1477181</v>
      </c>
      <c r="G3" s="1903">
        <f t="shared" ref="G3:G4" si="0">B3/F3</f>
        <v>0.62274765245423547</v>
      </c>
      <c r="H3" s="1904">
        <f t="shared" ref="H3:H4" si="1">C3/F3</f>
        <v>0.37725234754576453</v>
      </c>
      <c r="I3" s="1892">
        <f>+C3/B3</f>
        <v>0.60578686416403327</v>
      </c>
      <c r="J3" s="52"/>
      <c r="K3" s="415"/>
      <c r="L3" s="52"/>
      <c r="M3" s="52"/>
      <c r="N3" s="52"/>
      <c r="O3" s="52"/>
      <c r="P3" s="52"/>
    </row>
    <row r="4" spans="1:16" ht="23.25" customHeight="1">
      <c r="A4" s="235" t="s">
        <v>389</v>
      </c>
      <c r="B4" s="1765">
        <v>966146</v>
      </c>
      <c r="C4" s="564">
        <f t="shared" ref="C4:C16" si="2">+D4+E4</f>
        <v>726113</v>
      </c>
      <c r="D4" s="565">
        <v>707328</v>
      </c>
      <c r="E4" s="592">
        <v>18785</v>
      </c>
      <c r="F4" s="595">
        <f>+B4+D4+E4</f>
        <v>1692259</v>
      </c>
      <c r="G4" s="1905">
        <f t="shared" si="0"/>
        <v>0.57092088149627218</v>
      </c>
      <c r="H4" s="1906">
        <f t="shared" si="1"/>
        <v>0.42907911850372787</v>
      </c>
      <c r="I4" s="1892">
        <f t="shared" ref="I4:I15" si="3">+C4/B4</f>
        <v>0.75155618301995764</v>
      </c>
      <c r="J4" s="52"/>
      <c r="K4" s="565"/>
      <c r="L4" s="565"/>
      <c r="M4" s="565"/>
      <c r="N4" s="565"/>
      <c r="O4" s="52"/>
      <c r="P4" s="52"/>
    </row>
    <row r="5" spans="1:16" ht="23.25" customHeight="1">
      <c r="A5" s="235" t="s">
        <v>147</v>
      </c>
      <c r="B5" s="1765">
        <v>1079602</v>
      </c>
      <c r="C5" s="564">
        <f t="shared" si="2"/>
        <v>1008697</v>
      </c>
      <c r="D5" s="565">
        <v>962409</v>
      </c>
      <c r="E5" s="592">
        <v>46288</v>
      </c>
      <c r="F5" s="595">
        <f t="shared" ref="F5:F16" si="4">+B5+D5+E5</f>
        <v>2088299</v>
      </c>
      <c r="G5" s="1905">
        <f t="shared" ref="G5:G15" si="5">B5/F5</f>
        <v>0.51697673561113611</v>
      </c>
      <c r="H5" s="1906">
        <f t="shared" ref="H5:H15" si="6">C5/F5</f>
        <v>0.48302326438886384</v>
      </c>
      <c r="I5" s="1892">
        <f t="shared" si="3"/>
        <v>0.93432301903849757</v>
      </c>
      <c r="J5" s="492"/>
      <c r="K5" s="565"/>
      <c r="L5" s="565"/>
      <c r="M5" s="565"/>
      <c r="N5" s="565"/>
      <c r="O5" s="491"/>
      <c r="P5" s="491"/>
    </row>
    <row r="6" spans="1:16" ht="23.25" customHeight="1">
      <c r="A6" s="235" t="s">
        <v>148</v>
      </c>
      <c r="B6" s="1765">
        <v>1152861</v>
      </c>
      <c r="C6" s="564">
        <f t="shared" si="2"/>
        <v>1211222</v>
      </c>
      <c r="D6" s="565">
        <v>1140803</v>
      </c>
      <c r="E6" s="592">
        <v>70419</v>
      </c>
      <c r="F6" s="595">
        <f t="shared" si="4"/>
        <v>2364083</v>
      </c>
      <c r="G6" s="1905">
        <f t="shared" si="5"/>
        <v>0.487656736248262</v>
      </c>
      <c r="H6" s="1906">
        <f t="shared" si="6"/>
        <v>0.512343263751738</v>
      </c>
      <c r="I6" s="1892">
        <f t="shared" si="3"/>
        <v>1.0506227550415879</v>
      </c>
      <c r="J6" s="496"/>
      <c r="K6" s="565"/>
      <c r="L6" s="565"/>
      <c r="M6" s="565"/>
      <c r="N6" s="565"/>
      <c r="O6" s="494"/>
      <c r="P6" s="491"/>
    </row>
    <row r="7" spans="1:16" ht="23.25" customHeight="1">
      <c r="A7" s="235" t="s">
        <v>390</v>
      </c>
      <c r="B7" s="1765">
        <v>1188345</v>
      </c>
      <c r="C7" s="564">
        <f t="shared" si="2"/>
        <v>1329078</v>
      </c>
      <c r="D7" s="565">
        <v>1234019</v>
      </c>
      <c r="E7" s="592">
        <v>95059</v>
      </c>
      <c r="F7" s="595">
        <f t="shared" si="4"/>
        <v>2517423</v>
      </c>
      <c r="G7" s="1905">
        <f t="shared" si="5"/>
        <v>0.47204820167290124</v>
      </c>
      <c r="H7" s="1906">
        <f t="shared" si="6"/>
        <v>0.52795179832709882</v>
      </c>
      <c r="I7" s="1892">
        <f t="shared" si="3"/>
        <v>1.1184277293210305</v>
      </c>
      <c r="J7" s="942"/>
      <c r="K7" s="565"/>
      <c r="L7" s="565"/>
      <c r="M7" s="565"/>
      <c r="N7" s="565"/>
      <c r="O7" s="494"/>
      <c r="P7" s="491"/>
    </row>
    <row r="8" spans="1:16" ht="23.25" customHeight="1">
      <c r="A8" s="235" t="s">
        <v>391</v>
      </c>
      <c r="B8" s="1765">
        <v>1242830</v>
      </c>
      <c r="C8" s="564">
        <f t="shared" si="2"/>
        <v>1445581</v>
      </c>
      <c r="D8" s="565">
        <v>1332478</v>
      </c>
      <c r="E8" s="592">
        <v>113103</v>
      </c>
      <c r="F8" s="595">
        <f t="shared" si="4"/>
        <v>2688411</v>
      </c>
      <c r="G8" s="1905">
        <f t="shared" si="5"/>
        <v>0.46229166596922866</v>
      </c>
      <c r="H8" s="1906">
        <f t="shared" si="6"/>
        <v>0.53770833403077134</v>
      </c>
      <c r="I8" s="1892">
        <f t="shared" si="3"/>
        <v>1.1631365512580161</v>
      </c>
      <c r="J8" s="119"/>
      <c r="K8" s="565"/>
      <c r="L8" s="565"/>
      <c r="M8" s="565"/>
      <c r="N8" s="565"/>
      <c r="O8" s="494"/>
      <c r="P8" s="491"/>
    </row>
    <row r="9" spans="1:16" ht="23.25" customHeight="1">
      <c r="A9" s="235" t="s">
        <v>415</v>
      </c>
      <c r="B9" s="1765">
        <v>1297821</v>
      </c>
      <c r="C9" s="564">
        <f t="shared" si="2"/>
        <v>1561485</v>
      </c>
      <c r="D9" s="565">
        <v>1429474</v>
      </c>
      <c r="E9" s="592">
        <v>132011</v>
      </c>
      <c r="F9" s="595">
        <f t="shared" si="4"/>
        <v>2859306</v>
      </c>
      <c r="G9" s="1905">
        <f t="shared" si="5"/>
        <v>0.45389370707437399</v>
      </c>
      <c r="H9" s="1906">
        <f t="shared" si="6"/>
        <v>0.54610629292562596</v>
      </c>
      <c r="I9" s="1892">
        <f t="shared" si="3"/>
        <v>1.203158987256332</v>
      </c>
      <c r="J9" s="588"/>
      <c r="K9" s="565"/>
      <c r="L9" s="565"/>
      <c r="M9" s="565"/>
      <c r="N9" s="565"/>
      <c r="O9" s="494"/>
      <c r="P9" s="491"/>
    </row>
    <row r="10" spans="1:16" ht="23.25" customHeight="1">
      <c r="A10" s="235" t="s">
        <v>427</v>
      </c>
      <c r="B10" s="1765">
        <v>1422986</v>
      </c>
      <c r="C10" s="564">
        <f t="shared" si="2"/>
        <v>1718613</v>
      </c>
      <c r="D10" s="565">
        <v>1568541</v>
      </c>
      <c r="E10" s="592">
        <v>150072</v>
      </c>
      <c r="F10" s="595">
        <f t="shared" si="4"/>
        <v>3141599</v>
      </c>
      <c r="G10" s="1905">
        <f t="shared" si="5"/>
        <v>0.45294959668627344</v>
      </c>
      <c r="H10" s="1906">
        <f t="shared" si="6"/>
        <v>0.54705040331372656</v>
      </c>
      <c r="I10" s="1892">
        <f t="shared" si="3"/>
        <v>1.2077511655068989</v>
      </c>
      <c r="J10" s="512"/>
      <c r="K10" s="565"/>
      <c r="L10" s="565"/>
      <c r="M10" s="565"/>
      <c r="N10" s="565"/>
      <c r="O10" s="491"/>
      <c r="P10" s="491"/>
    </row>
    <row r="11" spans="1:16" ht="23.25" customHeight="1">
      <c r="A11" s="235" t="s">
        <v>721</v>
      </c>
      <c r="B11" s="1765">
        <v>1513634</v>
      </c>
      <c r="C11" s="564">
        <f t="shared" si="2"/>
        <v>1826204</v>
      </c>
      <c r="D11" s="565">
        <v>1649407</v>
      </c>
      <c r="E11" s="592">
        <v>176797</v>
      </c>
      <c r="F11" s="595">
        <f t="shared" si="4"/>
        <v>3339838</v>
      </c>
      <c r="G11" s="1905">
        <f t="shared" si="5"/>
        <v>0.4532058141742204</v>
      </c>
      <c r="H11" s="1906">
        <f t="shared" si="6"/>
        <v>0.54679418582577954</v>
      </c>
      <c r="I11" s="1892">
        <f t="shared" si="3"/>
        <v>1.2065030251698892</v>
      </c>
      <c r="J11" s="742"/>
      <c r="K11" s="565"/>
      <c r="L11" s="565"/>
      <c r="M11" s="565"/>
      <c r="N11" s="565"/>
      <c r="O11" s="491"/>
      <c r="P11" s="491"/>
    </row>
    <row r="12" spans="1:16" s="562" customFormat="1" ht="23.25" customHeight="1">
      <c r="A12" s="235" t="s">
        <v>749</v>
      </c>
      <c r="B12" s="1765">
        <v>1619670</v>
      </c>
      <c r="C12" s="564">
        <f t="shared" si="2"/>
        <v>1971618</v>
      </c>
      <c r="D12" s="565">
        <v>1781414</v>
      </c>
      <c r="E12" s="592">
        <v>190204</v>
      </c>
      <c r="F12" s="595">
        <f t="shared" si="4"/>
        <v>3591288</v>
      </c>
      <c r="G12" s="1905">
        <f t="shared" si="5"/>
        <v>0.45099975273495191</v>
      </c>
      <c r="H12" s="1906">
        <f t="shared" si="6"/>
        <v>0.54900024726504804</v>
      </c>
      <c r="I12" s="1892">
        <f t="shared" si="3"/>
        <v>1.2172961158754561</v>
      </c>
      <c r="J12" s="645"/>
      <c r="K12" s="565"/>
      <c r="L12" s="565"/>
      <c r="M12" s="565"/>
      <c r="N12" s="565"/>
      <c r="O12" s="561"/>
      <c r="P12" s="561"/>
    </row>
    <row r="13" spans="1:16" ht="23.25" customHeight="1">
      <c r="A13" s="235" t="s">
        <v>802</v>
      </c>
      <c r="B13" s="1765">
        <v>1766077</v>
      </c>
      <c r="C13" s="564">
        <f t="shared" si="2"/>
        <v>2136515</v>
      </c>
      <c r="D13" s="565">
        <v>1932996</v>
      </c>
      <c r="E13" s="592">
        <v>203519</v>
      </c>
      <c r="F13" s="595">
        <f t="shared" si="4"/>
        <v>3902592</v>
      </c>
      <c r="G13" s="1905">
        <f t="shared" si="5"/>
        <v>0.45253949170192531</v>
      </c>
      <c r="H13" s="1906">
        <f t="shared" si="6"/>
        <v>0.54746050829807469</v>
      </c>
      <c r="I13" s="1892">
        <f t="shared" si="3"/>
        <v>1.2097518964348666</v>
      </c>
      <c r="J13" s="491"/>
      <c r="K13" s="565"/>
      <c r="L13" s="565"/>
      <c r="M13" s="565"/>
      <c r="N13" s="565"/>
      <c r="O13" s="491"/>
      <c r="P13" s="491"/>
    </row>
    <row r="14" spans="1:16" s="452" customFormat="1" ht="23.25" customHeight="1">
      <c r="A14" s="235" t="s">
        <v>829</v>
      </c>
      <c r="B14" s="1765">
        <v>1859359</v>
      </c>
      <c r="C14" s="564">
        <f t="shared" si="2"/>
        <v>2294628</v>
      </c>
      <c r="D14" s="565">
        <v>2074903</v>
      </c>
      <c r="E14" s="592">
        <v>219725</v>
      </c>
      <c r="F14" s="595">
        <f t="shared" si="4"/>
        <v>4153987</v>
      </c>
      <c r="G14" s="1905">
        <f t="shared" si="5"/>
        <v>0.44760828572645989</v>
      </c>
      <c r="H14" s="1906">
        <f t="shared" si="6"/>
        <v>0.55239171427354006</v>
      </c>
      <c r="I14" s="1892">
        <f t="shared" si="3"/>
        <v>1.2340962665090496</v>
      </c>
      <c r="J14" s="561"/>
      <c r="K14" s="565"/>
      <c r="L14" s="565"/>
      <c r="M14" s="565"/>
      <c r="N14" s="565"/>
      <c r="O14" s="561"/>
      <c r="P14" s="561"/>
    </row>
    <row r="15" spans="1:16" s="452" customFormat="1" ht="23.25" customHeight="1">
      <c r="A15" s="235" t="s">
        <v>1029</v>
      </c>
      <c r="B15" s="1765">
        <v>1891406</v>
      </c>
      <c r="C15" s="564">
        <f t="shared" si="2"/>
        <v>2337255</v>
      </c>
      <c r="D15" s="565">
        <v>2112207</v>
      </c>
      <c r="E15" s="592">
        <v>225048</v>
      </c>
      <c r="F15" s="595">
        <f t="shared" si="4"/>
        <v>4228661</v>
      </c>
      <c r="G15" s="1905">
        <f t="shared" si="5"/>
        <v>0.44728248492844425</v>
      </c>
      <c r="H15" s="1906">
        <f t="shared" si="6"/>
        <v>0.55271751507155575</v>
      </c>
      <c r="I15" s="1892">
        <f t="shared" si="3"/>
        <v>1.2357235834083216</v>
      </c>
      <c r="J15" s="561"/>
      <c r="K15" s="565"/>
      <c r="L15" s="565"/>
      <c r="M15" s="565"/>
      <c r="N15" s="565"/>
      <c r="O15" s="561"/>
      <c r="P15" s="561"/>
    </row>
    <row r="16" spans="1:16" ht="23.25" customHeight="1">
      <c r="A16" s="1223" t="s">
        <v>1089</v>
      </c>
      <c r="B16" s="879">
        <f>+'Resumen EEp (2)'!C24</f>
        <v>1781475</v>
      </c>
      <c r="C16" s="786">
        <f t="shared" si="2"/>
        <v>2251880</v>
      </c>
      <c r="D16" s="880">
        <f>+'Resumen EEp (2)'!C25</f>
        <v>2030345</v>
      </c>
      <c r="E16" s="1097">
        <f>+'Resumen EEp (2)'!C26</f>
        <v>221535</v>
      </c>
      <c r="F16" s="877">
        <f t="shared" si="4"/>
        <v>4033355</v>
      </c>
      <c r="G16" s="1907">
        <f>B16/F16</f>
        <v>0.44168564383745046</v>
      </c>
      <c r="H16" s="1908">
        <f>C16/F16</f>
        <v>0.55831435616254954</v>
      </c>
      <c r="I16" s="1893">
        <f>+C16/B16</f>
        <v>1.2640536633969042</v>
      </c>
      <c r="J16" s="25"/>
      <c r="K16" s="565"/>
      <c r="L16" s="565"/>
      <c r="M16" s="565"/>
      <c r="N16" s="565"/>
      <c r="O16" s="25"/>
      <c r="P16" s="25"/>
    </row>
    <row r="17" spans="1:22" ht="31.5" customHeight="1">
      <c r="A17" s="2284" t="s">
        <v>551</v>
      </c>
      <c r="B17" s="2284"/>
      <c r="C17" s="2284"/>
      <c r="D17" s="2284"/>
      <c r="E17" s="2284"/>
      <c r="F17" s="2284"/>
      <c r="G17" s="2284"/>
      <c r="H17" s="2284"/>
      <c r="I17" s="2285"/>
      <c r="J17" s="25"/>
      <c r="K17" s="25"/>
      <c r="L17" s="25"/>
      <c r="M17" s="25"/>
      <c r="N17" s="25"/>
      <c r="O17" s="25"/>
      <c r="P17" s="25"/>
      <c r="V17" s="66" t="s">
        <v>10</v>
      </c>
    </row>
    <row r="18" spans="1:22" ht="25.5" customHeight="1">
      <c r="A18" s="491"/>
      <c r="B18" s="491"/>
      <c r="C18" s="491"/>
      <c r="D18" s="493"/>
      <c r="E18" s="493"/>
      <c r="F18" s="491"/>
      <c r="G18" s="491"/>
      <c r="H18" s="491"/>
      <c r="I18" s="25"/>
      <c r="J18" s="25"/>
      <c r="K18" s="25"/>
      <c r="L18" s="25"/>
      <c r="M18" s="25"/>
      <c r="N18" s="25"/>
      <c r="O18" s="25"/>
      <c r="P18" s="25"/>
    </row>
    <row r="19" spans="1:22" ht="25.5" customHeight="1">
      <c r="A19" s="491"/>
      <c r="B19" s="491"/>
      <c r="C19" s="491"/>
      <c r="D19" s="495"/>
      <c r="E19" s="495"/>
      <c r="F19" s="491"/>
      <c r="G19" s="491"/>
      <c r="H19" s="491"/>
      <c r="I19" s="25"/>
      <c r="J19" s="25"/>
      <c r="K19" s="25"/>
      <c r="L19" s="25"/>
      <c r="M19" s="25"/>
      <c r="N19" s="25"/>
      <c r="O19" s="25"/>
      <c r="P19" s="25"/>
    </row>
    <row r="20" spans="1:22" ht="25.5" customHeight="1">
      <c r="A20" s="491"/>
      <c r="B20" s="491"/>
      <c r="C20" s="491"/>
      <c r="D20" s="491"/>
      <c r="E20" s="491"/>
      <c r="F20" s="491"/>
      <c r="G20" s="491"/>
      <c r="H20" s="491"/>
      <c r="I20" s="25"/>
      <c r="J20" s="25"/>
      <c r="K20" s="25"/>
      <c r="L20" s="25"/>
      <c r="M20" s="25"/>
      <c r="N20" s="25"/>
      <c r="O20" s="25"/>
      <c r="P20" s="25"/>
    </row>
    <row r="21" spans="1:22" ht="25.5" customHeight="1">
      <c r="A21" s="491"/>
      <c r="B21" s="491"/>
      <c r="C21" s="491"/>
      <c r="D21" s="491"/>
      <c r="E21" s="491"/>
      <c r="F21" s="491"/>
      <c r="G21" s="491"/>
      <c r="H21" s="491"/>
      <c r="I21" s="25"/>
      <c r="J21" s="25"/>
      <c r="K21" s="25"/>
      <c r="L21" s="25"/>
      <c r="M21" s="25"/>
      <c r="N21" s="25"/>
      <c r="O21" s="25"/>
      <c r="P21" s="25"/>
    </row>
    <row r="22" spans="1:22" ht="25.5" customHeight="1">
      <c r="A22" s="491"/>
      <c r="B22" s="491"/>
      <c r="C22" s="491"/>
      <c r="D22" s="491"/>
      <c r="E22" s="491"/>
      <c r="F22" s="491"/>
      <c r="G22" s="491"/>
      <c r="H22" s="491"/>
      <c r="I22" s="25"/>
      <c r="J22" s="25"/>
      <c r="K22" s="25"/>
      <c r="L22" s="25"/>
      <c r="M22" s="25"/>
      <c r="N22" s="25"/>
      <c r="O22" s="25"/>
      <c r="P22" s="25"/>
    </row>
    <row r="23" spans="1:22" ht="25.5" customHeight="1">
      <c r="A23" s="25"/>
      <c r="B23" s="25"/>
      <c r="C23" s="25"/>
      <c r="D23" s="25"/>
      <c r="E23" s="25"/>
      <c r="F23" s="25"/>
      <c r="G23" s="25"/>
      <c r="H23" s="25"/>
      <c r="I23" s="25"/>
      <c r="J23" s="25"/>
      <c r="K23" s="25"/>
      <c r="L23" s="25"/>
      <c r="M23" s="25"/>
      <c r="N23" s="25"/>
      <c r="O23" s="25"/>
      <c r="P23" s="25"/>
    </row>
    <row r="24" spans="1:22" ht="25.5" customHeight="1">
      <c r="A24" s="25"/>
      <c r="B24" s="25"/>
      <c r="C24" s="25"/>
      <c r="D24" s="25"/>
      <c r="E24" s="25"/>
      <c r="F24" s="25"/>
      <c r="G24" s="25"/>
      <c r="H24" s="25"/>
      <c r="I24" s="25"/>
      <c r="J24" s="25"/>
      <c r="K24" s="25"/>
      <c r="L24" s="25"/>
      <c r="M24" s="25"/>
      <c r="N24" s="25"/>
      <c r="O24" s="25"/>
      <c r="P24" s="25"/>
    </row>
    <row r="25" spans="1:22" ht="25.5" customHeight="1">
      <c r="A25" s="25"/>
      <c r="B25" s="25"/>
      <c r="C25" s="25"/>
      <c r="D25" s="25"/>
      <c r="E25" s="25"/>
      <c r="F25" s="25"/>
      <c r="G25" s="25"/>
      <c r="H25" s="25"/>
      <c r="I25" s="25"/>
      <c r="J25" s="25"/>
      <c r="K25" s="25"/>
      <c r="L25" s="25"/>
      <c r="M25" s="25"/>
      <c r="N25" s="25"/>
      <c r="O25" s="25"/>
      <c r="P25" s="25"/>
    </row>
    <row r="26" spans="1:22" ht="25.5" customHeight="1">
      <c r="A26" s="25"/>
      <c r="B26" s="25"/>
      <c r="C26" s="25"/>
      <c r="D26" s="25"/>
      <c r="E26" s="25"/>
      <c r="F26" s="25"/>
      <c r="G26" s="25"/>
      <c r="H26" s="25"/>
      <c r="I26" s="25"/>
      <c r="J26" s="25"/>
      <c r="K26" s="25"/>
      <c r="L26" s="25"/>
      <c r="M26" s="25"/>
      <c r="N26" s="25"/>
      <c r="O26" s="25"/>
      <c r="P26" s="25"/>
    </row>
    <row r="27" spans="1:22" ht="25.5" customHeight="1">
      <c r="A27" s="25"/>
      <c r="B27" s="25"/>
      <c r="C27" s="25"/>
      <c r="D27" s="25"/>
      <c r="E27" s="25"/>
      <c r="F27" s="25"/>
      <c r="G27" s="25"/>
      <c r="H27" s="25"/>
      <c r="I27" s="25"/>
      <c r="J27" s="25"/>
      <c r="K27" s="25"/>
      <c r="L27" s="25"/>
      <c r="M27" s="25"/>
      <c r="N27" s="25"/>
      <c r="O27" s="25"/>
      <c r="P27" s="25"/>
    </row>
    <row r="28" spans="1:22" ht="25.5" customHeight="1">
      <c r="A28" s="25"/>
      <c r="B28" s="25"/>
      <c r="C28" s="25"/>
      <c r="D28" s="25"/>
      <c r="E28" s="25"/>
      <c r="F28" s="25"/>
      <c r="G28" s="25"/>
      <c r="H28" s="25"/>
      <c r="I28" s="25"/>
    </row>
    <row r="29" spans="1:22" ht="25.5" customHeight="1">
      <c r="A29" s="25"/>
      <c r="B29" s="25"/>
      <c r="C29" s="25"/>
      <c r="D29" s="25"/>
      <c r="E29" s="25"/>
      <c r="F29" s="25"/>
      <c r="G29" s="25"/>
      <c r="H29" s="25"/>
      <c r="I29" s="25"/>
    </row>
    <row r="30" spans="1:22" ht="25.5" customHeight="1">
      <c r="A30" s="25"/>
      <c r="B30" s="25"/>
      <c r="C30" s="25"/>
      <c r="D30" s="25"/>
      <c r="E30" s="25"/>
      <c r="F30" s="25"/>
      <c r="G30" s="25"/>
      <c r="H30" s="25"/>
      <c r="I30" s="25"/>
    </row>
    <row r="31" spans="1:22" ht="25.5" customHeight="1">
      <c r="A31" s="25"/>
      <c r="B31" s="25"/>
      <c r="C31" s="25"/>
      <c r="D31" s="25"/>
      <c r="E31" s="25"/>
      <c r="F31" s="25"/>
      <c r="G31" s="25"/>
      <c r="H31" s="25"/>
      <c r="I31" s="25"/>
    </row>
    <row r="32" spans="1:22" ht="25.5" customHeight="1">
      <c r="A32" s="25"/>
      <c r="B32" s="25"/>
      <c r="C32" s="25"/>
      <c r="D32" s="25"/>
      <c r="E32" s="25"/>
      <c r="F32" s="25"/>
      <c r="G32" s="25"/>
      <c r="H32" s="25"/>
    </row>
    <row r="33" spans="1:19" ht="25.5" customHeight="1">
      <c r="A33" s="25"/>
      <c r="B33" s="25"/>
      <c r="C33" s="25"/>
      <c r="D33" s="25"/>
      <c r="E33" s="25"/>
      <c r="F33" s="25"/>
      <c r="G33" s="25"/>
      <c r="H33" s="25"/>
      <c r="J33" s="345"/>
      <c r="K33" s="345"/>
      <c r="L33" s="345"/>
      <c r="M33" s="345"/>
      <c r="N33" s="345"/>
      <c r="O33" s="345"/>
      <c r="P33" s="345"/>
    </row>
    <row r="34" spans="1:19" ht="25.5" customHeight="1">
      <c r="A34" s="25"/>
      <c r="B34" s="25"/>
      <c r="C34" s="25"/>
      <c r="D34" s="25"/>
      <c r="E34" s="25"/>
      <c r="F34" s="25"/>
      <c r="G34" s="25"/>
      <c r="H34" s="25"/>
    </row>
    <row r="35" spans="1:19" ht="25.5" customHeight="1">
      <c r="A35" s="25"/>
      <c r="B35" s="25"/>
      <c r="C35" s="25"/>
      <c r="D35" s="25"/>
      <c r="E35" s="25"/>
      <c r="F35" s="25"/>
      <c r="G35" s="25"/>
      <c r="H35" s="25"/>
    </row>
    <row r="36" spans="1:19" ht="25.5" customHeight="1">
      <c r="A36" s="25"/>
      <c r="B36" s="25"/>
      <c r="C36" s="25"/>
      <c r="D36" s="25"/>
      <c r="E36" s="25"/>
      <c r="F36" s="25"/>
      <c r="G36" s="25"/>
      <c r="H36" s="25"/>
    </row>
    <row r="37" spans="1:19" ht="23.25">
      <c r="A37" s="25"/>
      <c r="B37" s="25"/>
      <c r="C37" s="25"/>
      <c r="D37" s="25"/>
      <c r="E37" s="25"/>
      <c r="F37" s="25"/>
      <c r="G37" s="25"/>
      <c r="H37" s="25"/>
      <c r="I37" s="345"/>
      <c r="Q37" s="82"/>
    </row>
    <row r="38" spans="1:19">
      <c r="A38" s="25"/>
      <c r="B38" s="25"/>
      <c r="C38" s="25"/>
      <c r="D38" s="25"/>
      <c r="E38" s="25"/>
      <c r="F38" s="25"/>
      <c r="G38" s="25"/>
      <c r="H38" s="25"/>
      <c r="Q38" s="82"/>
    </row>
    <row r="39" spans="1:19">
      <c r="A39" s="25"/>
      <c r="B39" s="25"/>
      <c r="C39" s="25"/>
      <c r="D39" s="25"/>
      <c r="E39" s="25"/>
      <c r="F39" s="25"/>
      <c r="G39" s="25"/>
      <c r="H39" s="25"/>
      <c r="Q39" s="82"/>
    </row>
    <row r="40" spans="1:19">
      <c r="A40" s="25"/>
      <c r="B40" s="25"/>
      <c r="C40" s="25"/>
      <c r="D40" s="25"/>
      <c r="E40" s="25"/>
      <c r="F40" s="25"/>
      <c r="G40" s="25"/>
      <c r="H40" s="25"/>
      <c r="Q40" s="82"/>
    </row>
    <row r="41" spans="1:19" ht="51" customHeight="1">
      <c r="Q41" s="82"/>
    </row>
    <row r="42" spans="1:19" ht="78" customHeight="1">
      <c r="Q42" s="82"/>
    </row>
    <row r="45" spans="1:19">
      <c r="J45" s="82"/>
      <c r="K45" s="82"/>
      <c r="L45" s="82"/>
      <c r="M45" s="82"/>
      <c r="N45" s="82"/>
      <c r="O45" s="82"/>
      <c r="P45" s="82"/>
    </row>
    <row r="46" spans="1:19" ht="23.25">
      <c r="A46" s="345"/>
      <c r="B46" s="345"/>
      <c r="C46" s="345"/>
      <c r="D46" s="345"/>
      <c r="E46" s="345"/>
      <c r="F46" s="345"/>
      <c r="G46" s="345"/>
      <c r="H46" s="345"/>
    </row>
    <row r="48" spans="1:19">
      <c r="Q48" s="82"/>
      <c r="R48" s="82"/>
      <c r="S48" s="82"/>
    </row>
    <row r="49" spans="2:19">
      <c r="I49" s="82"/>
      <c r="Q49" s="82"/>
      <c r="R49" s="82"/>
      <c r="S49" s="82"/>
    </row>
    <row r="50" spans="2:19">
      <c r="Q50" s="82"/>
      <c r="R50" s="82"/>
      <c r="S50" s="82"/>
    </row>
    <row r="51" spans="2:19">
      <c r="Q51" s="82"/>
      <c r="R51" s="82"/>
      <c r="S51" s="82"/>
    </row>
    <row r="52" spans="2:19">
      <c r="Q52" s="82"/>
      <c r="R52" s="82"/>
      <c r="S52" s="82"/>
    </row>
    <row r="53" spans="2:19">
      <c r="Q53" s="82"/>
      <c r="R53" s="82"/>
      <c r="S53" s="82"/>
    </row>
    <row r="54" spans="2:19">
      <c r="Q54" s="82"/>
      <c r="R54" s="82"/>
      <c r="S54" s="82"/>
    </row>
    <row r="58" spans="2:19">
      <c r="B58" s="82"/>
      <c r="C58" s="82"/>
      <c r="D58" s="82"/>
      <c r="E58" s="82"/>
      <c r="F58" s="82"/>
      <c r="G58" s="82"/>
      <c r="H58" s="82"/>
    </row>
    <row r="136" spans="3:3">
      <c r="C136" s="66">
        <f>C134</f>
        <v>0</v>
      </c>
    </row>
  </sheetData>
  <mergeCells count="2">
    <mergeCell ref="A1:P1"/>
    <mergeCell ref="A17:I17"/>
  </mergeCells>
  <conditionalFormatting sqref="B16 D16:F16">
    <cfRule type="cellIs" dxfId="51" priority="3" operator="equal">
      <formula>0</formula>
    </cfRule>
    <cfRule type="cellIs" dxfId="50" priority="6" operator="equal">
      <formula>0</formula>
    </cfRule>
  </conditionalFormatting>
  <conditionalFormatting sqref="D16:F16">
    <cfRule type="cellIs" dxfId="49" priority="4" operator="equal">
      <formula>0</formula>
    </cfRule>
    <cfRule type="cellIs" dxfId="48" priority="5" operator="equal">
      <formula>0</formula>
    </cfRule>
  </conditionalFormatting>
  <conditionalFormatting sqref="B15">
    <cfRule type="cellIs" dxfId="47" priority="1" operator="equal">
      <formula>0</formula>
    </cfRule>
    <cfRule type="cellIs" dxfId="46" priority="2"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9" tint="-0.249977111117893"/>
    <pageSetUpPr fitToPage="1"/>
  </sheetPr>
  <dimension ref="A1:S49"/>
  <sheetViews>
    <sheetView showGridLines="0" view="pageBreakPreview" zoomScale="55" zoomScaleNormal="100" zoomScaleSheetLayoutView="55" zoomScalePageLayoutView="62" workbookViewId="0">
      <pane ySplit="1" topLeftCell="A2" activePane="bottomLeft" state="frozen"/>
      <selection activeCell="M22" sqref="M22"/>
      <selection pane="bottomLeft" activeCell="L5" sqref="L5"/>
    </sheetView>
  </sheetViews>
  <sheetFormatPr baseColWidth="10" defaultColWidth="11.42578125" defaultRowHeight="15"/>
  <cols>
    <col min="1" max="1" width="17.28515625" style="66" customWidth="1"/>
    <col min="2" max="2" width="19.7109375" style="66" customWidth="1"/>
    <col min="3" max="3" width="23.28515625" style="66" customWidth="1"/>
    <col min="4" max="4" width="22.7109375" style="66" customWidth="1"/>
    <col min="5" max="5" width="27.28515625" style="66" customWidth="1"/>
    <col min="6" max="6" width="22.28515625" style="66" customWidth="1"/>
    <col min="7" max="7" width="22.42578125" style="66" customWidth="1"/>
    <col min="8" max="8" width="14.5703125" style="66" customWidth="1"/>
    <col min="9" max="9" width="20" style="66" customWidth="1"/>
    <col min="10" max="10" width="21" style="66" customWidth="1"/>
    <col min="11" max="11" width="14.85546875" style="66" customWidth="1"/>
    <col min="12" max="12" width="16.140625" style="66" customWidth="1"/>
    <col min="13" max="13" width="10.5703125" style="66" customWidth="1"/>
    <col min="14" max="14" width="24.28515625" style="66" customWidth="1"/>
    <col min="15" max="15" width="27.140625" style="66" customWidth="1"/>
    <col min="16" max="16" width="20.140625" style="66" customWidth="1"/>
    <col min="17" max="18" width="11.42578125" style="66"/>
    <col min="19" max="19" width="18.7109375" style="66" bestFit="1" customWidth="1"/>
    <col min="20" max="16384" width="11.42578125" style="66"/>
  </cols>
  <sheetData>
    <row r="1" spans="1:16" ht="114.75" customHeight="1">
      <c r="A1" s="2286"/>
      <c r="B1" s="2286"/>
      <c r="C1" s="2286"/>
      <c r="D1" s="2286"/>
      <c r="E1" s="2286"/>
      <c r="F1" s="2286"/>
      <c r="G1" s="2286"/>
      <c r="H1" s="2286"/>
      <c r="I1" s="2286"/>
      <c r="J1" s="2286"/>
      <c r="K1" s="2286"/>
      <c r="L1" s="2286"/>
      <c r="M1" s="2286"/>
      <c r="N1" s="2286"/>
      <c r="O1" s="2286"/>
      <c r="P1" s="2286"/>
    </row>
    <row r="2" spans="1:16" ht="14.25" customHeight="1">
      <c r="A2" s="410"/>
      <c r="B2" s="410"/>
      <c r="C2" s="410"/>
      <c r="D2" s="410"/>
      <c r="E2" s="410"/>
      <c r="F2" s="410"/>
      <c r="G2" s="410"/>
      <c r="H2" s="410"/>
      <c r="I2" s="410"/>
      <c r="J2" s="410"/>
      <c r="K2" s="410"/>
      <c r="L2" s="410"/>
      <c r="M2" s="410"/>
      <c r="N2" s="410"/>
      <c r="O2" s="410"/>
      <c r="P2" s="410"/>
    </row>
    <row r="3" spans="1:16" s="42" customFormat="1" ht="59.25" customHeight="1">
      <c r="A3" s="1528" t="s">
        <v>18</v>
      </c>
      <c r="B3" s="1529" t="s">
        <v>411</v>
      </c>
      <c r="C3" s="1529" t="s">
        <v>428</v>
      </c>
      <c r="D3" s="1529" t="s">
        <v>412</v>
      </c>
      <c r="E3" s="1529" t="s">
        <v>413</v>
      </c>
      <c r="F3" s="919" t="s">
        <v>414</v>
      </c>
      <c r="G3" s="919" t="s">
        <v>416</v>
      </c>
      <c r="H3" s="66"/>
      <c r="I3" s="66"/>
      <c r="J3" s="66"/>
      <c r="K3" s="66"/>
      <c r="L3" s="66"/>
      <c r="M3" s="66"/>
      <c r="N3" s="66"/>
      <c r="O3" s="66"/>
      <c r="P3" s="66"/>
    </row>
    <row r="4" spans="1:16" s="604" customFormat="1" ht="23.25" customHeight="1">
      <c r="A4" s="886" t="s">
        <v>868</v>
      </c>
      <c r="B4" s="1765">
        <v>1891881</v>
      </c>
      <c r="C4" s="564">
        <f t="shared" ref="C4:C10" si="0">+D4+E4</f>
        <v>2325470</v>
      </c>
      <c r="D4" s="565">
        <v>2101324</v>
      </c>
      <c r="E4" s="592">
        <v>224146</v>
      </c>
      <c r="F4" s="551">
        <f t="shared" ref="F4:F16" si="1">+C4+B4</f>
        <v>4217351</v>
      </c>
      <c r="G4" s="1605">
        <f t="shared" ref="G4:G10" si="2">+C4/B4</f>
        <v>1.2291840765883266</v>
      </c>
      <c r="H4" s="597"/>
      <c r="I4" s="25"/>
      <c r="J4" s="25"/>
      <c r="K4" s="25"/>
      <c r="L4" s="25"/>
      <c r="M4" s="25"/>
      <c r="N4" s="25"/>
      <c r="O4" s="25"/>
      <c r="P4" s="25"/>
    </row>
    <row r="5" spans="1:16" s="604" customFormat="1" ht="23.25" customHeight="1">
      <c r="A5" s="886" t="s">
        <v>883</v>
      </c>
      <c r="B5" s="1765">
        <v>1891881</v>
      </c>
      <c r="C5" s="564">
        <f t="shared" si="0"/>
        <v>2331091</v>
      </c>
      <c r="D5" s="565">
        <v>2106935</v>
      </c>
      <c r="E5" s="592">
        <v>224156</v>
      </c>
      <c r="F5" s="551">
        <f t="shared" si="1"/>
        <v>4222972</v>
      </c>
      <c r="G5" s="1605">
        <f t="shared" si="2"/>
        <v>1.2321551936934723</v>
      </c>
      <c r="H5" s="597"/>
      <c r="I5" s="25"/>
      <c r="J5" s="25"/>
      <c r="K5" s="25"/>
      <c r="L5" s="25"/>
      <c r="M5" s="25"/>
      <c r="N5" s="25"/>
      <c r="O5" s="25"/>
      <c r="P5" s="25"/>
    </row>
    <row r="6" spans="1:16" s="604" customFormat="1" ht="23.25" customHeight="1">
      <c r="A6" s="886" t="s">
        <v>885</v>
      </c>
      <c r="B6" s="1765">
        <v>1906262</v>
      </c>
      <c r="C6" s="564">
        <f t="shared" si="0"/>
        <v>2340617</v>
      </c>
      <c r="D6" s="565">
        <v>2116407</v>
      </c>
      <c r="E6" s="592">
        <v>224210</v>
      </c>
      <c r="F6" s="551">
        <f t="shared" si="1"/>
        <v>4246879</v>
      </c>
      <c r="G6" s="1605">
        <f t="shared" si="2"/>
        <v>1.2278569262777099</v>
      </c>
      <c r="H6" s="597"/>
      <c r="I6" s="25"/>
      <c r="J6" s="25"/>
      <c r="K6" s="25"/>
      <c r="L6" s="25"/>
      <c r="M6" s="25"/>
      <c r="N6" s="25"/>
      <c r="O6" s="25"/>
      <c r="P6" s="25"/>
    </row>
    <row r="7" spans="1:16" s="604" customFormat="1" ht="23.25" customHeight="1">
      <c r="A7" s="886" t="s">
        <v>890</v>
      </c>
      <c r="B7" s="1765">
        <v>1914421</v>
      </c>
      <c r="C7" s="564">
        <f t="shared" si="0"/>
        <v>2349246</v>
      </c>
      <c r="D7" s="565">
        <v>2125226</v>
      </c>
      <c r="E7" s="592">
        <v>224020</v>
      </c>
      <c r="F7" s="551">
        <f t="shared" si="1"/>
        <v>4263667</v>
      </c>
      <c r="G7" s="1605">
        <f t="shared" si="2"/>
        <v>1.2271313363152618</v>
      </c>
      <c r="H7" s="597"/>
      <c r="I7" s="25"/>
      <c r="J7" s="25"/>
      <c r="K7" s="25"/>
      <c r="L7" s="25"/>
      <c r="M7" s="25"/>
      <c r="N7" s="25"/>
      <c r="O7" s="25"/>
      <c r="P7" s="25"/>
    </row>
    <row r="8" spans="1:16" s="604" customFormat="1" ht="23.25" customHeight="1">
      <c r="A8" s="886" t="s">
        <v>897</v>
      </c>
      <c r="B8" s="1765">
        <v>1918591</v>
      </c>
      <c r="C8" s="564">
        <f t="shared" si="0"/>
        <v>2360559</v>
      </c>
      <c r="D8" s="565">
        <v>2135903</v>
      </c>
      <c r="E8" s="592">
        <v>224656</v>
      </c>
      <c r="F8" s="551">
        <f t="shared" si="1"/>
        <v>4279150</v>
      </c>
      <c r="G8" s="1605">
        <f t="shared" si="2"/>
        <v>1.2303607178392895</v>
      </c>
      <c r="H8" s="597"/>
      <c r="I8" s="25"/>
      <c r="J8" s="25"/>
      <c r="K8" s="25"/>
      <c r="L8" s="25"/>
      <c r="M8" s="25"/>
      <c r="N8" s="25"/>
      <c r="O8" s="25"/>
      <c r="P8" s="25"/>
    </row>
    <row r="9" spans="1:16" s="604" customFormat="1" ht="23.25" customHeight="1">
      <c r="A9" s="886" t="s">
        <v>1001</v>
      </c>
      <c r="B9" s="1765">
        <v>1923332</v>
      </c>
      <c r="C9" s="564">
        <f t="shared" si="0"/>
        <v>2362905</v>
      </c>
      <c r="D9" s="565">
        <v>2137513</v>
      </c>
      <c r="E9" s="592">
        <v>225392</v>
      </c>
      <c r="F9" s="551">
        <f t="shared" si="1"/>
        <v>4286237</v>
      </c>
      <c r="G9" s="1605">
        <f t="shared" si="2"/>
        <v>1.2285476454403088</v>
      </c>
      <c r="H9" s="597"/>
      <c r="I9" s="25"/>
      <c r="J9" s="25"/>
      <c r="K9" s="25"/>
      <c r="L9" s="25"/>
      <c r="M9" s="25"/>
      <c r="N9" s="25"/>
      <c r="O9" s="25"/>
      <c r="P9" s="25"/>
    </row>
    <row r="10" spans="1:16" s="604" customFormat="1" ht="23.25" customHeight="1">
      <c r="A10" s="886" t="s">
        <v>1016</v>
      </c>
      <c r="B10" s="1765">
        <v>1891406</v>
      </c>
      <c r="C10" s="564">
        <f t="shared" si="0"/>
        <v>2337255</v>
      </c>
      <c r="D10" s="565">
        <v>2112207</v>
      </c>
      <c r="E10" s="592">
        <v>225048</v>
      </c>
      <c r="F10" s="551">
        <f t="shared" si="1"/>
        <v>4228661</v>
      </c>
      <c r="G10" s="1605">
        <f t="shared" si="2"/>
        <v>1.2357235834083216</v>
      </c>
      <c r="H10" s="597"/>
      <c r="I10" s="25"/>
      <c r="J10" s="25"/>
      <c r="K10" s="25"/>
      <c r="L10" s="25"/>
      <c r="M10" s="25"/>
      <c r="N10" s="25"/>
      <c r="O10" s="25"/>
      <c r="P10" s="25"/>
    </row>
    <row r="11" spans="1:16" s="604" customFormat="1" ht="23.25" customHeight="1">
      <c r="A11" s="414" t="s">
        <v>1028</v>
      </c>
      <c r="B11" s="1765">
        <v>1891406</v>
      </c>
      <c r="C11" s="564">
        <f>+D11+E11</f>
        <v>2337255</v>
      </c>
      <c r="D11" s="565">
        <v>2112207</v>
      </c>
      <c r="E11" s="592">
        <v>225048</v>
      </c>
      <c r="F11" s="551">
        <f t="shared" si="1"/>
        <v>4228661</v>
      </c>
      <c r="G11" s="1605">
        <f>+C11/B11</f>
        <v>1.2357235834083216</v>
      </c>
      <c r="H11" s="597"/>
      <c r="I11" s="25"/>
      <c r="J11" s="25"/>
      <c r="K11" s="25"/>
      <c r="L11" s="25"/>
      <c r="M11" s="25"/>
      <c r="N11" s="25"/>
      <c r="O11" s="25"/>
      <c r="P11" s="25"/>
    </row>
    <row r="12" spans="1:16" s="604" customFormat="1" ht="23.25" customHeight="1">
      <c r="A12" s="414" t="s">
        <v>1041</v>
      </c>
      <c r="B12" s="1765">
        <v>1909128</v>
      </c>
      <c r="C12" s="564">
        <f>+D12+E12</f>
        <v>2357264</v>
      </c>
      <c r="D12" s="565">
        <v>2130478</v>
      </c>
      <c r="E12" s="592">
        <v>226786</v>
      </c>
      <c r="F12" s="551">
        <f t="shared" si="1"/>
        <v>4266392</v>
      </c>
      <c r="G12" s="1605">
        <f t="shared" ref="G12:G16" si="3">+C12/B12</f>
        <v>1.2347333442283597</v>
      </c>
      <c r="H12" s="597"/>
      <c r="I12" s="25"/>
      <c r="J12" s="25"/>
      <c r="K12" s="25"/>
      <c r="L12" s="25"/>
      <c r="M12" s="25"/>
      <c r="N12" s="25"/>
      <c r="O12" s="25"/>
      <c r="P12" s="25"/>
    </row>
    <row r="13" spans="1:16" s="604" customFormat="1" ht="23.25" customHeight="1">
      <c r="A13" s="414" t="s">
        <v>1046</v>
      </c>
      <c r="B13" s="1765">
        <v>1908506</v>
      </c>
      <c r="C13" s="564">
        <f>+D13+E13</f>
        <v>2360503</v>
      </c>
      <c r="D13" s="565">
        <v>2133027</v>
      </c>
      <c r="E13" s="592">
        <v>227476</v>
      </c>
      <c r="F13" s="551">
        <f t="shared" si="1"/>
        <v>4269009</v>
      </c>
      <c r="G13" s="1605">
        <f t="shared" si="3"/>
        <v>1.2368328944210811</v>
      </c>
      <c r="H13" s="597"/>
      <c r="I13" s="25"/>
      <c r="J13" s="25"/>
      <c r="K13" s="25"/>
      <c r="L13" s="25"/>
      <c r="M13" s="25"/>
      <c r="N13" s="25"/>
      <c r="O13" s="25"/>
      <c r="P13" s="25"/>
    </row>
    <row r="14" spans="1:16" s="604" customFormat="1" ht="23.25" customHeight="1">
      <c r="A14" s="414" t="s">
        <v>1070</v>
      </c>
      <c r="B14" s="1765">
        <v>1918112</v>
      </c>
      <c r="C14" s="564">
        <v>2337255</v>
      </c>
      <c r="D14" s="565">
        <v>2144083</v>
      </c>
      <c r="E14" s="592">
        <v>228559</v>
      </c>
      <c r="F14" s="551">
        <f t="shared" si="1"/>
        <v>4255367</v>
      </c>
      <c r="G14" s="1605">
        <f t="shared" si="3"/>
        <v>1.2185185223803408</v>
      </c>
      <c r="H14" s="597"/>
      <c r="I14" s="25"/>
      <c r="J14" s="25"/>
      <c r="K14" s="25"/>
      <c r="L14" s="25"/>
      <c r="M14" s="25"/>
      <c r="N14" s="25"/>
      <c r="O14" s="25"/>
      <c r="P14" s="25"/>
    </row>
    <row r="15" spans="1:16" s="604" customFormat="1" ht="23.25" customHeight="1">
      <c r="A15" s="414" t="s">
        <v>1080</v>
      </c>
      <c r="B15" s="1765">
        <v>1777226</v>
      </c>
      <c r="C15" s="564">
        <v>2337255</v>
      </c>
      <c r="D15" s="565">
        <v>2011014</v>
      </c>
      <c r="E15" s="592">
        <v>215698</v>
      </c>
      <c r="F15" s="551">
        <f t="shared" ref="F15" si="4">+C15+B15</f>
        <v>4114481</v>
      </c>
      <c r="G15" s="1605">
        <f t="shared" ref="G15" si="5">+C15/B15</f>
        <v>1.3151141160437672</v>
      </c>
      <c r="H15" s="597"/>
      <c r="I15" s="25"/>
      <c r="J15" s="25"/>
      <c r="K15" s="25"/>
      <c r="L15" s="25"/>
      <c r="M15" s="25"/>
      <c r="N15" s="25"/>
      <c r="O15" s="25"/>
      <c r="P15" s="25"/>
    </row>
    <row r="16" spans="1:16" s="604" customFormat="1" ht="23.25" customHeight="1">
      <c r="A16" s="1587" t="s">
        <v>1093</v>
      </c>
      <c r="B16" s="879">
        <v>1781475</v>
      </c>
      <c r="C16" s="786">
        <f>+D16+E16</f>
        <v>2251880</v>
      </c>
      <c r="D16" s="880">
        <v>2030345</v>
      </c>
      <c r="E16" s="1097">
        <v>221535</v>
      </c>
      <c r="F16" s="1098">
        <f t="shared" si="1"/>
        <v>4033355</v>
      </c>
      <c r="G16" s="1606">
        <f t="shared" si="3"/>
        <v>1.2640536633969042</v>
      </c>
      <c r="H16" s="597"/>
      <c r="I16" s="25"/>
      <c r="J16" s="25"/>
      <c r="K16" s="25"/>
      <c r="L16" s="25"/>
      <c r="M16" s="25"/>
      <c r="N16" s="25"/>
      <c r="P16" s="25"/>
    </row>
    <row r="17" spans="1:19" ht="25.5" customHeight="1">
      <c r="A17" s="2287" t="s">
        <v>753</v>
      </c>
      <c r="B17" s="2287"/>
      <c r="C17" s="2287"/>
      <c r="D17" s="2287"/>
      <c r="E17" s="2287"/>
      <c r="F17" s="2287"/>
      <c r="G17" s="2287"/>
      <c r="H17" s="25"/>
      <c r="I17" s="25"/>
      <c r="J17" s="25"/>
      <c r="K17" s="25"/>
      <c r="L17" s="25"/>
      <c r="M17" s="25"/>
      <c r="N17" s="25"/>
      <c r="O17" s="25"/>
      <c r="P17" s="25"/>
    </row>
    <row r="18" spans="1:19" ht="25.5" customHeight="1">
      <c r="A18" s="25"/>
      <c r="B18" s="25"/>
      <c r="C18" s="25"/>
      <c r="D18" s="25"/>
      <c r="E18" s="25"/>
      <c r="F18" s="25"/>
      <c r="G18" s="25"/>
      <c r="H18" s="25"/>
      <c r="I18" s="25"/>
      <c r="J18" s="25"/>
      <c r="K18" s="25"/>
      <c r="L18" s="25"/>
      <c r="M18" s="25"/>
      <c r="N18" s="25"/>
      <c r="O18" s="25"/>
      <c r="P18" s="25"/>
    </row>
    <row r="19" spans="1:19" ht="25.5" customHeight="1">
      <c r="A19" s="25"/>
      <c r="B19" s="25"/>
      <c r="C19" s="25"/>
      <c r="D19" s="25"/>
      <c r="E19" s="25"/>
      <c r="F19" s="25"/>
      <c r="G19" s="25"/>
      <c r="H19" s="25"/>
      <c r="I19" s="25"/>
      <c r="J19" s="25"/>
      <c r="K19" s="25"/>
      <c r="L19" s="25"/>
      <c r="M19" s="25"/>
      <c r="N19" s="25"/>
      <c r="O19" s="25"/>
      <c r="P19" s="25"/>
    </row>
    <row r="20" spans="1:19" ht="25.5" customHeight="1">
      <c r="A20" s="25"/>
      <c r="B20" s="25"/>
      <c r="C20" s="25"/>
      <c r="D20" s="25"/>
      <c r="E20" s="25"/>
      <c r="F20" s="25"/>
      <c r="G20" s="25"/>
      <c r="H20" s="25"/>
      <c r="I20" s="25"/>
      <c r="J20" s="25"/>
      <c r="K20" s="25"/>
      <c r="L20" s="25"/>
      <c r="M20" s="25"/>
      <c r="N20" s="25"/>
      <c r="O20" s="25"/>
      <c r="P20" s="25"/>
    </row>
    <row r="21" spans="1:19" ht="25.5" customHeight="1">
      <c r="A21" s="25"/>
      <c r="B21" s="25"/>
      <c r="C21" s="25"/>
      <c r="D21" s="25"/>
      <c r="E21" s="25"/>
      <c r="F21" s="25"/>
      <c r="G21" s="25"/>
      <c r="H21" s="25"/>
      <c r="I21" s="25"/>
      <c r="J21" s="25"/>
      <c r="K21" s="25"/>
      <c r="L21" s="25"/>
      <c r="M21" s="25"/>
      <c r="N21" s="25"/>
      <c r="O21" s="25"/>
      <c r="P21" s="25"/>
    </row>
    <row r="22" spans="1:19" ht="25.5" customHeight="1">
      <c r="A22" s="25"/>
      <c r="B22" s="25"/>
      <c r="C22" s="25"/>
      <c r="D22" s="25"/>
      <c r="E22" s="25"/>
      <c r="F22" s="25"/>
      <c r="G22" s="25"/>
      <c r="H22" s="25"/>
      <c r="I22" s="25"/>
      <c r="J22" s="25"/>
      <c r="K22" s="25"/>
      <c r="L22" s="25"/>
      <c r="M22" s="25"/>
      <c r="N22" s="25"/>
      <c r="O22" s="25"/>
      <c r="P22" s="25"/>
    </row>
    <row r="23" spans="1:19" ht="25.5" customHeight="1">
      <c r="A23" s="25"/>
      <c r="B23" s="25"/>
      <c r="C23" s="25"/>
      <c r="D23" s="25"/>
      <c r="E23" s="25"/>
      <c r="F23" s="25"/>
      <c r="G23" s="25"/>
      <c r="H23" s="25"/>
      <c r="I23" s="25"/>
      <c r="J23" s="25"/>
      <c r="K23" s="25"/>
      <c r="L23" s="25"/>
      <c r="M23" s="25"/>
      <c r="N23" s="25"/>
      <c r="O23" s="25"/>
      <c r="P23" s="25"/>
    </row>
    <row r="24" spans="1:19" ht="25.5" customHeight="1">
      <c r="A24" s="25"/>
      <c r="B24" s="25"/>
      <c r="C24" s="25"/>
      <c r="D24" s="25"/>
      <c r="E24" s="25"/>
      <c r="F24" s="25"/>
      <c r="G24" s="25"/>
      <c r="H24" s="25"/>
      <c r="I24" s="25"/>
      <c r="J24" s="25"/>
      <c r="K24" s="25"/>
      <c r="L24" s="25"/>
      <c r="M24" s="25"/>
      <c r="N24" s="25"/>
      <c r="O24" s="25"/>
      <c r="P24" s="25"/>
    </row>
    <row r="25" spans="1:19" ht="25.5" customHeight="1">
      <c r="A25" s="25"/>
      <c r="B25" s="25"/>
      <c r="C25" s="25"/>
      <c r="D25" s="25"/>
      <c r="E25" s="25"/>
      <c r="F25" s="25"/>
      <c r="G25" s="25"/>
      <c r="H25" s="25"/>
      <c r="I25" s="25"/>
      <c r="J25" s="25"/>
      <c r="K25" s="25"/>
      <c r="L25" s="25"/>
      <c r="M25" s="25"/>
      <c r="N25" s="25"/>
      <c r="O25" s="25"/>
      <c r="P25" s="25"/>
    </row>
    <row r="26" spans="1:19" ht="25.5" customHeight="1">
      <c r="A26" s="25"/>
      <c r="B26" s="25"/>
      <c r="C26" s="25"/>
      <c r="D26" s="25"/>
      <c r="E26" s="25"/>
      <c r="F26" s="25"/>
      <c r="G26" s="25"/>
      <c r="H26" s="25"/>
      <c r="I26" s="25"/>
      <c r="J26" s="25"/>
      <c r="K26" s="25"/>
      <c r="L26" s="25"/>
      <c r="M26" s="25"/>
      <c r="N26" s="25"/>
      <c r="O26" s="25"/>
      <c r="P26" s="25"/>
    </row>
    <row r="27" spans="1:19" ht="25.5" customHeight="1">
      <c r="A27" s="25"/>
      <c r="B27" s="25"/>
      <c r="C27" s="25"/>
      <c r="D27" s="25"/>
      <c r="E27" s="25"/>
      <c r="F27" s="25"/>
      <c r="G27" s="25"/>
      <c r="H27" s="25"/>
      <c r="I27" s="25"/>
      <c r="J27" s="25"/>
      <c r="K27" s="25"/>
      <c r="L27" s="25"/>
      <c r="M27" s="25"/>
      <c r="N27" s="25"/>
      <c r="O27" s="25"/>
      <c r="P27" s="25"/>
    </row>
    <row r="28" spans="1:19" ht="25.5" customHeight="1">
      <c r="A28" s="25"/>
      <c r="B28" s="25"/>
      <c r="C28" s="25"/>
      <c r="D28" s="25"/>
      <c r="E28" s="25"/>
      <c r="F28" s="25"/>
      <c r="G28" s="25"/>
      <c r="H28" s="25"/>
      <c r="I28" s="25"/>
      <c r="J28" s="25"/>
      <c r="K28" s="25"/>
      <c r="L28" s="25"/>
      <c r="M28" s="25"/>
      <c r="N28" s="25"/>
      <c r="O28" s="25"/>
      <c r="P28" s="25"/>
    </row>
    <row r="29" spans="1:19" ht="25.5" customHeight="1">
      <c r="A29" s="25"/>
      <c r="B29" s="25"/>
      <c r="C29" s="25"/>
      <c r="D29" s="25"/>
      <c r="E29" s="25"/>
      <c r="F29" s="25"/>
      <c r="G29" s="25"/>
      <c r="H29" s="25"/>
      <c r="I29" s="25"/>
      <c r="J29" s="25"/>
      <c r="K29" s="25"/>
      <c r="L29" s="25"/>
      <c r="M29" s="25"/>
      <c r="N29" s="25"/>
      <c r="O29" s="25"/>
      <c r="P29" s="25"/>
    </row>
    <row r="30" spans="1:19">
      <c r="A30" s="25"/>
      <c r="B30" s="25"/>
      <c r="C30" s="25"/>
      <c r="D30" s="25"/>
      <c r="E30" s="25"/>
      <c r="F30" s="25"/>
      <c r="G30" s="25"/>
      <c r="O30" s="81"/>
      <c r="P30" s="81"/>
      <c r="Q30" s="82"/>
      <c r="R30" s="82"/>
      <c r="S30" s="82"/>
    </row>
    <row r="31" spans="1:19">
      <c r="A31" s="25"/>
      <c r="B31" s="25"/>
      <c r="C31" s="25"/>
      <c r="D31" s="25"/>
      <c r="E31" s="25"/>
      <c r="F31" s="25"/>
      <c r="G31" s="25"/>
      <c r="O31" s="81"/>
      <c r="P31" s="81"/>
      <c r="Q31" s="82"/>
      <c r="R31" s="82"/>
      <c r="S31" s="82"/>
    </row>
    <row r="32" spans="1:19">
      <c r="O32" s="81"/>
      <c r="P32" s="81"/>
      <c r="Q32" s="82"/>
      <c r="R32" s="82"/>
      <c r="S32" s="82"/>
    </row>
    <row r="33" spans="1:19">
      <c r="O33" s="81"/>
      <c r="P33" s="81"/>
      <c r="Q33" s="82"/>
      <c r="R33" s="82"/>
      <c r="S33" s="82"/>
    </row>
    <row r="34" spans="1:19" ht="51" customHeight="1">
      <c r="O34" s="81"/>
      <c r="P34" s="81"/>
      <c r="Q34" s="82"/>
      <c r="R34" s="82"/>
      <c r="S34" s="82"/>
    </row>
    <row r="35" spans="1:19" ht="78" customHeight="1">
      <c r="H35" s="689"/>
      <c r="I35" s="689"/>
      <c r="J35" s="689"/>
      <c r="K35" s="689"/>
      <c r="L35" s="689"/>
      <c r="M35" s="689"/>
      <c r="N35" s="689"/>
      <c r="O35" s="689"/>
      <c r="P35" s="689"/>
      <c r="Q35" s="689"/>
      <c r="R35" s="82"/>
      <c r="S35" s="82"/>
    </row>
    <row r="36" spans="1:19">
      <c r="O36" s="82"/>
      <c r="P36" s="82"/>
    </row>
    <row r="37" spans="1:19" ht="23.25">
      <c r="A37" s="689"/>
      <c r="B37" s="689"/>
      <c r="C37" s="689"/>
      <c r="D37" s="689"/>
      <c r="E37" s="689"/>
      <c r="F37" s="689"/>
      <c r="G37" s="689"/>
      <c r="O37" s="82"/>
      <c r="P37" s="82"/>
    </row>
    <row r="38" spans="1:19">
      <c r="O38" s="82"/>
      <c r="P38" s="82"/>
    </row>
    <row r="39" spans="1:19">
      <c r="O39" s="82"/>
      <c r="P39" s="82"/>
    </row>
    <row r="40" spans="1:19">
      <c r="O40" s="82"/>
      <c r="P40" s="82"/>
    </row>
    <row r="41" spans="1:19">
      <c r="O41" s="82"/>
      <c r="P41" s="82"/>
      <c r="Q41" s="82"/>
      <c r="R41" s="82"/>
      <c r="S41" s="82"/>
    </row>
    <row r="42" spans="1:19">
      <c r="O42" s="82"/>
      <c r="P42" s="82"/>
      <c r="Q42" s="82"/>
      <c r="R42" s="82"/>
      <c r="S42" s="82"/>
    </row>
    <row r="43" spans="1:19">
      <c r="O43" s="82"/>
      <c r="P43" s="82"/>
      <c r="Q43" s="82"/>
      <c r="R43" s="82"/>
      <c r="S43" s="82"/>
    </row>
    <row r="44" spans="1:19">
      <c r="O44" s="82"/>
      <c r="P44" s="82"/>
      <c r="Q44" s="82"/>
      <c r="R44" s="82"/>
      <c r="S44" s="82"/>
    </row>
    <row r="45" spans="1:19">
      <c r="O45" s="82"/>
      <c r="P45" s="82"/>
      <c r="Q45" s="82"/>
      <c r="R45" s="82"/>
      <c r="S45" s="82"/>
    </row>
    <row r="46" spans="1:19">
      <c r="O46" s="82"/>
      <c r="P46" s="82"/>
      <c r="Q46" s="82"/>
      <c r="R46" s="82"/>
      <c r="S46" s="82"/>
    </row>
    <row r="47" spans="1:19">
      <c r="H47" s="82"/>
      <c r="I47" s="82"/>
      <c r="J47" s="82"/>
      <c r="K47" s="82"/>
      <c r="L47" s="82"/>
      <c r="M47" s="82"/>
      <c r="N47" s="82"/>
      <c r="O47" s="82"/>
      <c r="P47" s="82"/>
      <c r="Q47" s="82"/>
      <c r="R47" s="82"/>
      <c r="S47" s="82"/>
    </row>
    <row r="49" spans="2:7">
      <c r="B49" s="82"/>
      <c r="C49" s="82"/>
      <c r="D49" s="82"/>
      <c r="E49" s="82"/>
      <c r="F49" s="82"/>
      <c r="G49" s="82"/>
    </row>
  </sheetData>
  <mergeCells count="2">
    <mergeCell ref="A1:P1"/>
    <mergeCell ref="A17:G17"/>
  </mergeCells>
  <conditionalFormatting sqref="B16 D16:E16 G4:G16">
    <cfRule type="cellIs" dxfId="45" priority="2" operator="equal">
      <formula>0</formula>
    </cfRule>
  </conditionalFormatting>
  <conditionalFormatting sqref="D10:E15 B10:B16">
    <cfRule type="cellIs" dxfId="44"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39"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9" tint="-0.249977111117893"/>
  </sheetPr>
  <dimension ref="A1:U56"/>
  <sheetViews>
    <sheetView showGridLines="0" view="pageBreakPreview" zoomScale="55" zoomScaleNormal="100" zoomScaleSheetLayoutView="55" zoomScalePageLayoutView="62" workbookViewId="0">
      <pane xSplit="1" ySplit="3" topLeftCell="B4" activePane="bottomRight" state="frozen"/>
      <selection pane="topRight" activeCell="B1" sqref="B1"/>
      <selection pane="bottomLeft" activeCell="A4" sqref="A4"/>
      <selection pane="bottomRight" activeCell="J11" sqref="J11"/>
    </sheetView>
  </sheetViews>
  <sheetFormatPr baseColWidth="10" defaultColWidth="11.42578125" defaultRowHeight="15"/>
  <cols>
    <col min="1" max="1" width="23.42578125" style="160" customWidth="1"/>
    <col min="2" max="2" width="30.28515625" style="608" customWidth="1"/>
    <col min="3" max="3" width="38" style="608" customWidth="1"/>
    <col min="4" max="4" width="32.85546875" style="608" customWidth="1"/>
    <col min="5" max="5" width="34.140625" style="608" customWidth="1"/>
    <col min="6" max="6" width="29.7109375" style="66" customWidth="1"/>
    <col min="7" max="7" width="28.42578125" style="66" customWidth="1"/>
    <col min="8" max="8" width="17.7109375" style="66" customWidth="1"/>
    <col min="9" max="9" width="20.7109375" style="66" customWidth="1"/>
    <col min="10" max="10" width="16.85546875" style="66" customWidth="1"/>
    <col min="11" max="11" width="14.5703125" style="66" customWidth="1"/>
    <col min="12" max="12" width="15" style="66" customWidth="1"/>
    <col min="13" max="13" width="17.28515625" style="66" customWidth="1"/>
    <col min="14" max="14" width="11.42578125" style="66"/>
    <col min="15" max="15" width="18.7109375" style="66" bestFit="1" customWidth="1"/>
    <col min="16" max="16384" width="11.42578125" style="66"/>
  </cols>
  <sheetData>
    <row r="1" spans="1:13" ht="104.25" customHeight="1">
      <c r="A1" s="2263"/>
      <c r="B1" s="2263"/>
      <c r="C1" s="2263"/>
      <c r="D1" s="2263"/>
      <c r="E1" s="2263"/>
      <c r="F1" s="2263"/>
      <c r="G1" s="2263"/>
      <c r="H1" s="2263"/>
      <c r="I1" s="2263"/>
      <c r="J1" s="2263"/>
      <c r="K1" s="2263"/>
      <c r="L1" s="2263"/>
      <c r="M1" s="2263"/>
    </row>
    <row r="2" spans="1:13" s="32" customFormat="1" ht="8.25" customHeight="1">
      <c r="A2" s="648"/>
      <c r="B2" s="553"/>
      <c r="C2" s="553"/>
      <c r="D2" s="553"/>
      <c r="E2" s="553"/>
      <c r="F2" s="353"/>
      <c r="G2" s="353"/>
      <c r="H2" s="146"/>
      <c r="I2" s="146"/>
      <c r="J2" s="146"/>
      <c r="K2" s="146"/>
      <c r="L2" s="146"/>
      <c r="M2" s="146"/>
    </row>
    <row r="3" spans="1:13" ht="72" customHeight="1">
      <c r="A3" s="1530" t="s">
        <v>181</v>
      </c>
      <c r="B3" s="1531" t="s">
        <v>544</v>
      </c>
      <c r="C3" s="1532" t="s">
        <v>484</v>
      </c>
      <c r="D3" s="1532" t="s">
        <v>552</v>
      </c>
      <c r="E3" s="1532" t="s">
        <v>485</v>
      </c>
      <c r="F3" s="1531" t="s">
        <v>486</v>
      </c>
      <c r="G3" s="1171" t="s">
        <v>416</v>
      </c>
      <c r="H3"/>
      <c r="I3"/>
      <c r="J3"/>
      <c r="K3"/>
      <c r="L3"/>
      <c r="M3"/>
    </row>
    <row r="4" spans="1:13" s="534" customFormat="1" ht="23.25" customHeight="1">
      <c r="A4" s="690" t="s">
        <v>388</v>
      </c>
      <c r="B4" s="609">
        <v>1005990</v>
      </c>
      <c r="C4" s="771">
        <f t="shared" ref="C4:C14" si="0">+D4+E4</f>
        <v>593477</v>
      </c>
      <c r="D4" s="479">
        <v>586713</v>
      </c>
      <c r="E4" s="479">
        <v>6764</v>
      </c>
      <c r="F4" s="646">
        <f>+C4+B4</f>
        <v>1599467</v>
      </c>
      <c r="G4" s="1172">
        <f t="shared" ref="G4:G13" si="1">+C4/B4</f>
        <v>0.58994323999244525</v>
      </c>
    </row>
    <row r="5" spans="1:13" s="534" customFormat="1" ht="23.25" customHeight="1">
      <c r="A5" s="690" t="s">
        <v>389</v>
      </c>
      <c r="B5" s="609">
        <v>992746</v>
      </c>
      <c r="C5" s="771">
        <f t="shared" si="0"/>
        <v>736925</v>
      </c>
      <c r="D5" s="479">
        <v>718099</v>
      </c>
      <c r="E5" s="479">
        <v>18826</v>
      </c>
      <c r="F5" s="646">
        <f t="shared" ref="F5:F17" si="2">+C5+B5</f>
        <v>1729671</v>
      </c>
      <c r="G5" s="1172">
        <f t="shared" si="1"/>
        <v>0.74230971467021778</v>
      </c>
    </row>
    <row r="6" spans="1:13" s="534" customFormat="1" ht="23.25" customHeight="1">
      <c r="A6" s="690" t="s">
        <v>147</v>
      </c>
      <c r="B6" s="609">
        <v>1084705</v>
      </c>
      <c r="C6" s="771">
        <f t="shared" si="0"/>
        <v>1011527</v>
      </c>
      <c r="D6" s="479">
        <v>965195</v>
      </c>
      <c r="E6" s="479">
        <v>46332</v>
      </c>
      <c r="F6" s="646">
        <f t="shared" si="2"/>
        <v>2096232</v>
      </c>
      <c r="G6" s="1172">
        <f t="shared" si="1"/>
        <v>0.93253649609801748</v>
      </c>
    </row>
    <row r="7" spans="1:13" s="534" customFormat="1" ht="23.25" customHeight="1">
      <c r="A7" s="690" t="s">
        <v>148</v>
      </c>
      <c r="B7" s="609">
        <v>1183463</v>
      </c>
      <c r="C7" s="771">
        <f t="shared" si="0"/>
        <v>1234529</v>
      </c>
      <c r="D7" s="479">
        <v>1163938</v>
      </c>
      <c r="E7" s="479">
        <v>70591</v>
      </c>
      <c r="F7" s="646">
        <f t="shared" si="2"/>
        <v>2417992</v>
      </c>
      <c r="G7" s="1172">
        <f t="shared" si="1"/>
        <v>1.043149637969248</v>
      </c>
    </row>
    <row r="8" spans="1:13" s="534" customFormat="1" ht="23.25" customHeight="1">
      <c r="A8" s="690" t="s">
        <v>390</v>
      </c>
      <c r="B8" s="609">
        <v>1224959</v>
      </c>
      <c r="C8" s="771">
        <f t="shared" si="0"/>
        <v>1361984</v>
      </c>
      <c r="D8" s="479">
        <v>1266038</v>
      </c>
      <c r="E8" s="479">
        <v>95946</v>
      </c>
      <c r="F8" s="646">
        <f t="shared" si="2"/>
        <v>2586943</v>
      </c>
      <c r="G8" s="1172">
        <f t="shared" si="1"/>
        <v>1.1118608867725368</v>
      </c>
    </row>
    <row r="9" spans="1:13" s="534" customFormat="1" ht="23.25" customHeight="1">
      <c r="A9" s="690" t="s">
        <v>391</v>
      </c>
      <c r="B9" s="609">
        <v>1270865</v>
      </c>
      <c r="C9" s="771">
        <f t="shared" si="0"/>
        <v>1476870</v>
      </c>
      <c r="D9" s="479">
        <v>1362366</v>
      </c>
      <c r="E9" s="479">
        <v>114504</v>
      </c>
      <c r="F9" s="646">
        <f t="shared" si="2"/>
        <v>2747735</v>
      </c>
      <c r="G9" s="1172">
        <f t="shared" si="1"/>
        <v>1.1620982559123116</v>
      </c>
    </row>
    <row r="10" spans="1:13" s="534" customFormat="1" ht="23.25" customHeight="1">
      <c r="A10" s="690" t="s">
        <v>415</v>
      </c>
      <c r="B10" s="609">
        <v>1353109</v>
      </c>
      <c r="C10" s="771">
        <f t="shared" si="0"/>
        <v>1612217</v>
      </c>
      <c r="D10" s="479">
        <v>1478208</v>
      </c>
      <c r="E10" s="479">
        <v>134009</v>
      </c>
      <c r="F10" s="646">
        <f t="shared" si="2"/>
        <v>2965326</v>
      </c>
      <c r="G10" s="1172">
        <f t="shared" si="1"/>
        <v>1.1914908555038803</v>
      </c>
    </row>
    <row r="11" spans="1:13" s="534" customFormat="1" ht="23.25" customHeight="1">
      <c r="A11" s="690" t="s">
        <v>427</v>
      </c>
      <c r="B11" s="609">
        <v>1451773</v>
      </c>
      <c r="C11" s="771">
        <f t="shared" si="0"/>
        <v>1773174</v>
      </c>
      <c r="D11" s="479">
        <v>1621827</v>
      </c>
      <c r="E11" s="479">
        <v>151347</v>
      </c>
      <c r="F11" s="646">
        <f t="shared" si="2"/>
        <v>3224947</v>
      </c>
      <c r="G11" s="1172">
        <f t="shared" si="1"/>
        <v>1.2213851614543045</v>
      </c>
      <c r="K11" s="647"/>
      <c r="L11" s="647"/>
      <c r="M11" s="647"/>
    </row>
    <row r="12" spans="1:13" s="534" customFormat="1" ht="23.25" customHeight="1">
      <c r="A12" s="769" t="s">
        <v>721</v>
      </c>
      <c r="B12" s="770">
        <v>1544927</v>
      </c>
      <c r="C12" s="771">
        <f t="shared" si="0"/>
        <v>1862134</v>
      </c>
      <c r="D12" s="772">
        <v>1683703</v>
      </c>
      <c r="E12" s="772">
        <v>178431</v>
      </c>
      <c r="F12" s="646">
        <f t="shared" si="2"/>
        <v>3407061</v>
      </c>
      <c r="G12" s="1172">
        <f t="shared" si="1"/>
        <v>1.2053216753930769</v>
      </c>
      <c r="J12" s="647"/>
      <c r="K12" s="647"/>
      <c r="L12" s="647"/>
      <c r="M12" s="647"/>
    </row>
    <row r="13" spans="1:13" s="534" customFormat="1" ht="23.25" customHeight="1">
      <c r="A13" s="769" t="s">
        <v>749</v>
      </c>
      <c r="B13" s="770">
        <v>1668163</v>
      </c>
      <c r="C13" s="771">
        <f t="shared" si="0"/>
        <v>2031653</v>
      </c>
      <c r="D13" s="772">
        <v>1839469</v>
      </c>
      <c r="E13" s="772">
        <v>192184</v>
      </c>
      <c r="F13" s="646">
        <f t="shared" si="2"/>
        <v>3699816</v>
      </c>
      <c r="G13" s="1172">
        <f t="shared" si="1"/>
        <v>1.2178983708426574</v>
      </c>
      <c r="J13" s="647"/>
      <c r="K13" s="647"/>
      <c r="L13" s="647"/>
      <c r="M13" s="647"/>
    </row>
    <row r="14" spans="1:13" s="534" customFormat="1" ht="23.25" customHeight="1">
      <c r="A14" s="769" t="s">
        <v>802</v>
      </c>
      <c r="B14" s="770">
        <v>1819118</v>
      </c>
      <c r="C14" s="771">
        <f t="shared" si="0"/>
        <v>2201181</v>
      </c>
      <c r="D14" s="772">
        <v>1995239</v>
      </c>
      <c r="E14" s="772">
        <v>205942</v>
      </c>
      <c r="F14" s="646">
        <f t="shared" si="2"/>
        <v>4020299</v>
      </c>
      <c r="G14" s="1172">
        <f>+C14/B14</f>
        <v>1.2100265073513647</v>
      </c>
      <c r="J14" s="647"/>
      <c r="K14" s="647"/>
      <c r="L14" s="647"/>
      <c r="M14" s="647"/>
    </row>
    <row r="15" spans="1:13" ht="23.25" customHeight="1">
      <c r="A15" s="769" t="s">
        <v>829</v>
      </c>
      <c r="B15" s="770">
        <v>1896154</v>
      </c>
      <c r="C15" s="771">
        <f>+D15+E15</f>
        <v>2344315</v>
      </c>
      <c r="D15" s="772">
        <v>2123086</v>
      </c>
      <c r="E15" s="772">
        <v>221229</v>
      </c>
      <c r="F15" s="646">
        <f t="shared" si="2"/>
        <v>4240469</v>
      </c>
      <c r="G15" s="1172">
        <f>+C15/B15</f>
        <v>1.2363526380241268</v>
      </c>
      <c r="H15" s="25"/>
      <c r="I15" s="25"/>
      <c r="J15" s="25"/>
      <c r="K15" s="25"/>
      <c r="L15" s="25"/>
      <c r="M15" s="25"/>
    </row>
    <row r="16" spans="1:13" s="604" customFormat="1" ht="23.25" customHeight="1">
      <c r="A16" s="1909" t="s">
        <v>1030</v>
      </c>
      <c r="B16" s="1910">
        <v>1927961</v>
      </c>
      <c r="C16" s="771">
        <f>+D16+E16</f>
        <v>2382384</v>
      </c>
      <c r="D16" s="772">
        <v>2155873</v>
      </c>
      <c r="E16" s="772">
        <v>226511</v>
      </c>
      <c r="F16" s="646">
        <f t="shared" ref="F16" si="3">+C16+B16</f>
        <v>4310345</v>
      </c>
      <c r="G16" s="1172">
        <f>+C16/B16</f>
        <v>1.2357013445811404</v>
      </c>
      <c r="H16" s="25"/>
      <c r="I16" s="25"/>
      <c r="J16" s="25"/>
      <c r="K16" s="25"/>
      <c r="L16" s="25"/>
      <c r="M16" s="25"/>
    </row>
    <row r="17" spans="1:21" ht="23.25" customHeight="1">
      <c r="A17" s="1227" t="s">
        <v>1089</v>
      </c>
      <c r="B17" s="1230">
        <f>+'Resumen EEp (2)'!B24</f>
        <v>1474143</v>
      </c>
      <c r="C17" s="1229">
        <f>D17+E17</f>
        <v>1907538</v>
      </c>
      <c r="D17" s="1231">
        <f>+'Resumen EEp (2)'!B25</f>
        <v>1706263</v>
      </c>
      <c r="E17" s="1231">
        <f>+'Resumen EEp (2)'!B26</f>
        <v>201275</v>
      </c>
      <c r="F17" s="646">
        <f t="shared" si="2"/>
        <v>3381681</v>
      </c>
      <c r="G17" s="1228">
        <f>C17/B17</f>
        <v>1.2939979364281484</v>
      </c>
      <c r="H17" s="25"/>
      <c r="I17" s="25"/>
      <c r="J17" s="25"/>
      <c r="K17" s="25"/>
      <c r="L17" s="25"/>
      <c r="M17" s="25"/>
      <c r="U17" s="66" t="s">
        <v>10</v>
      </c>
    </row>
    <row r="18" spans="1:21" ht="25.5" customHeight="1">
      <c r="A18" s="2288" t="s">
        <v>731</v>
      </c>
      <c r="B18" s="2288"/>
      <c r="C18" s="2288"/>
      <c r="D18" s="2288"/>
      <c r="E18" s="2288"/>
      <c r="F18" s="2288"/>
      <c r="G18" s="2288"/>
      <c r="H18" s="25"/>
      <c r="I18" s="25"/>
      <c r="J18" s="25"/>
      <c r="K18" s="25"/>
      <c r="L18" s="25"/>
      <c r="M18" s="25"/>
    </row>
    <row r="19" spans="1:21" ht="25.5" customHeight="1">
      <c r="A19" s="25"/>
      <c r="B19" s="610"/>
      <c r="C19" s="610"/>
      <c r="D19" s="610"/>
      <c r="E19" s="610"/>
      <c r="F19" s="25"/>
      <c r="G19" s="25"/>
      <c r="H19" s="25"/>
      <c r="I19" s="25"/>
      <c r="J19" s="25"/>
      <c r="K19" s="25"/>
      <c r="L19" s="25"/>
      <c r="M19" s="25"/>
    </row>
    <row r="20" spans="1:21" ht="25.5" customHeight="1">
      <c r="A20" s="25"/>
      <c r="B20" s="610"/>
      <c r="C20" s="610"/>
      <c r="D20" s="610"/>
      <c r="E20" s="610"/>
      <c r="F20" s="25"/>
      <c r="G20" s="25"/>
      <c r="H20" s="25"/>
      <c r="I20" s="25"/>
      <c r="J20" s="25"/>
      <c r="K20" s="25"/>
      <c r="L20" s="25"/>
      <c r="M20" s="25"/>
    </row>
    <row r="21" spans="1:21" ht="25.5" customHeight="1">
      <c r="A21" s="25"/>
      <c r="B21" s="610"/>
      <c r="C21" s="610"/>
      <c r="D21" s="610"/>
      <c r="E21" s="610"/>
      <c r="F21" s="25"/>
      <c r="G21" s="25"/>
      <c r="H21" s="25"/>
      <c r="I21" s="25"/>
      <c r="J21" s="25"/>
      <c r="K21" s="25"/>
      <c r="L21" s="25"/>
      <c r="M21" s="25"/>
    </row>
    <row r="22" spans="1:21" ht="25.5" customHeight="1">
      <c r="A22" s="25"/>
      <c r="B22" s="610"/>
      <c r="C22" s="610"/>
      <c r="D22" s="610"/>
      <c r="E22" s="610"/>
      <c r="F22" s="25"/>
      <c r="G22" s="25"/>
      <c r="H22" s="25"/>
      <c r="I22" s="25"/>
      <c r="J22" s="25"/>
      <c r="K22" s="25"/>
      <c r="L22" s="25"/>
      <c r="M22" s="25"/>
    </row>
    <row r="23" spans="1:21" ht="25.5" customHeight="1">
      <c r="A23" s="25"/>
      <c r="B23" s="610"/>
      <c r="C23" s="610"/>
      <c r="D23" s="610"/>
      <c r="E23" s="610"/>
      <c r="F23" s="25"/>
      <c r="G23" s="25"/>
      <c r="H23" s="25"/>
      <c r="I23" s="25"/>
      <c r="J23" s="25"/>
      <c r="K23" s="25"/>
      <c r="L23" s="25"/>
      <c r="M23" s="25"/>
    </row>
    <row r="24" spans="1:21" ht="25.5" customHeight="1">
      <c r="A24" s="25"/>
      <c r="B24" s="610"/>
      <c r="C24" s="610"/>
      <c r="D24" s="610"/>
      <c r="E24" s="610"/>
      <c r="F24" s="25"/>
      <c r="G24" s="25"/>
      <c r="H24" s="25"/>
      <c r="I24" s="25"/>
      <c r="J24" s="25"/>
      <c r="K24" s="25"/>
      <c r="L24" s="25"/>
      <c r="M24" s="25"/>
    </row>
    <row r="25" spans="1:21" ht="25.5" customHeight="1">
      <c r="A25" s="25"/>
      <c r="B25" s="610"/>
      <c r="C25" s="610"/>
      <c r="D25" s="610"/>
      <c r="E25" s="610"/>
      <c r="F25" s="25"/>
      <c r="G25" s="25"/>
      <c r="H25" s="25"/>
      <c r="I25" s="25"/>
      <c r="J25" s="25"/>
      <c r="K25" s="25"/>
      <c r="L25" s="25"/>
      <c r="M25" s="25"/>
    </row>
    <row r="26" spans="1:21" ht="25.5" customHeight="1">
      <c r="A26" s="25"/>
      <c r="B26" s="610"/>
      <c r="C26" s="610"/>
      <c r="D26" s="610"/>
      <c r="E26" s="610"/>
      <c r="F26" s="25"/>
      <c r="G26" s="25"/>
      <c r="H26" s="25"/>
      <c r="I26" s="25"/>
      <c r="J26" s="25"/>
      <c r="K26" s="25"/>
      <c r="L26" s="25"/>
      <c r="M26" s="25"/>
    </row>
    <row r="27" spans="1:21" ht="25.5" customHeight="1">
      <c r="A27" s="25"/>
      <c r="B27" s="610"/>
      <c r="C27" s="610"/>
      <c r="D27" s="610"/>
      <c r="E27" s="610"/>
      <c r="F27" s="25"/>
      <c r="G27" s="25"/>
      <c r="H27" s="25"/>
      <c r="I27" s="25"/>
      <c r="J27" s="25"/>
      <c r="K27" s="25"/>
      <c r="L27" s="25"/>
      <c r="M27" s="25"/>
    </row>
    <row r="28" spans="1:21" ht="25.5" customHeight="1">
      <c r="A28" s="25"/>
      <c r="B28" s="610"/>
      <c r="C28" s="610"/>
      <c r="D28" s="610"/>
      <c r="E28" s="610"/>
      <c r="F28" s="25"/>
      <c r="G28" s="25"/>
      <c r="H28" s="25"/>
      <c r="I28" s="25"/>
      <c r="J28" s="25"/>
      <c r="K28" s="25"/>
      <c r="L28" s="25"/>
      <c r="M28" s="25"/>
    </row>
    <row r="29" spans="1:21" ht="25.5" customHeight="1">
      <c r="A29" s="25"/>
      <c r="B29" s="610"/>
      <c r="C29" s="610"/>
      <c r="D29" s="610"/>
      <c r="E29" s="610"/>
      <c r="F29" s="25"/>
      <c r="G29" s="25"/>
      <c r="H29" s="25"/>
      <c r="I29" s="25"/>
      <c r="J29" s="25"/>
      <c r="K29" s="25"/>
      <c r="L29" s="25"/>
      <c r="M29" s="25"/>
    </row>
    <row r="30" spans="1:21" ht="25.5" customHeight="1">
      <c r="A30" s="25"/>
      <c r="B30" s="610"/>
      <c r="C30" s="610"/>
      <c r="D30" s="610"/>
      <c r="E30" s="610"/>
      <c r="F30" s="25"/>
      <c r="G30" s="25"/>
      <c r="H30" s="25"/>
      <c r="I30" s="25"/>
      <c r="J30" s="25"/>
      <c r="K30" s="25"/>
      <c r="L30" s="25"/>
      <c r="M30" s="25"/>
    </row>
    <row r="31" spans="1:21" ht="25.5" customHeight="1">
      <c r="A31" s="25"/>
      <c r="B31" s="610"/>
      <c r="C31" s="610"/>
      <c r="D31" s="610"/>
      <c r="E31" s="610"/>
      <c r="F31" s="25"/>
      <c r="G31" s="25"/>
      <c r="H31" s="25"/>
      <c r="I31" s="25"/>
      <c r="J31" s="25"/>
      <c r="K31" s="25"/>
      <c r="L31" s="25"/>
      <c r="M31" s="25"/>
    </row>
    <row r="32" spans="1:21" ht="25.5" customHeight="1">
      <c r="A32" s="25"/>
      <c r="B32" s="610"/>
      <c r="C32" s="610"/>
      <c r="D32" s="610"/>
      <c r="E32" s="610"/>
      <c r="F32" s="25"/>
      <c r="G32" s="25"/>
      <c r="H32" s="25"/>
      <c r="I32" s="25"/>
      <c r="J32" s="25"/>
      <c r="K32" s="25"/>
      <c r="L32" s="25"/>
      <c r="M32" s="25"/>
    </row>
    <row r="33" spans="1:18" ht="25.5" customHeight="1">
      <c r="A33" s="25"/>
      <c r="B33" s="610"/>
      <c r="C33" s="610"/>
      <c r="D33" s="610"/>
      <c r="E33" s="610"/>
      <c r="F33" s="25"/>
      <c r="G33" s="25"/>
      <c r="H33" s="25"/>
      <c r="I33" s="25"/>
      <c r="J33" s="25"/>
      <c r="K33" s="25"/>
      <c r="L33" s="25"/>
      <c r="M33" s="25"/>
    </row>
    <row r="34" spans="1:18" ht="25.5" customHeight="1">
      <c r="A34" s="25"/>
      <c r="B34" s="610"/>
      <c r="C34" s="610"/>
      <c r="D34" s="610"/>
      <c r="E34" s="610"/>
      <c r="F34" s="25"/>
      <c r="G34" s="25"/>
      <c r="H34" s="25"/>
      <c r="I34" s="25"/>
      <c r="J34" s="25"/>
      <c r="K34" s="25"/>
      <c r="L34" s="25"/>
      <c r="M34" s="25"/>
    </row>
    <row r="35" spans="1:18" ht="25.5" customHeight="1">
      <c r="A35" s="25"/>
      <c r="B35" s="610"/>
      <c r="C35" s="610"/>
      <c r="D35" s="610"/>
      <c r="E35" s="610"/>
      <c r="F35" s="25"/>
      <c r="G35" s="25"/>
      <c r="H35" s="25"/>
      <c r="I35" s="25"/>
      <c r="J35" s="25"/>
      <c r="K35" s="25"/>
      <c r="L35" s="25"/>
      <c r="M35" s="25"/>
    </row>
    <row r="36" spans="1:18" ht="25.5" customHeight="1">
      <c r="A36" s="25"/>
      <c r="B36" s="610"/>
      <c r="C36" s="610"/>
      <c r="D36" s="610"/>
      <c r="E36" s="610"/>
      <c r="F36" s="25"/>
      <c r="G36" s="25"/>
      <c r="H36" s="25"/>
      <c r="I36" s="25"/>
      <c r="J36" s="25"/>
      <c r="K36" s="25"/>
      <c r="L36" s="25"/>
      <c r="M36" s="25"/>
    </row>
    <row r="37" spans="1:18">
      <c r="A37" s="25"/>
      <c r="B37" s="610"/>
      <c r="C37" s="610"/>
      <c r="D37" s="610"/>
      <c r="E37" s="610"/>
      <c r="F37" s="25"/>
      <c r="G37" s="25"/>
      <c r="N37" s="82"/>
      <c r="O37" s="82"/>
      <c r="P37" s="82"/>
    </row>
    <row r="38" spans="1:18">
      <c r="A38" s="25"/>
      <c r="B38" s="610"/>
      <c r="C38" s="610"/>
      <c r="D38" s="610"/>
      <c r="E38" s="610"/>
      <c r="F38" s="25"/>
      <c r="G38" s="25"/>
      <c r="N38" s="82"/>
      <c r="O38" s="82"/>
      <c r="P38" s="82"/>
    </row>
    <row r="39" spans="1:18">
      <c r="N39" s="82"/>
      <c r="O39" s="82"/>
      <c r="P39" s="82"/>
    </row>
    <row r="40" spans="1:18">
      <c r="N40" s="82"/>
      <c r="O40" s="82"/>
      <c r="P40" s="82"/>
    </row>
    <row r="41" spans="1:18" ht="51" customHeight="1">
      <c r="N41" s="82"/>
      <c r="O41" s="82"/>
      <c r="P41" s="82"/>
    </row>
    <row r="42" spans="1:18" ht="78" customHeight="1">
      <c r="H42" s="689"/>
      <c r="I42" s="689"/>
      <c r="J42" s="689"/>
      <c r="K42" s="689"/>
      <c r="L42" s="689"/>
      <c r="M42" s="689"/>
      <c r="N42" s="82"/>
      <c r="O42" s="82"/>
      <c r="P42" s="82"/>
    </row>
    <row r="44" spans="1:18" ht="23.25">
      <c r="A44" s="689"/>
      <c r="B44" s="689"/>
      <c r="C44" s="689"/>
      <c r="D44" s="689"/>
      <c r="E44" s="689"/>
      <c r="F44" s="689"/>
      <c r="G44" s="689"/>
    </row>
    <row r="48" spans="1:18">
      <c r="N48" s="82"/>
      <c r="O48" s="82"/>
      <c r="P48" s="82"/>
      <c r="Q48" s="82"/>
      <c r="R48" s="82"/>
    </row>
    <row r="49" spans="2:18">
      <c r="N49" s="82"/>
      <c r="O49" s="82"/>
      <c r="P49" s="82"/>
      <c r="Q49" s="82"/>
      <c r="R49" s="82"/>
    </row>
    <row r="50" spans="2:18">
      <c r="N50" s="82"/>
      <c r="O50" s="82"/>
      <c r="P50" s="82"/>
      <c r="Q50" s="82"/>
      <c r="R50" s="82"/>
    </row>
    <row r="51" spans="2:18">
      <c r="N51" s="82"/>
      <c r="O51" s="82"/>
      <c r="P51" s="82"/>
      <c r="Q51" s="82"/>
      <c r="R51" s="82"/>
    </row>
    <row r="52" spans="2:18">
      <c r="N52" s="82"/>
      <c r="O52" s="82"/>
      <c r="P52" s="82"/>
      <c r="Q52" s="82"/>
      <c r="R52" s="82"/>
    </row>
    <row r="53" spans="2:18">
      <c r="N53" s="82"/>
      <c r="O53" s="82"/>
      <c r="P53" s="82"/>
      <c r="Q53" s="82"/>
      <c r="R53" s="82"/>
    </row>
    <row r="54" spans="2:18">
      <c r="H54" s="82"/>
      <c r="I54" s="82"/>
      <c r="J54" s="82"/>
      <c r="K54" s="82"/>
      <c r="L54" s="82"/>
      <c r="M54" s="82"/>
      <c r="N54" s="82"/>
      <c r="O54" s="82"/>
      <c r="P54" s="82"/>
      <c r="Q54" s="82"/>
      <c r="R54" s="82"/>
    </row>
    <row r="56" spans="2:18">
      <c r="B56" s="611"/>
      <c r="C56" s="611"/>
      <c r="D56" s="611"/>
      <c r="E56" s="611"/>
      <c r="F56" s="82"/>
      <c r="G56" s="82"/>
    </row>
  </sheetData>
  <mergeCells count="2">
    <mergeCell ref="A1:M1"/>
    <mergeCell ref="A18:G18"/>
  </mergeCells>
  <conditionalFormatting sqref="A17:E17 G17">
    <cfRule type="cellIs" dxfId="43"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9" tint="-0.249977111117893"/>
    <pageSetUpPr fitToPage="1"/>
  </sheetPr>
  <dimension ref="A1:R42"/>
  <sheetViews>
    <sheetView showGridLines="0" view="pageBreakPreview" zoomScale="55" zoomScaleNormal="100" zoomScaleSheetLayoutView="55" zoomScalePageLayoutView="62" workbookViewId="0">
      <selection activeCell="L9" sqref="L9"/>
    </sheetView>
  </sheetViews>
  <sheetFormatPr baseColWidth="10" defaultColWidth="11.42578125" defaultRowHeight="15"/>
  <cols>
    <col min="1" max="1" width="17.7109375" style="66" customWidth="1"/>
    <col min="2" max="2" width="29.7109375" style="66" customWidth="1"/>
    <col min="3" max="3" width="33.140625" style="66" customWidth="1"/>
    <col min="4" max="4" width="33" style="66" customWidth="1"/>
    <col min="5" max="5" width="32" style="66" customWidth="1"/>
    <col min="6" max="6" width="29.85546875" style="66" customWidth="1"/>
    <col min="7" max="7" width="20.42578125" style="66" customWidth="1"/>
    <col min="8" max="8" width="25.42578125" style="66" customWidth="1"/>
    <col min="9" max="9" width="20" style="66" customWidth="1"/>
    <col min="10" max="10" width="21" style="66" customWidth="1"/>
    <col min="11" max="11" width="14.85546875" style="66" customWidth="1"/>
    <col min="12" max="12" width="16.140625" style="66" customWidth="1"/>
    <col min="13" max="13" width="10.5703125" style="66" customWidth="1"/>
    <col min="14" max="14" width="10.28515625" style="66" customWidth="1"/>
    <col min="15" max="15" width="13.140625" style="66" customWidth="1"/>
    <col min="16" max="16" width="11.140625" style="66" customWidth="1"/>
    <col min="17" max="17" width="11.42578125" style="66"/>
    <col min="18" max="18" width="18.7109375" style="66" bestFit="1" customWidth="1"/>
    <col min="19" max="16384" width="11.42578125" style="66"/>
  </cols>
  <sheetData>
    <row r="1" spans="1:16" ht="111" customHeight="1">
      <c r="A1" s="2283"/>
      <c r="B1" s="2283"/>
      <c r="C1" s="2283"/>
      <c r="D1" s="2283"/>
      <c r="E1" s="2283"/>
      <c r="F1" s="2283"/>
      <c r="G1" s="2283"/>
      <c r="H1" s="2283"/>
      <c r="I1" s="2283"/>
      <c r="J1" s="2283"/>
      <c r="K1" s="2283"/>
      <c r="L1" s="2283"/>
      <c r="M1" s="2283"/>
      <c r="N1" s="2283"/>
      <c r="O1" s="2283"/>
      <c r="P1" s="2283"/>
    </row>
    <row r="2" spans="1:16" ht="13.5" customHeight="1">
      <c r="A2" s="146"/>
      <c r="B2" s="146"/>
      <c r="C2" s="146"/>
      <c r="D2" s="146"/>
      <c r="E2" s="146"/>
      <c r="F2" s="146"/>
      <c r="G2" s="146"/>
      <c r="H2" s="146"/>
      <c r="I2" s="146"/>
      <c r="J2" s="146"/>
      <c r="K2" s="146"/>
      <c r="L2" s="146"/>
      <c r="M2" s="146"/>
      <c r="N2" s="146"/>
      <c r="O2" s="146"/>
      <c r="P2" s="146"/>
    </row>
    <row r="3" spans="1:16" s="42" customFormat="1" ht="76.5" customHeight="1">
      <c r="A3" s="1495" t="s">
        <v>18</v>
      </c>
      <c r="B3" s="1533" t="s">
        <v>544</v>
      </c>
      <c r="C3" s="1534" t="s">
        <v>484</v>
      </c>
      <c r="D3" s="1534" t="s">
        <v>552</v>
      </c>
      <c r="E3" s="1534" t="s">
        <v>485</v>
      </c>
      <c r="F3" s="257" t="s">
        <v>486</v>
      </c>
      <c r="G3" s="1535" t="s">
        <v>545</v>
      </c>
      <c r="H3"/>
      <c r="I3"/>
      <c r="J3" s="2071"/>
      <c r="K3" s="2071"/>
      <c r="L3" s="2071"/>
      <c r="M3" s="2071"/>
      <c r="N3" s="2071"/>
      <c r="O3" s="2071"/>
      <c r="P3"/>
    </row>
    <row r="4" spans="1:16" s="604" customFormat="1" ht="20.25" customHeight="1">
      <c r="A4" s="1234" t="s">
        <v>868</v>
      </c>
      <c r="B4" s="1765">
        <v>1933628</v>
      </c>
      <c r="C4" s="1238">
        <f t="shared" ref="C4:C15" si="0">+D4+E4</f>
        <v>2371041</v>
      </c>
      <c r="D4" s="565">
        <v>2145422</v>
      </c>
      <c r="E4" s="565">
        <v>225619</v>
      </c>
      <c r="F4" s="2171">
        <f>+B4+C4</f>
        <v>4304669</v>
      </c>
      <c r="G4" s="2172">
        <f t="shared" ref="G4:G16" si="1">+C4/B4</f>
        <v>1.2262136253715814</v>
      </c>
      <c r="I4" s="25"/>
      <c r="M4" s="2071"/>
      <c r="N4" s="2071"/>
      <c r="O4" s="2071"/>
      <c r="P4" s="25"/>
    </row>
    <row r="5" spans="1:16" s="604" customFormat="1" ht="20.25" customHeight="1">
      <c r="A5" s="1234" t="s">
        <v>883</v>
      </c>
      <c r="B5" s="1765">
        <v>1949328</v>
      </c>
      <c r="C5" s="1238">
        <f t="shared" si="0"/>
        <v>2378837</v>
      </c>
      <c r="D5" s="565">
        <v>2152851</v>
      </c>
      <c r="E5" s="565">
        <v>225986</v>
      </c>
      <c r="F5" s="1239">
        <f>+B5+C5</f>
        <v>4328165</v>
      </c>
      <c r="G5" s="1605">
        <f t="shared" si="1"/>
        <v>1.2203369571462577</v>
      </c>
      <c r="I5" s="25"/>
      <c r="M5" s="2071"/>
      <c r="N5" s="2071"/>
      <c r="O5" s="2071"/>
      <c r="P5" s="25"/>
    </row>
    <row r="6" spans="1:16" s="604" customFormat="1" ht="20.25" customHeight="1">
      <c r="A6" s="1234" t="s">
        <v>885</v>
      </c>
      <c r="B6" s="1765">
        <v>1958069</v>
      </c>
      <c r="C6" s="1238">
        <f t="shared" si="0"/>
        <v>2390557</v>
      </c>
      <c r="D6" s="565">
        <v>2164538</v>
      </c>
      <c r="E6" s="565">
        <v>226019</v>
      </c>
      <c r="F6" s="1239">
        <f t="shared" ref="F6:F16" si="2">+B6+C6</f>
        <v>4348626</v>
      </c>
      <c r="G6" s="1605">
        <f t="shared" si="1"/>
        <v>1.220874749561941</v>
      </c>
      <c r="I6" s="25"/>
      <c r="M6" s="2071"/>
      <c r="N6" s="2071"/>
      <c r="O6" s="2071"/>
      <c r="P6" s="25"/>
    </row>
    <row r="7" spans="1:16" s="604" customFormat="1" ht="20.25" customHeight="1">
      <c r="A7" s="1234" t="s">
        <v>890</v>
      </c>
      <c r="B7" s="1765">
        <v>1964134</v>
      </c>
      <c r="C7" s="1238">
        <f t="shared" si="0"/>
        <v>2405577</v>
      </c>
      <c r="D7" s="565">
        <v>2179850</v>
      </c>
      <c r="E7" s="565">
        <v>225727</v>
      </c>
      <c r="F7" s="1239">
        <f t="shared" si="2"/>
        <v>4369711</v>
      </c>
      <c r="G7" s="1605">
        <f t="shared" si="1"/>
        <v>1.2247519772072577</v>
      </c>
      <c r="I7" s="25"/>
      <c r="M7" s="2071"/>
      <c r="N7" s="2071"/>
      <c r="O7" s="2071"/>
      <c r="P7" s="25"/>
    </row>
    <row r="8" spans="1:16" s="604" customFormat="1" ht="20.25" customHeight="1">
      <c r="A8" s="1234" t="s">
        <v>897</v>
      </c>
      <c r="B8" s="1766">
        <v>1956329</v>
      </c>
      <c r="C8" s="1238">
        <f t="shared" si="0"/>
        <v>2406434</v>
      </c>
      <c r="D8" s="876">
        <v>2180079</v>
      </c>
      <c r="E8" s="876">
        <v>226355</v>
      </c>
      <c r="F8" s="1239">
        <f t="shared" si="2"/>
        <v>4362763</v>
      </c>
      <c r="G8" s="1605">
        <f t="shared" si="1"/>
        <v>1.2300763317417469</v>
      </c>
      <c r="I8" s="25"/>
      <c r="M8" s="2071"/>
      <c r="N8" s="2071"/>
      <c r="O8" s="2071"/>
      <c r="P8" s="25"/>
    </row>
    <row r="9" spans="1:16" s="604" customFormat="1" ht="20.25" customHeight="1">
      <c r="A9" s="1234" t="s">
        <v>1001</v>
      </c>
      <c r="B9" s="1765">
        <v>1962968</v>
      </c>
      <c r="C9" s="1238">
        <f t="shared" si="0"/>
        <v>2405044</v>
      </c>
      <c r="D9" s="565">
        <v>2178222</v>
      </c>
      <c r="E9" s="565">
        <v>226822</v>
      </c>
      <c r="F9" s="1239">
        <f t="shared" si="2"/>
        <v>4368012</v>
      </c>
      <c r="G9" s="1605">
        <f t="shared" si="1"/>
        <v>1.2252079504097877</v>
      </c>
      <c r="I9" s="25"/>
      <c r="M9" s="2071"/>
      <c r="N9" s="2071"/>
      <c r="O9" s="2071"/>
      <c r="P9" s="25"/>
    </row>
    <row r="10" spans="1:16" s="604" customFormat="1" ht="20.25" customHeight="1">
      <c r="A10" s="1234" t="s">
        <v>1016</v>
      </c>
      <c r="B10" s="1766">
        <v>1966313</v>
      </c>
      <c r="C10" s="1238">
        <f t="shared" si="0"/>
        <v>2425973</v>
      </c>
      <c r="D10" s="876">
        <v>2198056</v>
      </c>
      <c r="E10" s="876">
        <v>227917</v>
      </c>
      <c r="F10" s="1239">
        <f t="shared" si="2"/>
        <v>4392286</v>
      </c>
      <c r="G10" s="1605">
        <f t="shared" si="1"/>
        <v>1.2337674622504149</v>
      </c>
      <c r="I10" s="25"/>
      <c r="M10" s="2071"/>
      <c r="N10" s="2071"/>
      <c r="O10" s="2071"/>
      <c r="P10" s="25"/>
    </row>
    <row r="11" spans="1:16" s="604" customFormat="1" ht="20.25" customHeight="1">
      <c r="A11" s="1234" t="s">
        <v>1028</v>
      </c>
      <c r="B11" s="1766">
        <v>1927961</v>
      </c>
      <c r="C11" s="1238">
        <f t="shared" si="0"/>
        <v>2382384</v>
      </c>
      <c r="D11" s="876">
        <v>2155873</v>
      </c>
      <c r="E11" s="876">
        <v>226511</v>
      </c>
      <c r="F11" s="1239">
        <f t="shared" si="2"/>
        <v>4310345</v>
      </c>
      <c r="G11" s="1605">
        <f t="shared" si="1"/>
        <v>1.2357013445811404</v>
      </c>
      <c r="I11" s="25"/>
      <c r="M11" s="2071"/>
      <c r="N11" s="2071"/>
      <c r="O11" s="2071"/>
      <c r="P11" s="25"/>
    </row>
    <row r="12" spans="1:16" s="604" customFormat="1" ht="20.25" customHeight="1">
      <c r="A12" s="1658" t="s">
        <v>1042</v>
      </c>
      <c r="B12" s="1766">
        <v>1967656</v>
      </c>
      <c r="C12" s="1238">
        <f t="shared" si="0"/>
        <v>2423665</v>
      </c>
      <c r="D12" s="876">
        <v>2193577</v>
      </c>
      <c r="E12" s="876">
        <v>230088</v>
      </c>
      <c r="F12" s="1239">
        <f t="shared" si="2"/>
        <v>4391321</v>
      </c>
      <c r="G12" s="1605">
        <f t="shared" si="1"/>
        <v>1.2317523998097228</v>
      </c>
      <c r="I12" s="25"/>
      <c r="J12" s="2071"/>
      <c r="K12" s="2071"/>
      <c r="L12" s="2071"/>
      <c r="M12" s="2071"/>
      <c r="N12" s="2071"/>
      <c r="O12" s="2071"/>
      <c r="P12" s="25"/>
    </row>
    <row r="13" spans="1:16" s="604" customFormat="1" ht="20.25" customHeight="1">
      <c r="A13" s="1658" t="s">
        <v>1047</v>
      </c>
      <c r="B13" s="1766">
        <v>1943410</v>
      </c>
      <c r="C13" s="1238">
        <f t="shared" si="0"/>
        <v>2403238</v>
      </c>
      <c r="D13" s="876">
        <v>2174240</v>
      </c>
      <c r="E13" s="876">
        <v>228998</v>
      </c>
      <c r="F13" s="1239">
        <f t="shared" si="2"/>
        <v>4346648</v>
      </c>
      <c r="G13" s="1605">
        <f t="shared" si="1"/>
        <v>1.2366088473353538</v>
      </c>
      <c r="I13" s="25"/>
      <c r="J13" s="2071"/>
      <c r="K13" s="2071"/>
      <c r="L13" s="2071"/>
      <c r="M13" s="2071"/>
      <c r="N13" s="2071"/>
      <c r="O13" s="2071"/>
      <c r="P13" s="25"/>
    </row>
    <row r="14" spans="1:16" s="604" customFormat="1" ht="20.25" customHeight="1">
      <c r="A14" s="1658" t="s">
        <v>1072</v>
      </c>
      <c r="B14" s="1766">
        <v>1960510</v>
      </c>
      <c r="C14" s="1238">
        <f t="shared" si="0"/>
        <v>2424407</v>
      </c>
      <c r="D14" s="876">
        <v>2193991</v>
      </c>
      <c r="E14" s="876">
        <v>230416</v>
      </c>
      <c r="F14" s="1239">
        <f t="shared" si="2"/>
        <v>4384917</v>
      </c>
      <c r="G14" s="1605">
        <f t="shared" si="1"/>
        <v>1.2366205732181932</v>
      </c>
      <c r="I14" s="25"/>
      <c r="J14" s="25"/>
      <c r="K14" s="25"/>
      <c r="L14" s="25"/>
      <c r="M14" s="25"/>
      <c r="N14" s="25"/>
      <c r="O14" s="25"/>
      <c r="P14" s="25"/>
    </row>
    <row r="15" spans="1:16" s="604" customFormat="1" ht="20.25" customHeight="1">
      <c r="A15" s="2019" t="s">
        <v>1079</v>
      </c>
      <c r="B15" s="1766">
        <v>1532502</v>
      </c>
      <c r="C15" s="1238">
        <f t="shared" si="0"/>
        <v>1952094</v>
      </c>
      <c r="D15" s="876">
        <v>1756552</v>
      </c>
      <c r="E15" s="876">
        <v>195542</v>
      </c>
      <c r="F15" s="1239">
        <f t="shared" si="2"/>
        <v>3484596</v>
      </c>
      <c r="G15" s="1605">
        <f t="shared" si="1"/>
        <v>1.2737954012458059</v>
      </c>
      <c r="I15" s="25"/>
      <c r="J15" s="25"/>
      <c r="K15" s="25"/>
      <c r="L15" s="25"/>
      <c r="M15" s="25"/>
      <c r="N15" s="25"/>
      <c r="O15" s="25"/>
      <c r="P15" s="25"/>
    </row>
    <row r="16" spans="1:16" ht="20.25" customHeight="1">
      <c r="A16" s="1659" t="s">
        <v>1088</v>
      </c>
      <c r="B16" s="773">
        <v>1474143</v>
      </c>
      <c r="C16" s="1232">
        <f>+D16+E16</f>
        <v>1907538</v>
      </c>
      <c r="D16" s="768">
        <v>1706263</v>
      </c>
      <c r="E16" s="768">
        <v>201275</v>
      </c>
      <c r="F16" s="728">
        <f t="shared" si="2"/>
        <v>3381681</v>
      </c>
      <c r="G16" s="1606">
        <f t="shared" si="1"/>
        <v>1.2939979364281484</v>
      </c>
      <c r="H16" s="25"/>
      <c r="I16" s="25"/>
      <c r="J16" s="25"/>
      <c r="K16" s="25"/>
      <c r="L16" s="25"/>
      <c r="M16" s="25"/>
      <c r="N16" s="25"/>
      <c r="O16" s="25"/>
      <c r="P16" s="25"/>
    </row>
    <row r="17" spans="1:18" ht="22.5" customHeight="1">
      <c r="A17" s="2287" t="s">
        <v>732</v>
      </c>
      <c r="B17" s="2287"/>
      <c r="C17" s="2287"/>
      <c r="D17" s="2287"/>
      <c r="E17" s="2287"/>
      <c r="F17" s="2287"/>
      <c r="G17" s="2287"/>
      <c r="H17" s="25"/>
      <c r="I17" s="25"/>
      <c r="J17" s="25"/>
      <c r="K17" s="25"/>
      <c r="L17" s="25"/>
      <c r="M17" s="25"/>
      <c r="N17" s="25"/>
      <c r="O17" s="25"/>
      <c r="P17" s="25"/>
    </row>
    <row r="18" spans="1:18" ht="25.5" customHeight="1">
      <c r="A18" s="25"/>
      <c r="B18" s="25"/>
      <c r="C18" s="25"/>
      <c r="D18" s="25"/>
      <c r="E18" s="25"/>
      <c r="F18" s="25"/>
      <c r="G18" s="25"/>
      <c r="H18" s="25"/>
      <c r="I18" s="25"/>
      <c r="J18" s="25"/>
      <c r="K18" s="25"/>
      <c r="L18" s="25"/>
      <c r="M18" s="25"/>
      <c r="N18" s="25"/>
      <c r="O18" s="25"/>
      <c r="P18" s="25"/>
    </row>
    <row r="19" spans="1:18" ht="25.5" customHeight="1">
      <c r="H19" s="25"/>
      <c r="I19" s="25"/>
      <c r="J19" s="25"/>
      <c r="K19" s="25"/>
      <c r="L19" s="25"/>
      <c r="M19" s="25"/>
      <c r="N19" s="25"/>
      <c r="O19" s="25"/>
      <c r="P19" s="25"/>
    </row>
    <row r="20" spans="1:18" ht="25.5" customHeight="1">
      <c r="A20" s="25"/>
      <c r="B20" s="25"/>
      <c r="C20" s="25"/>
      <c r="D20" s="25"/>
      <c r="E20" s="25"/>
      <c r="F20" s="25"/>
      <c r="G20" s="25"/>
      <c r="H20" s="25"/>
      <c r="I20" s="25"/>
      <c r="J20" s="25"/>
      <c r="K20" s="25"/>
      <c r="L20" s="25"/>
      <c r="M20" s="25"/>
      <c r="N20" s="25"/>
      <c r="O20" s="25"/>
      <c r="P20" s="25"/>
    </row>
    <row r="21" spans="1:18" ht="25.5" customHeight="1">
      <c r="A21" s="25"/>
      <c r="B21" s="25"/>
      <c r="C21" s="25"/>
      <c r="D21" s="25"/>
      <c r="E21" s="25"/>
      <c r="F21" s="25"/>
      <c r="G21" s="25"/>
      <c r="H21" s="25"/>
      <c r="I21" s="25"/>
      <c r="J21" s="25"/>
      <c r="K21" s="25"/>
      <c r="L21" s="25"/>
      <c r="M21" s="25"/>
      <c r="N21" s="25"/>
      <c r="O21" s="25"/>
      <c r="P21" s="25"/>
    </row>
    <row r="22" spans="1:18" ht="25.5" customHeight="1">
      <c r="A22" s="25"/>
      <c r="B22" s="25"/>
      <c r="C22" s="25"/>
      <c r="D22" s="25"/>
      <c r="E22" s="25"/>
      <c r="F22" s="25"/>
      <c r="G22" s="25"/>
      <c r="H22" s="25"/>
      <c r="I22" s="25"/>
      <c r="J22" s="25"/>
      <c r="K22" s="25"/>
      <c r="L22" s="25"/>
      <c r="M22" s="25"/>
      <c r="N22" s="25"/>
      <c r="O22" s="25"/>
      <c r="P22" s="25"/>
    </row>
    <row r="23" spans="1:18" ht="25.5" customHeight="1">
      <c r="A23" s="25"/>
      <c r="B23" s="25"/>
      <c r="C23" s="25"/>
      <c r="D23" s="25"/>
      <c r="E23" s="25"/>
      <c r="F23" s="25"/>
      <c r="G23" s="25"/>
      <c r="H23" s="25"/>
      <c r="I23" s="25"/>
      <c r="J23" s="25"/>
      <c r="K23" s="25"/>
      <c r="L23" s="25"/>
      <c r="M23" s="25"/>
      <c r="N23" s="25"/>
      <c r="O23" s="25"/>
      <c r="P23" s="25"/>
    </row>
    <row r="24" spans="1:18" ht="25.5" customHeight="1">
      <c r="A24" s="25"/>
      <c r="B24" s="25"/>
      <c r="C24" s="25"/>
      <c r="D24" s="25"/>
      <c r="E24" s="25"/>
      <c r="F24" s="25"/>
      <c r="G24" s="25"/>
      <c r="H24" s="25"/>
      <c r="I24" s="25"/>
      <c r="J24" s="25"/>
      <c r="K24" s="25"/>
      <c r="L24" s="25"/>
      <c r="M24" s="25"/>
      <c r="N24" s="25"/>
      <c r="O24" s="25"/>
      <c r="P24" s="25"/>
    </row>
    <row r="25" spans="1:18" ht="25.5" customHeight="1">
      <c r="A25" s="25"/>
      <c r="B25" s="25"/>
      <c r="C25" s="25"/>
      <c r="D25" s="25"/>
      <c r="E25" s="25"/>
      <c r="F25" s="25"/>
      <c r="G25" s="25"/>
      <c r="H25" s="25"/>
      <c r="I25" s="25"/>
      <c r="J25" s="25"/>
      <c r="K25" s="25"/>
      <c r="L25" s="25"/>
      <c r="M25" s="25"/>
      <c r="N25" s="25"/>
      <c r="O25" s="25"/>
      <c r="P25" s="25"/>
    </row>
    <row r="26" spans="1:18" ht="25.5" customHeight="1">
      <c r="A26" s="25"/>
      <c r="B26" s="25"/>
      <c r="C26" s="25"/>
      <c r="D26" s="25"/>
      <c r="E26" s="25"/>
      <c r="F26" s="25"/>
      <c r="G26" s="25"/>
      <c r="H26" s="25"/>
      <c r="I26" s="25"/>
      <c r="J26" s="25"/>
      <c r="K26" s="25"/>
      <c r="L26" s="25"/>
      <c r="M26" s="25"/>
      <c r="N26" s="25"/>
      <c r="O26" s="25"/>
      <c r="P26" s="25"/>
    </row>
    <row r="27" spans="1:18" ht="25.5" customHeight="1">
      <c r="A27" s="25"/>
      <c r="B27" s="25"/>
      <c r="C27" s="25"/>
      <c r="D27" s="25"/>
      <c r="E27" s="25"/>
      <c r="F27" s="25"/>
      <c r="G27" s="25"/>
      <c r="H27" s="25"/>
      <c r="I27" s="25"/>
      <c r="J27" s="25"/>
      <c r="K27" s="25"/>
      <c r="L27" s="25"/>
      <c r="M27" s="25"/>
      <c r="N27" s="25"/>
      <c r="O27" s="25"/>
      <c r="P27" s="25"/>
    </row>
    <row r="28" spans="1:18" ht="25.5" customHeight="1">
      <c r="A28" s="25"/>
      <c r="B28" s="25"/>
      <c r="C28" s="25"/>
      <c r="D28" s="25"/>
      <c r="E28" s="25"/>
      <c r="F28" s="25"/>
      <c r="G28" s="25"/>
      <c r="H28" s="25"/>
      <c r="I28" s="25"/>
      <c r="J28" s="25"/>
      <c r="K28" s="25"/>
      <c r="L28" s="25"/>
      <c r="M28" s="25"/>
      <c r="N28" s="25"/>
      <c r="O28" s="25"/>
      <c r="P28" s="25"/>
    </row>
    <row r="29" spans="1:18">
      <c r="O29" s="81"/>
      <c r="P29" s="81"/>
      <c r="Q29" s="82"/>
      <c r="R29" s="82"/>
    </row>
    <row r="30" spans="1:18">
      <c r="O30" s="81"/>
      <c r="P30" s="81"/>
      <c r="Q30" s="82"/>
      <c r="R30" s="82"/>
    </row>
    <row r="31" spans="1:18">
      <c r="O31" s="81"/>
      <c r="P31" s="81"/>
      <c r="Q31" s="82"/>
      <c r="R31" s="82"/>
    </row>
    <row r="32" spans="1:18">
      <c r="O32" s="81"/>
      <c r="P32" s="81"/>
      <c r="Q32" s="82"/>
      <c r="R32" s="82"/>
    </row>
    <row r="33" spans="1:18" ht="51" customHeight="1">
      <c r="O33" s="81"/>
      <c r="P33" s="81"/>
      <c r="Q33" s="82"/>
      <c r="R33" s="82"/>
    </row>
    <row r="34" spans="1:18" ht="78" customHeight="1">
      <c r="A34" s="2265"/>
      <c r="B34" s="2265"/>
      <c r="C34" s="2265"/>
      <c r="D34" s="2265"/>
      <c r="E34" s="2265"/>
      <c r="F34" s="2265"/>
      <c r="G34" s="2265"/>
      <c r="H34" s="2265"/>
      <c r="I34" s="2265"/>
      <c r="J34" s="2265"/>
      <c r="K34" s="2265"/>
      <c r="L34" s="2265"/>
      <c r="M34" s="2265"/>
      <c r="N34" s="2265"/>
      <c r="O34" s="2265"/>
      <c r="P34" s="2265"/>
      <c r="Q34" s="82"/>
      <c r="R34" s="82"/>
    </row>
    <row r="35" spans="1:18">
      <c r="O35" s="82"/>
      <c r="P35" s="82"/>
    </row>
    <row r="36" spans="1:18">
      <c r="O36" s="82"/>
      <c r="P36" s="82"/>
    </row>
    <row r="37" spans="1:18">
      <c r="O37" s="82"/>
      <c r="P37" s="82"/>
    </row>
    <row r="38" spans="1:18">
      <c r="O38" s="82"/>
      <c r="P38" s="82"/>
    </row>
    <row r="39" spans="1:18">
      <c r="O39" s="82"/>
      <c r="P39" s="82"/>
    </row>
    <row r="40" spans="1:18">
      <c r="O40" s="82"/>
      <c r="P40" s="82"/>
      <c r="Q40" s="82"/>
      <c r="R40" s="82"/>
    </row>
    <row r="41" spans="1:18">
      <c r="O41" s="82"/>
      <c r="P41" s="82"/>
      <c r="Q41" s="82"/>
      <c r="R41" s="82"/>
    </row>
    <row r="42" spans="1:18">
      <c r="O42" s="82"/>
      <c r="P42" s="82"/>
      <c r="Q42" s="82"/>
      <c r="R42" s="82"/>
    </row>
  </sheetData>
  <mergeCells count="3">
    <mergeCell ref="A1:P1"/>
    <mergeCell ref="A17:G17"/>
    <mergeCell ref="A34:P34"/>
  </mergeCells>
  <conditionalFormatting sqref="A16:B16 C4:C16 F4:G16 D16:E16">
    <cfRule type="cellIs" dxfId="42" priority="2" operator="equal">
      <formula>0</formula>
    </cfRule>
  </conditionalFormatting>
  <conditionalFormatting sqref="A12:B15 D12:E15">
    <cfRule type="cellIs" dxfId="41"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38"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O41"/>
  <sheetViews>
    <sheetView showGridLines="0" view="pageBreakPreview" zoomScale="55" zoomScaleNormal="100" zoomScaleSheetLayoutView="55" zoomScalePageLayoutView="62" workbookViewId="0">
      <selection activeCell="L9" sqref="L9"/>
    </sheetView>
  </sheetViews>
  <sheetFormatPr baseColWidth="10" defaultColWidth="11.42578125" defaultRowHeight="15"/>
  <cols>
    <col min="1" max="1" width="17" style="66" customWidth="1"/>
    <col min="2" max="2" width="17.85546875" style="66" customWidth="1"/>
    <col min="3" max="3" width="23.85546875" style="66" customWidth="1"/>
    <col min="4" max="4" width="25.5703125" style="66" customWidth="1"/>
    <col min="5" max="5" width="23" style="66" customWidth="1"/>
    <col min="6" max="6" width="22.140625" style="66" customWidth="1"/>
    <col min="7" max="7" width="25.7109375" style="66" customWidth="1"/>
    <col min="8" max="8" width="27.5703125" style="66" customWidth="1"/>
    <col min="9" max="9" width="23.7109375" style="66" customWidth="1"/>
    <col min="10" max="10" width="24" style="66" customWidth="1"/>
    <col min="11" max="11" width="18.140625" style="66" customWidth="1"/>
    <col min="12" max="12" width="23.140625" style="66" customWidth="1"/>
    <col min="13" max="13" width="20.42578125" style="66" customWidth="1"/>
    <col min="14" max="14" width="10.28515625" style="66" customWidth="1"/>
    <col min="15" max="15" width="18.7109375" style="66" bestFit="1" customWidth="1"/>
    <col min="16" max="16384" width="11.42578125" style="66"/>
  </cols>
  <sheetData>
    <row r="1" spans="1:14" ht="109.5" customHeight="1">
      <c r="A1" s="2283"/>
      <c r="B1" s="2283"/>
      <c r="C1" s="2283"/>
      <c r="D1" s="2283"/>
      <c r="E1" s="2283"/>
      <c r="F1" s="2283"/>
      <c r="G1" s="2283"/>
      <c r="H1" s="2283"/>
      <c r="I1" s="2283"/>
      <c r="J1" s="2283"/>
      <c r="K1" s="2283"/>
      <c r="L1" s="2283"/>
      <c r="M1" s="2283"/>
      <c r="N1" s="2283"/>
    </row>
    <row r="2" spans="1:14" ht="2.25" customHeight="1">
      <c r="A2" s="412"/>
      <c r="B2" s="412"/>
      <c r="C2" s="412"/>
      <c r="D2" s="412"/>
      <c r="E2" s="412"/>
      <c r="F2" s="412"/>
      <c r="G2" s="412"/>
      <c r="H2" s="412"/>
      <c r="I2" s="412"/>
      <c r="J2" s="412"/>
      <c r="K2" s="412"/>
      <c r="L2" s="412"/>
      <c r="M2" s="412"/>
      <c r="N2" s="412"/>
    </row>
    <row r="3" spans="1:14" ht="36" customHeight="1">
      <c r="A3" s="2297" t="s">
        <v>17</v>
      </c>
      <c r="B3" s="2292" t="s">
        <v>20</v>
      </c>
      <c r="C3" s="2293"/>
      <c r="D3" s="2294"/>
      <c r="E3" s="2295" t="s">
        <v>547</v>
      </c>
      <c r="F3" s="2292" t="s">
        <v>21</v>
      </c>
      <c r="G3" s="2293"/>
      <c r="H3" s="2294"/>
      <c r="I3" s="2295" t="s">
        <v>1043</v>
      </c>
      <c r="J3" s="2290" t="s">
        <v>493</v>
      </c>
      <c r="K3" s="416"/>
      <c r="L3" s="416"/>
      <c r="M3" s="416"/>
      <c r="N3" s="416"/>
    </row>
    <row r="4" spans="1:14" s="42" customFormat="1" ht="54" customHeight="1">
      <c r="A4" s="2298"/>
      <c r="B4" s="436" t="s">
        <v>490</v>
      </c>
      <c r="C4" s="436" t="s">
        <v>491</v>
      </c>
      <c r="D4" s="436" t="s">
        <v>492</v>
      </c>
      <c r="E4" s="2296"/>
      <c r="F4" s="441" t="s">
        <v>490</v>
      </c>
      <c r="G4" s="691" t="s">
        <v>491</v>
      </c>
      <c r="H4" s="691" t="s">
        <v>492</v>
      </c>
      <c r="I4" s="2296"/>
      <c r="J4" s="2291"/>
      <c r="K4" s="66"/>
      <c r="L4" s="66"/>
      <c r="M4" s="66"/>
      <c r="N4" s="66"/>
    </row>
    <row r="5" spans="1:14" ht="21.75" customHeight="1">
      <c r="A5" s="417" t="s">
        <v>394</v>
      </c>
      <c r="B5" s="590">
        <v>531330</v>
      </c>
      <c r="C5" s="591">
        <v>259903</v>
      </c>
      <c r="D5" s="591">
        <v>1282</v>
      </c>
      <c r="E5" s="593">
        <f>B5+C5+D5</f>
        <v>792515</v>
      </c>
      <c r="F5" s="590">
        <v>388581</v>
      </c>
      <c r="G5" s="591">
        <v>293112</v>
      </c>
      <c r="H5" s="591">
        <v>2973</v>
      </c>
      <c r="I5" s="593">
        <f>F5+G5+H5</f>
        <v>684666</v>
      </c>
      <c r="J5" s="594">
        <f>E5+I5</f>
        <v>1477181</v>
      </c>
    </row>
    <row r="6" spans="1:14" ht="21.75" customHeight="1">
      <c r="A6" s="414" t="s">
        <v>386</v>
      </c>
      <c r="B6" s="563">
        <v>554588</v>
      </c>
      <c r="C6" s="565">
        <v>330370</v>
      </c>
      <c r="D6" s="565">
        <v>5444</v>
      </c>
      <c r="E6" s="595">
        <f t="shared" ref="E6:E15" si="0">B6+C6+D6</f>
        <v>890402</v>
      </c>
      <c r="F6" s="563">
        <v>411558</v>
      </c>
      <c r="G6" s="565">
        <v>376958</v>
      </c>
      <c r="H6" s="565">
        <v>13341</v>
      </c>
      <c r="I6" s="595">
        <f t="shared" ref="I6:I12" si="1">F6+G6+H6</f>
        <v>801857</v>
      </c>
      <c r="J6" s="596">
        <f t="shared" ref="J6:J12" si="2">E6+I6</f>
        <v>1692259</v>
      </c>
    </row>
    <row r="7" spans="1:14" ht="21.75" customHeight="1">
      <c r="A7" s="418" t="s">
        <v>354</v>
      </c>
      <c r="B7" s="563">
        <v>621549</v>
      </c>
      <c r="C7" s="565">
        <v>444129</v>
      </c>
      <c r="D7" s="565">
        <v>13199</v>
      </c>
      <c r="E7" s="595">
        <f t="shared" si="0"/>
        <v>1078877</v>
      </c>
      <c r="F7" s="563">
        <v>458053</v>
      </c>
      <c r="G7" s="565">
        <v>518280</v>
      </c>
      <c r="H7" s="565">
        <v>33089</v>
      </c>
      <c r="I7" s="595">
        <f t="shared" si="1"/>
        <v>1009422</v>
      </c>
      <c r="J7" s="596">
        <f t="shared" si="2"/>
        <v>2088299</v>
      </c>
    </row>
    <row r="8" spans="1:14" ht="21.75" customHeight="1">
      <c r="A8" s="414" t="s">
        <v>355</v>
      </c>
      <c r="B8" s="563">
        <v>666490</v>
      </c>
      <c r="C8" s="565">
        <v>523408</v>
      </c>
      <c r="D8" s="565">
        <v>20284</v>
      </c>
      <c r="E8" s="595">
        <f t="shared" si="0"/>
        <v>1210182</v>
      </c>
      <c r="F8" s="563">
        <v>486371</v>
      </c>
      <c r="G8" s="565">
        <v>617395</v>
      </c>
      <c r="H8" s="565">
        <v>50135</v>
      </c>
      <c r="I8" s="595">
        <f t="shared" si="1"/>
        <v>1153901</v>
      </c>
      <c r="J8" s="596">
        <f t="shared" si="2"/>
        <v>2364083</v>
      </c>
    </row>
    <row r="9" spans="1:14" ht="21.75" customHeight="1">
      <c r="A9" s="418" t="s">
        <v>356</v>
      </c>
      <c r="B9" s="563">
        <v>688507</v>
      </c>
      <c r="C9" s="565">
        <v>563079</v>
      </c>
      <c r="D9" s="565">
        <v>27872</v>
      </c>
      <c r="E9" s="595">
        <f t="shared" si="0"/>
        <v>1279458</v>
      </c>
      <c r="F9" s="563">
        <v>499838</v>
      </c>
      <c r="G9" s="565">
        <v>670940</v>
      </c>
      <c r="H9" s="565">
        <v>67187</v>
      </c>
      <c r="I9" s="595">
        <f t="shared" si="1"/>
        <v>1237965</v>
      </c>
      <c r="J9" s="596">
        <f t="shared" si="2"/>
        <v>2517423</v>
      </c>
    </row>
    <row r="10" spans="1:14" ht="21.75" customHeight="1">
      <c r="A10" s="414" t="s">
        <v>387</v>
      </c>
      <c r="B10" s="563">
        <v>719477</v>
      </c>
      <c r="C10" s="565">
        <v>607781</v>
      </c>
      <c r="D10" s="565">
        <v>33530</v>
      </c>
      <c r="E10" s="595">
        <f t="shared" si="0"/>
        <v>1360788</v>
      </c>
      <c r="F10" s="563">
        <v>523353</v>
      </c>
      <c r="G10" s="565">
        <v>724697</v>
      </c>
      <c r="H10" s="565">
        <v>79573</v>
      </c>
      <c r="I10" s="595">
        <f t="shared" si="1"/>
        <v>1327623</v>
      </c>
      <c r="J10" s="596">
        <f t="shared" si="2"/>
        <v>2688411</v>
      </c>
    </row>
    <row r="11" spans="1:14" ht="21.75" customHeight="1">
      <c r="A11" s="418" t="s">
        <v>406</v>
      </c>
      <c r="B11" s="563">
        <v>761550</v>
      </c>
      <c r="C11" s="565">
        <v>660882</v>
      </c>
      <c r="D11" s="565">
        <v>39966</v>
      </c>
      <c r="E11" s="595">
        <f t="shared" si="0"/>
        <v>1462398</v>
      </c>
      <c r="F11" s="563">
        <v>557229</v>
      </c>
      <c r="G11" s="565">
        <v>788545</v>
      </c>
      <c r="H11" s="565">
        <v>92804</v>
      </c>
      <c r="I11" s="595">
        <f t="shared" si="1"/>
        <v>1438578</v>
      </c>
      <c r="J11" s="596">
        <f t="shared" si="2"/>
        <v>2900976</v>
      </c>
    </row>
    <row r="12" spans="1:14" ht="21.75" customHeight="1">
      <c r="A12" s="414" t="s">
        <v>429</v>
      </c>
      <c r="B12" s="563">
        <v>816912</v>
      </c>
      <c r="C12" s="565">
        <v>715603</v>
      </c>
      <c r="D12" s="565">
        <v>45810</v>
      </c>
      <c r="E12" s="595">
        <f t="shared" si="0"/>
        <v>1578325</v>
      </c>
      <c r="F12" s="563">
        <v>606074</v>
      </c>
      <c r="G12" s="565">
        <v>852938</v>
      </c>
      <c r="H12" s="565">
        <v>104262</v>
      </c>
      <c r="I12" s="595">
        <f t="shared" si="1"/>
        <v>1563274</v>
      </c>
      <c r="J12" s="596">
        <f t="shared" si="2"/>
        <v>3141599</v>
      </c>
    </row>
    <row r="13" spans="1:14" ht="21.75" customHeight="1">
      <c r="A13" s="414" t="s">
        <v>719</v>
      </c>
      <c r="B13" s="563">
        <v>866421</v>
      </c>
      <c r="C13" s="565">
        <v>753051</v>
      </c>
      <c r="D13" s="565">
        <v>55339</v>
      </c>
      <c r="E13" s="595">
        <f t="shared" si="0"/>
        <v>1674811</v>
      </c>
      <c r="F13" s="563">
        <v>647213</v>
      </c>
      <c r="G13" s="565">
        <v>896356</v>
      </c>
      <c r="H13" s="565">
        <v>121458</v>
      </c>
      <c r="I13" s="595">
        <f t="shared" ref="I13:I18" si="3">F13+G13+H13</f>
        <v>1665027</v>
      </c>
      <c r="J13" s="596">
        <f t="shared" ref="J13:J18" si="4">E13+I13</f>
        <v>3339838</v>
      </c>
      <c r="L13" s="267"/>
    </row>
    <row r="14" spans="1:14" ht="21.75" customHeight="1">
      <c r="A14" s="414" t="s">
        <v>746</v>
      </c>
      <c r="B14" s="563">
        <v>934645</v>
      </c>
      <c r="C14" s="565">
        <v>814654</v>
      </c>
      <c r="D14" s="565">
        <v>59951</v>
      </c>
      <c r="E14" s="595">
        <f t="shared" si="0"/>
        <v>1809250</v>
      </c>
      <c r="F14" s="563">
        <v>685025</v>
      </c>
      <c r="G14" s="565">
        <v>966760</v>
      </c>
      <c r="H14" s="565">
        <v>130253</v>
      </c>
      <c r="I14" s="595">
        <f t="shared" si="3"/>
        <v>1782038</v>
      </c>
      <c r="J14" s="596">
        <f t="shared" si="4"/>
        <v>3591288</v>
      </c>
      <c r="K14" s="25"/>
      <c r="L14" s="25"/>
      <c r="M14" s="25"/>
      <c r="N14" s="25"/>
    </row>
    <row r="15" spans="1:14" s="604" customFormat="1" ht="21.75" customHeight="1">
      <c r="A15" s="414" t="s">
        <v>800</v>
      </c>
      <c r="B15" s="563">
        <v>1031680</v>
      </c>
      <c r="C15" s="565">
        <v>881411</v>
      </c>
      <c r="D15" s="565">
        <v>64075</v>
      </c>
      <c r="E15" s="595">
        <f t="shared" si="0"/>
        <v>1977166</v>
      </c>
      <c r="F15" s="563">
        <v>734397</v>
      </c>
      <c r="G15" s="565">
        <v>1051585</v>
      </c>
      <c r="H15" s="565">
        <v>139444</v>
      </c>
      <c r="I15" s="595">
        <f t="shared" si="3"/>
        <v>1925426</v>
      </c>
      <c r="J15" s="596">
        <f t="shared" si="4"/>
        <v>3902592</v>
      </c>
      <c r="K15" s="25"/>
      <c r="L15" s="25"/>
      <c r="M15" s="25"/>
      <c r="N15" s="25"/>
    </row>
    <row r="16" spans="1:14" ht="21.75" customHeight="1">
      <c r="A16" s="414" t="s">
        <v>826</v>
      </c>
      <c r="B16" s="563">
        <v>1080694</v>
      </c>
      <c r="C16" s="565">
        <v>946191</v>
      </c>
      <c r="D16" s="565">
        <v>69295</v>
      </c>
      <c r="E16" s="595">
        <f>B16+C16+D16</f>
        <v>2096180</v>
      </c>
      <c r="F16" s="563">
        <v>778665</v>
      </c>
      <c r="G16" s="565">
        <v>1128712</v>
      </c>
      <c r="H16" s="565">
        <v>150430</v>
      </c>
      <c r="I16" s="595">
        <f t="shared" si="3"/>
        <v>2057807</v>
      </c>
      <c r="J16" s="596">
        <f t="shared" si="4"/>
        <v>4153987</v>
      </c>
      <c r="K16" s="25"/>
      <c r="L16" s="25"/>
      <c r="M16" s="25"/>
      <c r="N16" s="25"/>
    </row>
    <row r="17" spans="1:15" ht="21.75" customHeight="1">
      <c r="A17" s="414" t="s">
        <v>1028</v>
      </c>
      <c r="B17" s="1765">
        <v>1092969</v>
      </c>
      <c r="C17" s="565">
        <v>962084</v>
      </c>
      <c r="D17" s="565">
        <v>71337</v>
      </c>
      <c r="E17" s="595">
        <f>B17+C17+D17</f>
        <v>2126390</v>
      </c>
      <c r="F17" s="1765">
        <v>798437</v>
      </c>
      <c r="G17" s="565">
        <v>1150123</v>
      </c>
      <c r="H17" s="565">
        <v>153711</v>
      </c>
      <c r="I17" s="595">
        <f t="shared" si="3"/>
        <v>2102271</v>
      </c>
      <c r="J17" s="596">
        <f t="shared" si="4"/>
        <v>4228661</v>
      </c>
      <c r="K17" s="25"/>
      <c r="L17" s="25"/>
      <c r="M17" s="25"/>
      <c r="N17" s="25"/>
    </row>
    <row r="18" spans="1:15" ht="27" customHeight="1">
      <c r="A18" s="419" t="s">
        <v>1088</v>
      </c>
      <c r="B18" s="773">
        <f>+'Resumen EEp (2)'!D24</f>
        <v>1018366</v>
      </c>
      <c r="C18" s="768">
        <f>+'Resumen EEp (2)'!D25</f>
        <v>926553</v>
      </c>
      <c r="D18" s="768">
        <f>+'Resumen EEp (2)'!D26</f>
        <v>70386</v>
      </c>
      <c r="E18" s="728">
        <f>B18+C18+D18</f>
        <v>2015305</v>
      </c>
      <c r="F18" s="879">
        <f>+'Resumen EEp (2)'!E24</f>
        <v>763109</v>
      </c>
      <c r="G18" s="880">
        <f>+'Resumen EEp (2)'!E25</f>
        <v>1103792</v>
      </c>
      <c r="H18" s="880">
        <f>+'Resumen EEp (2)'!E26</f>
        <v>151149</v>
      </c>
      <c r="I18" s="877">
        <f t="shared" si="3"/>
        <v>2018050</v>
      </c>
      <c r="J18" s="881">
        <f t="shared" si="4"/>
        <v>4033355</v>
      </c>
      <c r="K18" s="25"/>
      <c r="L18" s="25"/>
      <c r="M18" s="25"/>
      <c r="N18" s="25"/>
    </row>
    <row r="19" spans="1:15" ht="25.5" customHeight="1">
      <c r="A19" s="2289" t="s">
        <v>752</v>
      </c>
      <c r="B19" s="2289"/>
      <c r="C19" s="2289"/>
      <c r="D19" s="2289"/>
      <c r="E19" s="2289"/>
      <c r="F19" s="2289"/>
      <c r="G19" s="2289"/>
      <c r="H19" s="2289"/>
      <c r="I19" s="2289"/>
      <c r="J19" s="2289"/>
      <c r="K19" s="25"/>
      <c r="L19" s="25"/>
      <c r="M19" s="25"/>
      <c r="N19" s="25"/>
    </row>
    <row r="20" spans="1:15" ht="25.5" customHeight="1">
      <c r="A20" s="25"/>
      <c r="B20" s="25"/>
      <c r="C20" s="25"/>
      <c r="D20" s="25"/>
      <c r="E20" s="25"/>
      <c r="F20" s="25"/>
      <c r="G20" s="25"/>
      <c r="H20" s="25"/>
      <c r="J20" s="25"/>
      <c r="K20" s="25"/>
      <c r="L20" s="25"/>
      <c r="M20" s="25"/>
      <c r="N20" s="25"/>
    </row>
    <row r="21" spans="1:15" ht="25.5" customHeight="1">
      <c r="A21" s="25"/>
      <c r="B21" s="25"/>
      <c r="C21" s="25"/>
      <c r="D21" s="25"/>
      <c r="E21" s="25"/>
      <c r="F21" s="25"/>
      <c r="G21" s="25"/>
      <c r="H21" s="25"/>
      <c r="J21" s="25"/>
      <c r="K21" s="25"/>
      <c r="L21" s="25"/>
      <c r="M21" s="25"/>
      <c r="N21" s="25"/>
    </row>
    <row r="22" spans="1:15" ht="25.5" customHeight="1">
      <c r="H22" s="25"/>
      <c r="J22" s="25"/>
      <c r="K22" s="25"/>
      <c r="L22" s="25"/>
      <c r="M22" s="25"/>
      <c r="N22" s="25"/>
    </row>
    <row r="23" spans="1:15" ht="25.5" customHeight="1">
      <c r="A23" s="25"/>
      <c r="B23" s="25"/>
      <c r="C23" s="25"/>
      <c r="D23" s="25"/>
      <c r="E23" s="25"/>
      <c r="F23" s="25"/>
      <c r="G23" s="25"/>
      <c r="H23" s="25"/>
      <c r="J23" s="25"/>
      <c r="K23" s="25"/>
      <c r="L23" s="25"/>
      <c r="M23" s="25"/>
      <c r="N23" s="25"/>
    </row>
    <row r="24" spans="1:15" ht="25.5" customHeight="1">
      <c r="A24" s="25"/>
      <c r="B24" s="25"/>
      <c r="C24" s="25"/>
      <c r="D24" s="25"/>
      <c r="E24" s="25"/>
      <c r="F24" s="25"/>
      <c r="G24" s="25"/>
      <c r="H24" s="25"/>
      <c r="J24" s="25"/>
      <c r="K24" s="25"/>
      <c r="L24" s="25"/>
      <c r="M24" s="25"/>
      <c r="N24" s="25"/>
    </row>
    <row r="25" spans="1:15" ht="25.5" customHeight="1">
      <c r="A25" s="25"/>
      <c r="B25" s="25"/>
      <c r="C25" s="25"/>
      <c r="D25" s="25"/>
      <c r="E25" s="25"/>
      <c r="F25" s="25"/>
      <c r="G25" s="25"/>
      <c r="H25" s="25"/>
      <c r="I25" s="25"/>
      <c r="J25" s="25"/>
      <c r="K25" s="25"/>
      <c r="L25" s="25"/>
      <c r="M25" s="25"/>
      <c r="N25" s="25"/>
    </row>
    <row r="26" spans="1:15" ht="25.5" customHeight="1">
      <c r="A26" s="25"/>
      <c r="B26" s="25"/>
      <c r="C26" s="25"/>
      <c r="D26" s="25"/>
      <c r="E26" s="25"/>
      <c r="F26" s="25"/>
      <c r="G26" s="25"/>
      <c r="H26" s="25"/>
      <c r="I26" s="25"/>
      <c r="J26" s="25"/>
      <c r="K26" s="25"/>
      <c r="L26" s="25"/>
      <c r="M26" s="25"/>
      <c r="N26" s="25"/>
    </row>
    <row r="27" spans="1:15" ht="25.5" customHeight="1">
      <c r="A27" s="25"/>
      <c r="B27" s="25"/>
      <c r="C27" s="25"/>
      <c r="D27" s="25"/>
      <c r="E27" s="25"/>
      <c r="F27" s="25"/>
      <c r="G27" s="25"/>
      <c r="H27" s="25"/>
      <c r="I27" s="25"/>
      <c r="J27" s="25"/>
      <c r="K27" s="25"/>
      <c r="L27" s="25"/>
      <c r="M27" s="25"/>
      <c r="N27" s="25"/>
    </row>
    <row r="28" spans="1:15">
      <c r="A28" s="25"/>
      <c r="B28" s="25"/>
      <c r="C28" s="25"/>
      <c r="D28" s="25"/>
      <c r="E28" s="25"/>
      <c r="F28" s="25"/>
      <c r="G28" s="25"/>
      <c r="H28" s="25"/>
      <c r="I28" s="25"/>
      <c r="J28" s="25"/>
      <c r="O28" s="82"/>
    </row>
    <row r="29" spans="1:15">
      <c r="A29" s="25"/>
      <c r="B29" s="25"/>
      <c r="C29" s="25"/>
      <c r="D29" s="25"/>
      <c r="E29" s="25"/>
      <c r="F29" s="25"/>
      <c r="G29" s="25"/>
      <c r="H29" s="25"/>
      <c r="I29" s="25"/>
      <c r="J29" s="25"/>
      <c r="O29" s="82"/>
    </row>
    <row r="30" spans="1:15">
      <c r="A30" s="25"/>
      <c r="B30" s="25"/>
      <c r="C30" s="25"/>
      <c r="D30" s="25"/>
      <c r="E30" s="25"/>
      <c r="F30" s="25"/>
      <c r="G30" s="25"/>
      <c r="H30" s="25"/>
      <c r="I30" s="25"/>
      <c r="J30" s="25"/>
      <c r="O30" s="82"/>
    </row>
    <row r="31" spans="1:15">
      <c r="A31" s="25"/>
      <c r="B31" s="25"/>
      <c r="C31" s="25"/>
      <c r="D31" s="25"/>
      <c r="E31" s="25"/>
      <c r="F31" s="25"/>
      <c r="G31" s="25"/>
      <c r="H31" s="25"/>
      <c r="I31" s="25"/>
      <c r="J31" s="25"/>
      <c r="O31" s="82"/>
    </row>
    <row r="32" spans="1:15" ht="51" customHeight="1">
      <c r="O32" s="82"/>
    </row>
    <row r="33" spans="1:15" ht="78" customHeight="1">
      <c r="K33" s="689"/>
      <c r="L33" s="689"/>
      <c r="M33" s="689"/>
      <c r="N33" s="689"/>
      <c r="O33" s="82"/>
    </row>
    <row r="37" spans="1:15" ht="23.25">
      <c r="A37" s="689"/>
      <c r="B37" s="689"/>
      <c r="C37" s="689"/>
      <c r="D37" s="689"/>
      <c r="E37" s="689"/>
      <c r="F37" s="689"/>
      <c r="G37" s="689"/>
      <c r="H37" s="689"/>
      <c r="I37" s="689"/>
      <c r="J37" s="689"/>
    </row>
    <row r="39" spans="1:15">
      <c r="O39" s="82"/>
    </row>
    <row r="40" spans="1:15">
      <c r="O40" s="82"/>
    </row>
    <row r="41" spans="1:15">
      <c r="O41" s="82"/>
    </row>
  </sheetData>
  <mergeCells count="8">
    <mergeCell ref="A19:J19"/>
    <mergeCell ref="A1:N1"/>
    <mergeCell ref="J3:J4"/>
    <mergeCell ref="B3:D3"/>
    <mergeCell ref="E3:E4"/>
    <mergeCell ref="F3:H3"/>
    <mergeCell ref="I3:I4"/>
    <mergeCell ref="A3:A4"/>
  </mergeCells>
  <conditionalFormatting sqref="B18:J18">
    <cfRule type="cellIs" dxfId="40"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3"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V13" sqref="V13"/>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B1:N55"/>
  <sheetViews>
    <sheetView showGridLines="0" view="pageBreakPreview" zoomScale="85" zoomScaleNormal="100" zoomScaleSheetLayoutView="85" workbookViewId="0">
      <selection activeCell="O21" sqref="O21"/>
    </sheetView>
  </sheetViews>
  <sheetFormatPr baseColWidth="10" defaultColWidth="11.42578125" defaultRowHeight="15"/>
  <cols>
    <col min="1" max="1" width="11.42578125" style="66"/>
    <col min="2" max="11" width="15.42578125" style="66" customWidth="1"/>
    <col min="12" max="12" width="13.140625" style="66" customWidth="1"/>
    <col min="13" max="13" width="11.85546875" style="66" customWidth="1"/>
    <col min="14" max="16384" width="11.42578125" style="66"/>
  </cols>
  <sheetData>
    <row r="1" s="80" customFormat="1"/>
    <row r="2" s="80" customFormat="1"/>
    <row r="3" s="80" customFormat="1"/>
    <row r="4" s="80" customFormat="1"/>
    <row r="5" s="80" customFormat="1"/>
    <row r="18" spans="14:14">
      <c r="N18" s="161"/>
    </row>
    <row r="19" spans="14:14">
      <c r="N19" s="161"/>
    </row>
    <row r="20" spans="14:14">
      <c r="N20" s="161"/>
    </row>
    <row r="21" spans="14:14">
      <c r="N21" s="161"/>
    </row>
    <row r="22" spans="14:14">
      <c r="N22" s="161"/>
    </row>
    <row r="23" spans="14:14">
      <c r="N23" s="161"/>
    </row>
    <row r="24" spans="14:14">
      <c r="N24" s="161"/>
    </row>
    <row r="25" spans="14:14">
      <c r="N25" s="161"/>
    </row>
    <row r="26" spans="14:14">
      <c r="N26" s="161"/>
    </row>
    <row r="27" spans="14:14">
      <c r="N27" s="161"/>
    </row>
    <row r="28" spans="14:14">
      <c r="N28" s="161"/>
    </row>
    <row r="29" spans="14:14">
      <c r="N29" s="161"/>
    </row>
    <row r="30" spans="14:14">
      <c r="N30" s="161"/>
    </row>
    <row r="31" spans="14:14" ht="18.75" customHeight="1">
      <c r="N31" s="161"/>
    </row>
    <row r="32" spans="14:14" ht="18.75" customHeight="1">
      <c r="N32" s="161"/>
    </row>
    <row r="33" spans="2:14" ht="18.75" customHeight="1">
      <c r="N33" s="161"/>
    </row>
    <row r="34" spans="2:14" ht="18.75" customHeight="1">
      <c r="N34" s="161"/>
    </row>
    <row r="35" spans="2:14">
      <c r="N35" s="161"/>
    </row>
    <row r="36" spans="2:14">
      <c r="N36" s="161"/>
    </row>
    <row r="37" spans="2:14">
      <c r="N37" s="161"/>
    </row>
    <row r="38" spans="2:14">
      <c r="N38" s="161"/>
    </row>
    <row r="39" spans="2:14">
      <c r="N39" s="161"/>
    </row>
    <row r="40" spans="2:14">
      <c r="J40" s="129"/>
    </row>
    <row r="41" spans="2:14">
      <c r="I41" s="523"/>
      <c r="K41" s="129"/>
    </row>
    <row r="42" spans="2:14" ht="17.25" customHeight="1">
      <c r="B42" s="171"/>
      <c r="C42" s="42"/>
      <c r="D42" s="42"/>
      <c r="E42" s="42"/>
      <c r="F42" s="42"/>
      <c r="G42" s="42"/>
      <c r="H42" s="42"/>
      <c r="I42" s="42"/>
      <c r="J42" s="168"/>
      <c r="K42" s="168"/>
    </row>
    <row r="43" spans="2:14" ht="21">
      <c r="B43" s="547"/>
      <c r="C43" s="546"/>
      <c r="D43" s="445"/>
      <c r="E43" s="445"/>
    </row>
    <row r="44" spans="2:14" ht="21">
      <c r="B44" s="547"/>
      <c r="C44" s="546"/>
      <c r="D44" s="445"/>
      <c r="E44" s="445"/>
    </row>
    <row r="45" spans="2:14" ht="15.75">
      <c r="B45" s="541"/>
      <c r="C45" s="364"/>
    </row>
    <row r="46" spans="2:14" ht="26.25">
      <c r="B46" s="549"/>
      <c r="C46" s="544"/>
      <c r="D46" s="545"/>
    </row>
    <row r="47" spans="2:14" ht="26.25">
      <c r="B47" s="549"/>
      <c r="C47" s="544"/>
      <c r="D47" s="545"/>
    </row>
    <row r="48" spans="2:14" ht="15.75">
      <c r="B48" s="541"/>
      <c r="C48" s="364"/>
    </row>
    <row r="49" spans="2:5" ht="15.75">
      <c r="B49" s="171"/>
    </row>
    <row r="50" spans="2:5" ht="21">
      <c r="B50" s="547"/>
      <c r="C50" s="546"/>
      <c r="D50" s="445"/>
      <c r="E50" s="445"/>
    </row>
    <row r="51" spans="2:5" ht="21">
      <c r="B51" s="547"/>
      <c r="C51" s="546"/>
      <c r="D51" s="445"/>
      <c r="E51" s="445"/>
    </row>
    <row r="52" spans="2:5" ht="15.75">
      <c r="B52" s="111"/>
    </row>
    <row r="53" spans="2:5" ht="21">
      <c r="B53" s="548"/>
      <c r="C53" s="456"/>
    </row>
    <row r="54" spans="2:5" ht="15.75">
      <c r="B54" s="111"/>
    </row>
    <row r="55" spans="2:5" ht="15.75">
      <c r="B55" s="111"/>
    </row>
  </sheetData>
  <pageMargins left="0.70866141732283472" right="0.70866141732283472" top="0.74803149606299213" bottom="0.74803149606299213" header="0.31496062992125984" footer="0.31496062992125984"/>
  <pageSetup scale="64"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T33"/>
  <sheetViews>
    <sheetView showGridLines="0" view="pageBreakPreview" topLeftCell="B1" zoomScale="55" zoomScaleNormal="100" zoomScaleSheetLayoutView="55" workbookViewId="0">
      <selection activeCell="K14" sqref="K14"/>
    </sheetView>
  </sheetViews>
  <sheetFormatPr baseColWidth="10" defaultColWidth="11.42578125" defaultRowHeight="15"/>
  <cols>
    <col min="1" max="1" width="16.28515625" style="604" hidden="1" customWidth="1"/>
    <col min="2" max="2" width="18.7109375" style="160" customWidth="1"/>
    <col min="3" max="3" width="22.5703125" style="1464" customWidth="1"/>
    <col min="4" max="4" width="25.85546875" style="1464" customWidth="1"/>
    <col min="5" max="5" width="25" style="608" customWidth="1"/>
    <col min="6" max="6" width="21.28515625" style="169" customWidth="1"/>
    <col min="7" max="7" width="23.28515625" style="169" customWidth="1"/>
    <col min="8" max="8" width="20.5703125" style="169" customWidth="1"/>
    <col min="9" max="9" width="23.7109375" style="66" customWidth="1"/>
    <col min="10" max="10" width="21.28515625" style="66" customWidth="1"/>
    <col min="11" max="12" width="22.5703125" style="66" customWidth="1"/>
    <col min="13" max="13" width="32.7109375" style="66" customWidth="1"/>
    <col min="14" max="14" width="31.5703125" style="66" customWidth="1"/>
    <col min="15" max="15" width="30.85546875" style="66" customWidth="1"/>
    <col min="16" max="16" width="14.28515625" style="66" customWidth="1"/>
    <col min="17" max="16384" width="11.42578125" style="66"/>
  </cols>
  <sheetData>
    <row r="1" spans="1:17" ht="120" customHeight="1">
      <c r="B1" s="2299"/>
      <c r="C1" s="2299"/>
      <c r="D1" s="2299"/>
      <c r="E1" s="2299"/>
      <c r="F1" s="2299"/>
      <c r="G1" s="2299"/>
      <c r="H1" s="2299"/>
      <c r="I1" s="2299"/>
      <c r="J1" s="2299"/>
      <c r="K1" s="2299"/>
      <c r="L1" s="2299"/>
      <c r="M1" s="2299"/>
      <c r="N1" s="2299"/>
      <c r="O1" s="2299"/>
      <c r="Q1" s="189"/>
    </row>
    <row r="2" spans="1:17" s="32" customFormat="1" ht="13.5" customHeight="1">
      <c r="B2" s="2301"/>
      <c r="C2" s="2301"/>
      <c r="D2" s="2301"/>
      <c r="E2" s="2301"/>
      <c r="F2" s="2301"/>
      <c r="G2" s="2301"/>
      <c r="H2" s="2301"/>
      <c r="I2" s="152"/>
      <c r="J2" s="152"/>
      <c r="K2" s="152"/>
      <c r="L2" s="152"/>
      <c r="M2" s="152"/>
      <c r="N2" s="974"/>
      <c r="O2" s="152"/>
      <c r="Q2" s="151"/>
    </row>
    <row r="3" spans="1:17" s="520" customFormat="1" ht="54" customHeight="1">
      <c r="A3" s="709"/>
      <c r="B3" s="2091" t="s">
        <v>4</v>
      </c>
      <c r="C3" s="2092" t="s">
        <v>402</v>
      </c>
      <c r="D3" s="2093" t="s">
        <v>403</v>
      </c>
      <c r="E3" s="2094" t="s">
        <v>109</v>
      </c>
      <c r="F3" s="2092" t="s">
        <v>715</v>
      </c>
      <c r="G3" s="2093" t="s">
        <v>113</v>
      </c>
      <c r="H3" s="2095" t="s">
        <v>545</v>
      </c>
      <c r="K3" s="152"/>
      <c r="L3" s="152"/>
      <c r="M3" s="152"/>
      <c r="N3" s="974"/>
      <c r="O3" s="152"/>
    </row>
    <row r="4" spans="1:17" s="974" customFormat="1" ht="22.5" customHeight="1">
      <c r="A4" s="974">
        <v>2005</v>
      </c>
      <c r="B4" s="975" t="s">
        <v>5</v>
      </c>
      <c r="C4" s="905">
        <v>106192</v>
      </c>
      <c r="D4" s="905">
        <v>147182</v>
      </c>
      <c r="E4" s="906">
        <f>C4+D4</f>
        <v>253374</v>
      </c>
      <c r="F4" s="1408">
        <f>C4/E4</f>
        <v>0.41911166891630552</v>
      </c>
      <c r="G4" s="1409">
        <f>D4/E4</f>
        <v>0.58088833108369442</v>
      </c>
      <c r="H4" s="1410">
        <f>D4/C4</f>
        <v>1.3859989453066144</v>
      </c>
      <c r="K4" s="152"/>
      <c r="L4" s="152"/>
      <c r="M4" s="152"/>
      <c r="O4" s="152"/>
    </row>
    <row r="5" spans="1:17" s="974" customFormat="1" ht="22.5" customHeight="1">
      <c r="A5" s="974">
        <v>2006</v>
      </c>
      <c r="B5" s="787" t="s">
        <v>6</v>
      </c>
      <c r="C5" s="642">
        <v>258701</v>
      </c>
      <c r="D5" s="642">
        <v>255339</v>
      </c>
      <c r="E5" s="613">
        <f t="shared" ref="E5:E14" si="0">+D5+C5</f>
        <v>514040</v>
      </c>
      <c r="F5" s="1399">
        <f>C5/E5</f>
        <v>0.50327017352735193</v>
      </c>
      <c r="G5" s="1400">
        <f>D5/E5</f>
        <v>0.49672982647264802</v>
      </c>
      <c r="H5" s="1401">
        <f>D5/C5</f>
        <v>0.9870043022640036</v>
      </c>
      <c r="K5" s="152"/>
      <c r="L5" s="152"/>
      <c r="M5" s="152"/>
      <c r="O5" s="152"/>
    </row>
    <row r="6" spans="1:17" s="974" customFormat="1" ht="22.5" customHeight="1">
      <c r="A6" s="974">
        <v>2007</v>
      </c>
      <c r="B6" s="787" t="s">
        <v>7</v>
      </c>
      <c r="C6" s="642">
        <v>473647</v>
      </c>
      <c r="D6" s="1402">
        <v>608289</v>
      </c>
      <c r="E6" s="613">
        <f t="shared" si="0"/>
        <v>1081936</v>
      </c>
      <c r="F6" s="1399">
        <f t="shared" ref="F6:F14" si="1">C6/E6</f>
        <v>0.43777728072640154</v>
      </c>
      <c r="G6" s="1400">
        <f t="shared" ref="G6:G15" si="2">D6/E6</f>
        <v>0.56222271927359846</v>
      </c>
      <c r="H6" s="1401">
        <f t="shared" ref="H6:H15" si="3">D6/C6</f>
        <v>1.2842665529392143</v>
      </c>
      <c r="K6" s="152"/>
      <c r="L6" s="152"/>
      <c r="M6" s="152"/>
      <c r="O6" s="152"/>
    </row>
    <row r="7" spans="1:17" s="974" customFormat="1" ht="22.5" customHeight="1">
      <c r="A7" s="974">
        <v>2008</v>
      </c>
      <c r="B7" s="787" t="s">
        <v>8</v>
      </c>
      <c r="C7" s="1402">
        <v>489949</v>
      </c>
      <c r="D7" s="1402">
        <v>734949</v>
      </c>
      <c r="E7" s="613">
        <f t="shared" si="0"/>
        <v>1224898</v>
      </c>
      <c r="F7" s="1399">
        <f t="shared" si="1"/>
        <v>0.39999167277601888</v>
      </c>
      <c r="G7" s="1400">
        <f t="shared" si="2"/>
        <v>0.60000832722398112</v>
      </c>
      <c r="H7" s="1401">
        <f t="shared" si="3"/>
        <v>1.5000520462333835</v>
      </c>
      <c r="K7" s="152"/>
      <c r="L7" s="152"/>
      <c r="M7" s="152"/>
      <c r="O7" s="152"/>
      <c r="P7" s="976"/>
    </row>
    <row r="8" spans="1:17" s="974" customFormat="1" ht="22.5" customHeight="1">
      <c r="A8" s="974">
        <v>2009</v>
      </c>
      <c r="B8" s="787" t="s">
        <v>9</v>
      </c>
      <c r="C8" s="1402">
        <v>622049</v>
      </c>
      <c r="D8" s="1402">
        <v>782176</v>
      </c>
      <c r="E8" s="613">
        <f t="shared" si="0"/>
        <v>1404225</v>
      </c>
      <c r="F8" s="1399">
        <f t="shared" si="1"/>
        <v>0.44298385230287168</v>
      </c>
      <c r="G8" s="1400">
        <f t="shared" si="2"/>
        <v>0.55701614769712826</v>
      </c>
      <c r="H8" s="1401">
        <f t="shared" si="3"/>
        <v>1.2574186277929873</v>
      </c>
      <c r="K8" s="152"/>
      <c r="L8" s="152"/>
      <c r="M8" s="152"/>
      <c r="O8" s="152"/>
    </row>
    <row r="9" spans="1:17" s="974" customFormat="1" ht="22.5" customHeight="1">
      <c r="A9" s="974">
        <v>2010</v>
      </c>
      <c r="B9" s="787" t="s">
        <v>145</v>
      </c>
      <c r="C9" s="1402">
        <v>903250</v>
      </c>
      <c r="D9" s="1402">
        <v>1110536</v>
      </c>
      <c r="E9" s="613">
        <f t="shared" si="0"/>
        <v>2013786</v>
      </c>
      <c r="F9" s="1399">
        <f t="shared" si="1"/>
        <v>0.44853326023718509</v>
      </c>
      <c r="G9" s="1400">
        <f t="shared" si="2"/>
        <v>0.55146673976281491</v>
      </c>
      <c r="H9" s="1401">
        <f t="shared" si="3"/>
        <v>1.229489067257127</v>
      </c>
      <c r="K9" s="152"/>
      <c r="L9" s="152"/>
      <c r="M9" s="152"/>
      <c r="O9" s="152"/>
    </row>
    <row r="10" spans="1:17" s="974" customFormat="1" ht="22.5" customHeight="1">
      <c r="A10" s="974">
        <v>2011</v>
      </c>
      <c r="B10" s="787" t="s">
        <v>177</v>
      </c>
      <c r="C10" s="1402">
        <v>883775</v>
      </c>
      <c r="D10" s="1402">
        <v>1119652</v>
      </c>
      <c r="E10" s="613">
        <f t="shared" si="0"/>
        <v>2003427</v>
      </c>
      <c r="F10" s="1399">
        <f t="shared" si="1"/>
        <v>0.44113162096747222</v>
      </c>
      <c r="G10" s="1400">
        <f t="shared" si="2"/>
        <v>0.55886837903252773</v>
      </c>
      <c r="H10" s="1401">
        <f t="shared" si="3"/>
        <v>1.2668971174789962</v>
      </c>
      <c r="I10" s="727"/>
      <c r="J10" s="727"/>
      <c r="K10" s="152"/>
      <c r="L10" s="152"/>
      <c r="M10" s="152"/>
      <c r="O10" s="152"/>
    </row>
    <row r="11" spans="1:17" s="974" customFormat="1" ht="22.5" customHeight="1">
      <c r="A11" s="974">
        <v>2012</v>
      </c>
      <c r="B11" s="787" t="s">
        <v>384</v>
      </c>
      <c r="C11" s="1402">
        <v>1178040</v>
      </c>
      <c r="D11" s="1402">
        <v>1125311</v>
      </c>
      <c r="E11" s="613">
        <f t="shared" si="0"/>
        <v>2303351</v>
      </c>
      <c r="F11" s="1399">
        <f t="shared" si="1"/>
        <v>0.51144614954472856</v>
      </c>
      <c r="G11" s="1400">
        <f t="shared" si="2"/>
        <v>0.4885538504552715</v>
      </c>
      <c r="H11" s="1401">
        <f t="shared" si="3"/>
        <v>0.95524005976027981</v>
      </c>
      <c r="I11" s="727"/>
      <c r="J11" s="727"/>
      <c r="K11" s="152"/>
      <c r="L11" s="152"/>
      <c r="M11" s="152"/>
      <c r="O11" s="152"/>
    </row>
    <row r="12" spans="1:17" s="974" customFormat="1" ht="22.5" customHeight="1">
      <c r="A12" s="974">
        <v>2013</v>
      </c>
      <c r="B12" s="787" t="s">
        <v>417</v>
      </c>
      <c r="C12" s="1402">
        <v>1568225</v>
      </c>
      <c r="D12" s="1402">
        <v>1183528</v>
      </c>
      <c r="E12" s="613">
        <f t="shared" si="0"/>
        <v>2751753</v>
      </c>
      <c r="F12" s="1399">
        <f t="shared" si="1"/>
        <v>0.56990035079456625</v>
      </c>
      <c r="G12" s="1400">
        <f t="shared" si="2"/>
        <v>0.43009964920543375</v>
      </c>
      <c r="H12" s="1401">
        <f t="shared" si="3"/>
        <v>0.75469272585247649</v>
      </c>
    </row>
    <row r="13" spans="1:17" s="974" customFormat="1" ht="22.5" customHeight="1">
      <c r="A13" s="974">
        <v>2014</v>
      </c>
      <c r="B13" s="787" t="s">
        <v>425</v>
      </c>
      <c r="C13" s="1402">
        <v>1795214</v>
      </c>
      <c r="D13" s="1402">
        <v>1220432</v>
      </c>
      <c r="E13" s="613">
        <f t="shared" si="0"/>
        <v>3015646</v>
      </c>
      <c r="F13" s="1399">
        <f t="shared" si="1"/>
        <v>0.5952999788436707</v>
      </c>
      <c r="G13" s="1400">
        <f t="shared" si="2"/>
        <v>0.40470002115632936</v>
      </c>
      <c r="H13" s="1401">
        <f t="shared" si="3"/>
        <v>0.67982535786819842</v>
      </c>
    </row>
    <row r="14" spans="1:17" s="974" customFormat="1" ht="22.5" customHeight="1">
      <c r="A14" s="974">
        <v>2015</v>
      </c>
      <c r="B14" s="787" t="s">
        <v>720</v>
      </c>
      <c r="C14" s="1403">
        <v>2164705</v>
      </c>
      <c r="D14" s="1403">
        <v>1152700</v>
      </c>
      <c r="E14" s="613">
        <f t="shared" si="0"/>
        <v>3317405</v>
      </c>
      <c r="F14" s="1399">
        <f t="shared" si="1"/>
        <v>0.65252961275454757</v>
      </c>
      <c r="G14" s="1400">
        <f t="shared" si="2"/>
        <v>0.34747038724545237</v>
      </c>
      <c r="H14" s="1401">
        <f t="shared" si="3"/>
        <v>0.53249749965930693</v>
      </c>
    </row>
    <row r="15" spans="1:17" s="974" customFormat="1" ht="22.5" customHeight="1">
      <c r="A15" s="974">
        <v>2016</v>
      </c>
      <c r="B15" s="787" t="s">
        <v>748</v>
      </c>
      <c r="C15" s="1402">
        <v>2168957</v>
      </c>
      <c r="D15" s="1402">
        <v>1178111</v>
      </c>
      <c r="E15" s="613">
        <f>+D15+C15</f>
        <v>3347068</v>
      </c>
      <c r="F15" s="1399">
        <f>C15/E15</f>
        <v>0.64801701070907436</v>
      </c>
      <c r="G15" s="1400">
        <f t="shared" si="2"/>
        <v>0.3519829892909257</v>
      </c>
      <c r="H15" s="1401">
        <f t="shared" si="3"/>
        <v>0.54316936665872118</v>
      </c>
      <c r="I15" s="977"/>
      <c r="N15" s="974" t="s">
        <v>10</v>
      </c>
    </row>
    <row r="16" spans="1:17" s="974" customFormat="1" ht="22.5" customHeight="1">
      <c r="B16" s="787" t="s">
        <v>801</v>
      </c>
      <c r="C16" s="1402">
        <v>2428212</v>
      </c>
      <c r="D16" s="1402">
        <v>1118476</v>
      </c>
      <c r="E16" s="613">
        <f>+D16+C16</f>
        <v>3546688</v>
      </c>
      <c r="F16" s="1399">
        <f>C16/E16</f>
        <v>0.68464212245339873</v>
      </c>
      <c r="G16" s="1400">
        <f>D16/E16</f>
        <v>0.31535787754660122</v>
      </c>
      <c r="H16" s="1401">
        <f>D16/C16</f>
        <v>0.46061711250912196</v>
      </c>
      <c r="I16" s="977"/>
    </row>
    <row r="17" spans="1:20" s="125" customFormat="1" ht="20.25" customHeight="1">
      <c r="A17" s="1233"/>
      <c r="B17" s="787" t="s">
        <v>829</v>
      </c>
      <c r="C17" s="1402">
        <v>2550398</v>
      </c>
      <c r="D17" s="1402">
        <v>1069752</v>
      </c>
      <c r="E17" s="613">
        <f>+D17+C17</f>
        <v>3620150</v>
      </c>
      <c r="F17" s="1399">
        <f>C17/E17</f>
        <v>0.70450064223858122</v>
      </c>
      <c r="G17" s="1400">
        <f>D17/E17</f>
        <v>0.29549935776141872</v>
      </c>
      <c r="H17" s="1401">
        <f>D17/C17</f>
        <v>0.41944512189862132</v>
      </c>
      <c r="R17" s="974"/>
      <c r="S17" s="974"/>
      <c r="T17" s="974"/>
    </row>
    <row r="18" spans="1:20" s="1873" customFormat="1" ht="20.25" customHeight="1">
      <c r="A18" s="1233"/>
      <c r="B18" s="787" t="s">
        <v>1029</v>
      </c>
      <c r="C18" s="1402">
        <v>2667056</v>
      </c>
      <c r="D18" s="1402">
        <v>1044102</v>
      </c>
      <c r="E18" s="613">
        <f>+D18+C18</f>
        <v>3711158</v>
      </c>
      <c r="F18" s="1399">
        <f>C18/E18</f>
        <v>0.71865870437205859</v>
      </c>
      <c r="G18" s="1400">
        <f>D18/E18</f>
        <v>0.28134129562794147</v>
      </c>
      <c r="H18" s="1401">
        <f>D18/C18</f>
        <v>0.39148109376031098</v>
      </c>
      <c r="R18" s="974"/>
      <c r="S18" s="974"/>
      <c r="T18" s="974"/>
    </row>
    <row r="19" spans="1:20" ht="24.75" customHeight="1">
      <c r="B19" s="1269" t="s">
        <v>1094</v>
      </c>
      <c r="C19" s="1404">
        <f>+'Resumen EEp (2)'!C34</f>
        <v>2752701</v>
      </c>
      <c r="D19" s="1404">
        <f>+'Resumen EEp (2)'!C35</f>
        <v>990015</v>
      </c>
      <c r="E19" s="1270">
        <f>C19+D19</f>
        <v>3742716</v>
      </c>
      <c r="F19" s="1405">
        <f>C19/E19</f>
        <v>0.73548220062649694</v>
      </c>
      <c r="G19" s="1406">
        <f>D19/E19</f>
        <v>0.26451779937350312</v>
      </c>
      <c r="H19" s="1407">
        <f>D19/C19</f>
        <v>0.35965221068325254</v>
      </c>
    </row>
    <row r="20" spans="1:20" ht="28.5" customHeight="1">
      <c r="B20" s="2300" t="s">
        <v>892</v>
      </c>
      <c r="C20" s="2300"/>
      <c r="D20" s="2300"/>
      <c r="E20" s="2300"/>
      <c r="F20" s="2300"/>
      <c r="G20" s="2300"/>
      <c r="H20" s="2300"/>
    </row>
    <row r="21" spans="1:20">
      <c r="B21" s="583"/>
    </row>
    <row r="33" spans="16:16">
      <c r="P33" s="66" t="s">
        <v>10</v>
      </c>
    </row>
  </sheetData>
  <mergeCells count="3">
    <mergeCell ref="B1:O1"/>
    <mergeCell ref="B20:H20"/>
    <mergeCell ref="B2:H2"/>
  </mergeCells>
  <conditionalFormatting sqref="C19:G19">
    <cfRule type="cellIs" dxfId="39"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theme="9" tint="-0.249977111117893"/>
    <pageSetUpPr fitToPage="1"/>
  </sheetPr>
  <dimension ref="A1:N38"/>
  <sheetViews>
    <sheetView showGridLines="0" view="pageBreakPreview" zoomScale="85" zoomScaleNormal="70" zoomScaleSheetLayoutView="85" workbookViewId="0">
      <selection activeCell="J8" sqref="J8"/>
    </sheetView>
  </sheetViews>
  <sheetFormatPr baseColWidth="10" defaultColWidth="11.42578125" defaultRowHeight="15"/>
  <cols>
    <col min="1" max="1" width="12" style="66" customWidth="1"/>
    <col min="2" max="2" width="12.7109375" style="504" customWidth="1"/>
    <col min="3" max="3" width="16.140625" style="504" customWidth="1"/>
    <col min="4" max="5" width="15.85546875" style="504" customWidth="1"/>
    <col min="6" max="6" width="11.85546875" style="66" customWidth="1"/>
    <col min="7" max="7" width="14.5703125" style="66" customWidth="1"/>
    <col min="8" max="8" width="13.5703125" style="66" customWidth="1"/>
    <col min="9" max="9" width="21" style="66" customWidth="1"/>
    <col min="10" max="10" width="18.28515625" style="66" customWidth="1"/>
    <col min="11" max="11" width="17" style="66" customWidth="1"/>
    <col min="12" max="12" width="17.140625" style="66" customWidth="1"/>
    <col min="13" max="13" width="16" style="66" customWidth="1"/>
    <col min="14" max="14" width="9.85546875" style="66" customWidth="1"/>
    <col min="15" max="15" width="20" style="66" customWidth="1"/>
    <col min="16" max="16384" width="11.42578125" style="66"/>
  </cols>
  <sheetData>
    <row r="1" spans="1:14" s="80" customFormat="1" ht="80.25" customHeight="1">
      <c r="A1" s="2302"/>
      <c r="B1" s="2302"/>
      <c r="C1" s="2302"/>
      <c r="D1" s="2302"/>
      <c r="E1" s="2302"/>
      <c r="F1" s="2302"/>
      <c r="G1" s="2302"/>
      <c r="H1" s="2302"/>
      <c r="I1" s="2302"/>
      <c r="J1" s="2302"/>
      <c r="K1" s="2302"/>
      <c r="L1" s="2302"/>
      <c r="M1" s="2302"/>
      <c r="N1" s="2302"/>
    </row>
    <row r="2" spans="1:14" s="32" customFormat="1" ht="6" customHeight="1">
      <c r="A2" s="152"/>
      <c r="B2" s="152"/>
      <c r="C2" s="152"/>
      <c r="D2" s="152"/>
      <c r="E2" s="152"/>
      <c r="F2" s="152"/>
      <c r="G2" s="152"/>
      <c r="H2" s="152"/>
      <c r="I2" s="152"/>
      <c r="J2" s="152"/>
      <c r="K2" s="152"/>
      <c r="L2" s="152"/>
    </row>
    <row r="3" spans="1:14" ht="35.25" customHeight="1">
      <c r="A3" s="928" t="s">
        <v>180</v>
      </c>
      <c r="B3" s="2098" t="s">
        <v>402</v>
      </c>
      <c r="C3" s="2098" t="s">
        <v>403</v>
      </c>
      <c r="D3" s="928" t="s">
        <v>109</v>
      </c>
      <c r="E3" s="928" t="s">
        <v>546</v>
      </c>
      <c r="I3" s="125"/>
      <c r="J3" s="125"/>
      <c r="K3" s="431"/>
      <c r="L3" s="431"/>
      <c r="M3" s="431"/>
    </row>
    <row r="4" spans="1:14" s="604" customFormat="1" ht="14.25" customHeight="1">
      <c r="A4" s="1768" t="s">
        <v>868</v>
      </c>
      <c r="B4" s="2099">
        <v>2576968</v>
      </c>
      <c r="C4" s="2100">
        <v>1042403</v>
      </c>
      <c r="D4" s="2096">
        <f t="shared" ref="D4:D12" si="0">+C4+B4</f>
        <v>3619371</v>
      </c>
      <c r="E4" s="929">
        <f t="shared" ref="E4:E12" si="1">+C4/B4</f>
        <v>0.40450754530129984</v>
      </c>
    </row>
    <row r="5" spans="1:14" s="604" customFormat="1" ht="14.25" customHeight="1">
      <c r="A5" s="1768" t="s">
        <v>883</v>
      </c>
      <c r="B5" s="1769">
        <v>2577749</v>
      </c>
      <c r="C5" s="1770">
        <v>1031135</v>
      </c>
      <c r="D5" s="2096">
        <f t="shared" si="0"/>
        <v>3608884</v>
      </c>
      <c r="E5" s="929">
        <f t="shared" si="1"/>
        <v>0.4000137329119321</v>
      </c>
      <c r="F5" s="66"/>
    </row>
    <row r="6" spans="1:14" ht="14.25" customHeight="1">
      <c r="A6" s="1768" t="s">
        <v>885</v>
      </c>
      <c r="B6" s="1769">
        <v>2611783</v>
      </c>
      <c r="C6" s="1770">
        <v>1024748</v>
      </c>
      <c r="D6" s="2096">
        <f t="shared" si="0"/>
        <v>3636531</v>
      </c>
      <c r="E6" s="929">
        <f t="shared" si="1"/>
        <v>0.39235572021105886</v>
      </c>
      <c r="F6" s="604"/>
    </row>
    <row r="7" spans="1:14" s="604" customFormat="1" ht="14.25" customHeight="1">
      <c r="A7" s="1768" t="s">
        <v>890</v>
      </c>
      <c r="B7" s="1769">
        <v>2615933</v>
      </c>
      <c r="C7" s="1770">
        <v>1018375</v>
      </c>
      <c r="D7" s="2096">
        <f t="shared" si="0"/>
        <v>3634308</v>
      </c>
      <c r="E7" s="929">
        <f t="shared" si="1"/>
        <v>0.38929705003912562</v>
      </c>
    </row>
    <row r="8" spans="1:14" s="604" customFormat="1" ht="14.25" customHeight="1">
      <c r="A8" s="1768" t="s">
        <v>897</v>
      </c>
      <c r="B8" s="1769">
        <v>2643943</v>
      </c>
      <c r="C8" s="1770">
        <v>1014273</v>
      </c>
      <c r="D8" s="2096">
        <f t="shared" si="0"/>
        <v>3658216</v>
      </c>
      <c r="E8" s="929">
        <f t="shared" si="1"/>
        <v>0.38362135643620154</v>
      </c>
    </row>
    <row r="9" spans="1:14" s="604" customFormat="1" ht="14.25" customHeight="1">
      <c r="A9" s="1768" t="s">
        <v>1001</v>
      </c>
      <c r="B9" s="1769">
        <v>2651295</v>
      </c>
      <c r="C9" s="1770">
        <v>1008371</v>
      </c>
      <c r="D9" s="2096">
        <f t="shared" si="0"/>
        <v>3659666</v>
      </c>
      <c r="E9" s="929">
        <f t="shared" si="1"/>
        <v>0.38033149838097985</v>
      </c>
    </row>
    <row r="10" spans="1:14" s="604" customFormat="1" ht="14.25" customHeight="1">
      <c r="A10" s="1768" t="s">
        <v>1016</v>
      </c>
      <c r="B10" s="1769">
        <v>2667056</v>
      </c>
      <c r="C10" s="1770">
        <v>1004102</v>
      </c>
      <c r="D10" s="2096">
        <f t="shared" si="0"/>
        <v>3671158</v>
      </c>
      <c r="E10" s="929">
        <f t="shared" si="1"/>
        <v>0.37648328344061766</v>
      </c>
    </row>
    <row r="11" spans="1:14" s="604" customFormat="1" ht="14.25" customHeight="1">
      <c r="A11" s="1768" t="s">
        <v>1028</v>
      </c>
      <c r="B11" s="1771">
        <v>2726543</v>
      </c>
      <c r="C11" s="1772">
        <v>999719</v>
      </c>
      <c r="D11" s="2096">
        <f t="shared" si="0"/>
        <v>3726262</v>
      </c>
      <c r="E11" s="929">
        <f t="shared" si="1"/>
        <v>0.36666173979284389</v>
      </c>
    </row>
    <row r="12" spans="1:14" s="604" customFormat="1" ht="14.25" customHeight="1">
      <c r="A12" s="1768" t="s">
        <v>1042</v>
      </c>
      <c r="B12" s="1771">
        <v>2732947</v>
      </c>
      <c r="C12" s="1772">
        <v>992375</v>
      </c>
      <c r="D12" s="2096">
        <f t="shared" si="0"/>
        <v>3725322</v>
      </c>
      <c r="E12" s="929">
        <f t="shared" si="1"/>
        <v>0.36311534764486836</v>
      </c>
    </row>
    <row r="13" spans="1:14" s="604" customFormat="1" ht="14.25" customHeight="1">
      <c r="A13" s="1768" t="s">
        <v>1047</v>
      </c>
      <c r="B13" s="1771">
        <v>2742961</v>
      </c>
      <c r="C13" s="1772">
        <v>988517</v>
      </c>
      <c r="D13" s="2096">
        <f>+C13+B13</f>
        <v>3731478</v>
      </c>
      <c r="E13" s="929">
        <f>+C13/B13</f>
        <v>0.36038317715782325</v>
      </c>
    </row>
    <row r="14" spans="1:14" s="604" customFormat="1" ht="14.25" customHeight="1">
      <c r="A14" s="1767" t="s">
        <v>1072</v>
      </c>
      <c r="B14" s="1769">
        <v>2751320</v>
      </c>
      <c r="C14" s="1770">
        <v>986619</v>
      </c>
      <c r="D14" s="2097">
        <v>3711158</v>
      </c>
      <c r="E14" s="929">
        <f>+C14/B14</f>
        <v>0.35859841821380284</v>
      </c>
    </row>
    <row r="15" spans="1:14" s="604" customFormat="1" ht="14.25" customHeight="1">
      <c r="A15" s="1767" t="s">
        <v>1079</v>
      </c>
      <c r="B15" s="1769">
        <v>2755201</v>
      </c>
      <c r="C15" s="1770">
        <v>986802</v>
      </c>
      <c r="D15" s="2097">
        <v>3711158</v>
      </c>
      <c r="E15" s="929">
        <f>+C15/B15</f>
        <v>0.35815971321148621</v>
      </c>
    </row>
    <row r="16" spans="1:14" s="604" customFormat="1" ht="14.25" customHeight="1">
      <c r="A16" s="1767" t="s">
        <v>1088</v>
      </c>
      <c r="B16" s="1795">
        <v>2752701</v>
      </c>
      <c r="C16" s="1796">
        <v>990015</v>
      </c>
      <c r="D16" s="2096">
        <f>+C16+B16</f>
        <v>3742716</v>
      </c>
      <c r="E16" s="929">
        <f>+C16/B16</f>
        <v>0.35965221068325254</v>
      </c>
      <c r="F16" s="66"/>
    </row>
    <row r="17" spans="1:6" ht="14.25" customHeight="1">
      <c r="A17" s="2303"/>
      <c r="B17" s="2304"/>
      <c r="C17" s="2304"/>
      <c r="D17" s="2303"/>
      <c r="E17" s="2303"/>
      <c r="F17" s="604"/>
    </row>
    <row r="18" spans="1:6" s="604" customFormat="1" ht="14.25" customHeight="1">
      <c r="A18" s="2304"/>
      <c r="B18" s="2304"/>
      <c r="C18" s="2304"/>
      <c r="D18" s="2304"/>
      <c r="E18" s="2304"/>
      <c r="F18" s="66"/>
    </row>
    <row r="37" ht="38.25" customHeight="1"/>
    <row r="38" ht="59.25" customHeight="1"/>
  </sheetData>
  <mergeCells count="2">
    <mergeCell ref="A1:N1"/>
    <mergeCell ref="A17:E18"/>
  </mergeCells>
  <conditionalFormatting sqref="D4:E12 B13:E16">
    <cfRule type="cellIs" dxfId="38" priority="2" operator="equal">
      <formula>0</formula>
    </cfRule>
  </conditionalFormatting>
  <conditionalFormatting sqref="B11:C12">
    <cfRule type="cellIs" dxfId="37" priority="1" operator="equal">
      <formula>0</formula>
    </cfRule>
  </conditionalFormatting>
  <printOptions horizontalCentered="1" verticalCentered="1"/>
  <pageMargins left="0.4" right="0.4" top="0.25" bottom="0.25" header="0.31496062992126" footer="0.31496062992126"/>
  <pageSetup scale="61"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9" tint="-0.249977111117893"/>
    <pageSetUpPr fitToPage="1"/>
  </sheetPr>
  <dimension ref="A1:P31"/>
  <sheetViews>
    <sheetView showGridLines="0" view="pageBreakPreview" zoomScale="70" zoomScaleNormal="100" zoomScaleSheetLayoutView="70" workbookViewId="0">
      <pane ySplit="1" topLeftCell="A2" activePane="bottomLeft" state="frozen"/>
      <selection activeCell="M22" sqref="M22"/>
      <selection pane="bottomLeft" activeCell="J20" sqref="J20"/>
    </sheetView>
  </sheetViews>
  <sheetFormatPr baseColWidth="10" defaultColWidth="11.42578125" defaultRowHeight="15"/>
  <cols>
    <col min="1" max="1" width="18.140625" style="66" customWidth="1"/>
    <col min="2" max="2" width="19.28515625" style="66" customWidth="1"/>
    <col min="3" max="3" width="25.28515625" style="66" customWidth="1"/>
    <col min="4" max="4" width="22.140625" style="66" customWidth="1"/>
    <col min="5" max="5" width="22.85546875" style="66" customWidth="1"/>
    <col min="6" max="6" width="12.7109375" style="66" bestFit="1" customWidth="1"/>
    <col min="7" max="7" width="13.7109375" style="66" bestFit="1" customWidth="1"/>
    <col min="8" max="8" width="13.5703125" style="66" bestFit="1" customWidth="1"/>
    <col min="9" max="9" width="13.7109375" style="66" bestFit="1" customWidth="1"/>
    <col min="10" max="10" width="18.28515625" style="66" customWidth="1"/>
    <col min="11" max="11" width="16.42578125" style="66" customWidth="1"/>
    <col min="12" max="12" width="17.42578125" style="66" customWidth="1"/>
    <col min="13" max="13" width="20.85546875" style="66" customWidth="1"/>
    <col min="14" max="14" width="25.7109375" style="66" customWidth="1"/>
    <col min="15" max="15" width="14.28515625" style="66" customWidth="1"/>
    <col min="16" max="16384" width="11.42578125" style="66"/>
  </cols>
  <sheetData>
    <row r="1" spans="1:16" ht="97.5" customHeight="1">
      <c r="A1" s="2305"/>
      <c r="B1" s="2305"/>
      <c r="C1" s="2305"/>
      <c r="D1" s="2305"/>
      <c r="E1" s="2305"/>
      <c r="F1" s="2305"/>
      <c r="G1" s="2305"/>
      <c r="H1" s="2305"/>
      <c r="I1" s="2305"/>
      <c r="J1" s="2305"/>
      <c r="K1" s="2305"/>
      <c r="L1" s="2305"/>
      <c r="M1" s="2305"/>
      <c r="N1" s="2305"/>
      <c r="P1" s="411"/>
    </row>
    <row r="2" spans="1:16" s="32" customFormat="1" ht="11.25" customHeight="1">
      <c r="A2" s="152"/>
      <c r="B2" s="152"/>
      <c r="C2" s="152"/>
      <c r="D2" s="152"/>
      <c r="E2" s="152"/>
      <c r="F2" s="152"/>
      <c r="G2" s="152"/>
      <c r="H2" s="152"/>
      <c r="I2" s="152"/>
      <c r="J2" s="152"/>
      <c r="K2" s="152"/>
      <c r="L2" s="152"/>
      <c r="M2" s="152"/>
      <c r="N2" s="152"/>
      <c r="P2" s="151"/>
    </row>
    <row r="3" spans="1:16" ht="48" customHeight="1">
      <c r="A3" s="1797" t="s">
        <v>4</v>
      </c>
      <c r="B3" s="1799" t="s">
        <v>487</v>
      </c>
      <c r="C3" s="1798" t="s">
        <v>488</v>
      </c>
      <c r="D3" s="1798" t="s">
        <v>489</v>
      </c>
      <c r="E3" s="413" t="s">
        <v>545</v>
      </c>
    </row>
    <row r="4" spans="1:16">
      <c r="A4" s="2521" t="s">
        <v>5</v>
      </c>
      <c r="B4" s="2522">
        <v>0</v>
      </c>
      <c r="C4" s="2523">
        <v>0</v>
      </c>
      <c r="D4" s="2524">
        <v>266531</v>
      </c>
      <c r="E4" s="2525"/>
    </row>
    <row r="5" spans="1:16">
      <c r="A5" s="2526" t="s">
        <v>6</v>
      </c>
      <c r="B5" s="2527">
        <v>254831</v>
      </c>
      <c r="C5" s="2528">
        <v>258585</v>
      </c>
      <c r="D5" s="2524">
        <f t="shared" ref="D5:D12" si="0">B5+C5</f>
        <v>513416</v>
      </c>
      <c r="E5" s="2525">
        <f>C5/B5</f>
        <v>1.0147313317453528</v>
      </c>
    </row>
    <row r="6" spans="1:16">
      <c r="A6" s="2526" t="s">
        <v>7</v>
      </c>
      <c r="B6" s="2527">
        <v>473647</v>
      </c>
      <c r="C6" s="2528">
        <v>608289</v>
      </c>
      <c r="D6" s="2524">
        <f t="shared" si="0"/>
        <v>1081936</v>
      </c>
      <c r="E6" s="2525">
        <f t="shared" ref="E6:E12" si="1">C6/B6</f>
        <v>1.2842665529392143</v>
      </c>
    </row>
    <row r="7" spans="1:16">
      <c r="A7" s="2526" t="s">
        <v>8</v>
      </c>
      <c r="B7" s="2527">
        <v>489949</v>
      </c>
      <c r="C7" s="2528">
        <v>734694</v>
      </c>
      <c r="D7" s="2524">
        <f t="shared" si="0"/>
        <v>1224643</v>
      </c>
      <c r="E7" s="2525">
        <f t="shared" si="1"/>
        <v>1.4995315838995487</v>
      </c>
      <c r="O7" s="12"/>
    </row>
    <row r="8" spans="1:16">
      <c r="A8" s="2526" t="s">
        <v>9</v>
      </c>
      <c r="B8" s="2527">
        <v>575190</v>
      </c>
      <c r="C8" s="2528">
        <v>770976</v>
      </c>
      <c r="D8" s="2524">
        <f t="shared" si="0"/>
        <v>1346166</v>
      </c>
      <c r="E8" s="2525">
        <f t="shared" si="1"/>
        <v>1.3403849162885308</v>
      </c>
    </row>
    <row r="9" spans="1:16" ht="15" customHeight="1">
      <c r="A9" s="2526" t="s">
        <v>145</v>
      </c>
      <c r="B9" s="2527">
        <v>880620</v>
      </c>
      <c r="C9" s="2528">
        <v>967213</v>
      </c>
      <c r="D9" s="2524">
        <f t="shared" si="0"/>
        <v>1847833</v>
      </c>
      <c r="E9" s="2525">
        <f t="shared" si="1"/>
        <v>1.098331857100679</v>
      </c>
    </row>
    <row r="10" spans="1:16">
      <c r="A10" s="2526" t="s">
        <v>177</v>
      </c>
      <c r="B10" s="2527">
        <v>885431</v>
      </c>
      <c r="C10" s="2528">
        <v>1110904</v>
      </c>
      <c r="D10" s="2524">
        <f t="shared" si="0"/>
        <v>1996335</v>
      </c>
      <c r="E10" s="2525">
        <f t="shared" si="1"/>
        <v>1.2546477365260533</v>
      </c>
    </row>
    <row r="11" spans="1:16">
      <c r="A11" s="2526" t="s">
        <v>384</v>
      </c>
      <c r="B11" s="2527">
        <v>1170009</v>
      </c>
      <c r="C11" s="2528">
        <v>1124347</v>
      </c>
      <c r="D11" s="2524">
        <f t="shared" si="0"/>
        <v>2294356</v>
      </c>
      <c r="E11" s="2525">
        <f t="shared" si="1"/>
        <v>0.96097294978072823</v>
      </c>
    </row>
    <row r="12" spans="1:16">
      <c r="A12" s="2526" t="s">
        <v>417</v>
      </c>
      <c r="B12" s="2527">
        <v>1467184</v>
      </c>
      <c r="C12" s="2528">
        <v>1179715</v>
      </c>
      <c r="D12" s="2524">
        <f t="shared" si="0"/>
        <v>2646899</v>
      </c>
      <c r="E12" s="2525">
        <f t="shared" si="1"/>
        <v>0.80406751982028157</v>
      </c>
    </row>
    <row r="13" spans="1:16">
      <c r="A13" s="2526" t="s">
        <v>425</v>
      </c>
      <c r="B13" s="2527">
        <v>1795214</v>
      </c>
      <c r="C13" s="2528">
        <v>1220432</v>
      </c>
      <c r="D13" s="2524">
        <f t="shared" ref="D13:D19" si="2">B13+C13</f>
        <v>3015646</v>
      </c>
      <c r="E13" s="2525">
        <f t="shared" ref="E13:E18" si="3">C13/B13</f>
        <v>0.67982535786819842</v>
      </c>
    </row>
    <row r="14" spans="1:16" s="604" customFormat="1">
      <c r="A14" s="2526" t="s">
        <v>720</v>
      </c>
      <c r="B14" s="2527">
        <v>1993874</v>
      </c>
      <c r="C14" s="2528">
        <v>1116683</v>
      </c>
      <c r="D14" s="2524">
        <f t="shared" si="2"/>
        <v>3110557</v>
      </c>
      <c r="E14" s="2525">
        <f t="shared" si="3"/>
        <v>0.56005695445148485</v>
      </c>
    </row>
    <row r="15" spans="1:16" s="604" customFormat="1">
      <c r="A15" s="2526" t="s">
        <v>748</v>
      </c>
      <c r="B15" s="2527">
        <v>2169140</v>
      </c>
      <c r="C15" s="2528">
        <v>1184426</v>
      </c>
      <c r="D15" s="2524">
        <f t="shared" si="2"/>
        <v>3353566</v>
      </c>
      <c r="E15" s="2525">
        <f t="shared" si="3"/>
        <v>0.54603483408170983</v>
      </c>
    </row>
    <row r="16" spans="1:16" s="604" customFormat="1">
      <c r="A16" s="2526" t="s">
        <v>801</v>
      </c>
      <c r="B16" s="2529">
        <v>2426895</v>
      </c>
      <c r="C16" s="2530">
        <v>1118488</v>
      </c>
      <c r="D16" s="2524">
        <f t="shared" si="2"/>
        <v>3545383</v>
      </c>
      <c r="E16" s="2525">
        <f t="shared" si="3"/>
        <v>0.46087201959705715</v>
      </c>
    </row>
    <row r="17" spans="1:15">
      <c r="A17" s="2526" t="s">
        <v>829</v>
      </c>
      <c r="B17" s="2529">
        <v>2511288</v>
      </c>
      <c r="C17" s="2530">
        <v>1079761</v>
      </c>
      <c r="D17" s="2524">
        <f t="shared" si="2"/>
        <v>3591049</v>
      </c>
      <c r="E17" s="2525">
        <f t="shared" si="3"/>
        <v>0.42996303092277749</v>
      </c>
    </row>
    <row r="18" spans="1:15" s="604" customFormat="1">
      <c r="A18" s="2526" t="s">
        <v>1029</v>
      </c>
      <c r="B18" s="2529">
        <v>2667056</v>
      </c>
      <c r="C18" s="2530">
        <v>1004102</v>
      </c>
      <c r="D18" s="2524">
        <f t="shared" si="2"/>
        <v>3671158</v>
      </c>
      <c r="E18" s="2525">
        <f t="shared" si="3"/>
        <v>0.37648328344061766</v>
      </c>
    </row>
    <row r="19" spans="1:15">
      <c r="A19" s="2531" t="s">
        <v>1089</v>
      </c>
      <c r="B19" s="2532">
        <f>+'Resumen EEp (2)'!B34</f>
        <v>2755201</v>
      </c>
      <c r="C19" s="2533">
        <f>+'Resumen EEp (2)'!B35</f>
        <v>986802</v>
      </c>
      <c r="D19" s="2524">
        <f t="shared" si="2"/>
        <v>3742003</v>
      </c>
      <c r="E19" s="2534">
        <f>C19/B19</f>
        <v>0.35815971321148621</v>
      </c>
    </row>
    <row r="20" spans="1:15" ht="18.75">
      <c r="A20" s="2306" t="s">
        <v>774</v>
      </c>
      <c r="B20" s="2306"/>
      <c r="C20" s="2306"/>
      <c r="D20" s="2307"/>
      <c r="E20" s="2307"/>
    </row>
    <row r="31" spans="1:15">
      <c r="O31" s="66" t="s">
        <v>10</v>
      </c>
    </row>
  </sheetData>
  <mergeCells count="2">
    <mergeCell ref="A1:N1"/>
    <mergeCell ref="A20:E20"/>
  </mergeCells>
  <conditionalFormatting sqref="B19:C19">
    <cfRule type="cellIs" dxfId="36" priority="2" operator="equal">
      <formula>0</formula>
    </cfRule>
  </conditionalFormatting>
  <conditionalFormatting sqref="B17:C18">
    <cfRule type="cellIs" dxfId="35"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0"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theme="9" tint="-0.249977111117893"/>
    <pageSetUpPr fitToPage="1"/>
  </sheetPr>
  <dimension ref="A1:N19"/>
  <sheetViews>
    <sheetView showGridLines="0" view="pageBreakPreview" zoomScale="70" zoomScaleNormal="70" zoomScaleSheetLayoutView="70" workbookViewId="0">
      <selection activeCell="J12" sqref="J12"/>
    </sheetView>
  </sheetViews>
  <sheetFormatPr baseColWidth="10" defaultColWidth="11.42578125" defaultRowHeight="15"/>
  <cols>
    <col min="1" max="1" width="15.28515625" style="66" customWidth="1"/>
    <col min="2" max="2" width="19.140625" style="66" customWidth="1"/>
    <col min="3" max="3" width="22" style="66" customWidth="1"/>
    <col min="4" max="4" width="19.5703125" style="66" customWidth="1"/>
    <col min="5" max="5" width="17.42578125" style="66" customWidth="1"/>
    <col min="6" max="6" width="11.85546875" style="66" customWidth="1"/>
    <col min="7" max="7" width="14.5703125" style="66" customWidth="1"/>
    <col min="8" max="8" width="22.7109375" style="66" customWidth="1"/>
    <col min="9" max="9" width="15.28515625" style="66" customWidth="1"/>
    <col min="10" max="10" width="20" style="66" customWidth="1"/>
    <col min="11" max="11" width="23.85546875" style="66" customWidth="1"/>
    <col min="12" max="12" width="14.140625" style="66" customWidth="1"/>
    <col min="13" max="13" width="11.42578125" style="66"/>
    <col min="14" max="14" width="12.5703125" style="66" customWidth="1"/>
    <col min="15" max="16384" width="11.42578125" style="66"/>
  </cols>
  <sheetData>
    <row r="1" spans="1:14" ht="99.75" customHeight="1">
      <c r="A1" s="2302"/>
      <c r="B1" s="2302"/>
      <c r="C1" s="2302"/>
      <c r="D1" s="2302"/>
      <c r="E1" s="2302"/>
      <c r="F1" s="2302"/>
      <c r="G1" s="2302"/>
      <c r="H1" s="2302"/>
      <c r="I1" s="2302"/>
      <c r="J1" s="2302"/>
      <c r="K1" s="2302"/>
      <c r="L1" s="2302"/>
      <c r="M1" s="2302"/>
      <c r="N1" s="2302"/>
    </row>
    <row r="2" spans="1:14" s="32" customFormat="1" ht="3" customHeight="1">
      <c r="A2" s="152"/>
      <c r="B2" s="152"/>
      <c r="C2" s="152"/>
      <c r="D2" s="152"/>
      <c r="E2" s="152"/>
      <c r="F2" s="152"/>
      <c r="G2" s="152"/>
      <c r="H2" s="152"/>
      <c r="I2" s="152"/>
      <c r="J2" s="152"/>
      <c r="K2" s="152"/>
      <c r="L2" s="152"/>
    </row>
    <row r="3" spans="1:14" s="111" customFormat="1" ht="55.5" customHeight="1">
      <c r="A3" s="1054" t="s">
        <v>180</v>
      </c>
      <c r="B3" s="1536" t="s">
        <v>487</v>
      </c>
      <c r="C3" s="1536" t="s">
        <v>488</v>
      </c>
      <c r="D3" s="1054" t="s">
        <v>489</v>
      </c>
      <c r="E3" s="1911" t="s">
        <v>545</v>
      </c>
    </row>
    <row r="4" spans="1:14" s="604" customFormat="1" ht="15" customHeight="1">
      <c r="A4" s="1059" t="s">
        <v>868</v>
      </c>
      <c r="B4" s="1537">
        <v>2571058</v>
      </c>
      <c r="C4" s="1056">
        <v>1045745</v>
      </c>
      <c r="D4" s="1055">
        <f t="shared" ref="D4:D12" si="0">+C4+B4</f>
        <v>3616803</v>
      </c>
      <c r="E4" s="1058">
        <f t="shared" ref="E4:E11" si="1">+C4/B4</f>
        <v>0.40673722646474719</v>
      </c>
    </row>
    <row r="5" spans="1:14" s="604" customFormat="1" ht="15" customHeight="1">
      <c r="A5" s="1059" t="s">
        <v>883</v>
      </c>
      <c r="B5" s="1537">
        <v>2576968</v>
      </c>
      <c r="C5" s="1056">
        <v>1042403</v>
      </c>
      <c r="D5" s="1055">
        <f t="shared" si="0"/>
        <v>3619371</v>
      </c>
      <c r="E5" s="1058">
        <f t="shared" si="1"/>
        <v>0.40450754530129984</v>
      </c>
    </row>
    <row r="6" spans="1:14" ht="15.75">
      <c r="A6" s="1059" t="s">
        <v>885</v>
      </c>
      <c r="B6" s="1537">
        <v>2577749</v>
      </c>
      <c r="C6" s="1056">
        <v>1031135</v>
      </c>
      <c r="D6" s="1055">
        <f t="shared" si="0"/>
        <v>3608884</v>
      </c>
      <c r="E6" s="1058">
        <f t="shared" si="1"/>
        <v>0.4000137329119321</v>
      </c>
    </row>
    <row r="7" spans="1:14" s="604" customFormat="1" ht="15.75">
      <c r="A7" s="1059" t="s">
        <v>890</v>
      </c>
      <c r="B7" s="1537">
        <v>2611783</v>
      </c>
      <c r="C7" s="1056">
        <v>1024748</v>
      </c>
      <c r="D7" s="1055">
        <f t="shared" si="0"/>
        <v>3636531</v>
      </c>
      <c r="E7" s="1058">
        <f t="shared" si="1"/>
        <v>0.39235572021105886</v>
      </c>
    </row>
    <row r="8" spans="1:14" ht="15.75">
      <c r="A8" s="1059" t="s">
        <v>897</v>
      </c>
      <c r="B8" s="1537">
        <v>2615933</v>
      </c>
      <c r="C8" s="1056">
        <v>1018375</v>
      </c>
      <c r="D8" s="1055">
        <f t="shared" si="0"/>
        <v>3634308</v>
      </c>
      <c r="E8" s="1058">
        <f t="shared" si="1"/>
        <v>0.38929705003912562</v>
      </c>
    </row>
    <row r="9" spans="1:14" s="604" customFormat="1" ht="15.75">
      <c r="A9" s="1059" t="s">
        <v>1001</v>
      </c>
      <c r="B9" s="1537">
        <v>2643943</v>
      </c>
      <c r="C9" s="1056">
        <v>1014273</v>
      </c>
      <c r="D9" s="1055">
        <f t="shared" si="0"/>
        <v>3658216</v>
      </c>
      <c r="E9" s="1058">
        <f t="shared" si="1"/>
        <v>0.38362135643620154</v>
      </c>
    </row>
    <row r="10" spans="1:14" s="604" customFormat="1" ht="15.75">
      <c r="A10" s="1059" t="s">
        <v>1016</v>
      </c>
      <c r="B10" s="1538">
        <v>2651295</v>
      </c>
      <c r="C10" s="1057">
        <v>1008371</v>
      </c>
      <c r="D10" s="1055">
        <f t="shared" si="0"/>
        <v>3659666</v>
      </c>
      <c r="E10" s="1058">
        <f t="shared" si="1"/>
        <v>0.38033149838097985</v>
      </c>
    </row>
    <row r="11" spans="1:14" s="604" customFormat="1" ht="15.75">
      <c r="A11" s="1059" t="s">
        <v>1028</v>
      </c>
      <c r="B11" s="1537">
        <v>2667056</v>
      </c>
      <c r="C11" s="1056">
        <v>1004102</v>
      </c>
      <c r="D11" s="1055">
        <f t="shared" si="0"/>
        <v>3671158</v>
      </c>
      <c r="E11" s="1058">
        <f t="shared" si="1"/>
        <v>0.37648328344061766</v>
      </c>
    </row>
    <row r="12" spans="1:14" s="604" customFormat="1" ht="15.75">
      <c r="A12" s="1059" t="s">
        <v>1042</v>
      </c>
      <c r="B12" s="1537">
        <v>2726543</v>
      </c>
      <c r="C12" s="1056">
        <v>999719</v>
      </c>
      <c r="D12" s="1055">
        <f t="shared" si="0"/>
        <v>3726262</v>
      </c>
      <c r="E12" s="1058">
        <f>+C12/B12</f>
        <v>0.36666173979284389</v>
      </c>
    </row>
    <row r="13" spans="1:14" s="604" customFormat="1" ht="15.75">
      <c r="A13" s="1059" t="s">
        <v>1047</v>
      </c>
      <c r="B13" s="1773">
        <v>2732947</v>
      </c>
      <c r="C13" s="1056">
        <v>992375</v>
      </c>
      <c r="D13" s="1055">
        <f t="shared" ref="D13:D16" si="2">+C13+B13</f>
        <v>3725322</v>
      </c>
      <c r="E13" s="1058">
        <f t="shared" ref="E13:E16" si="3">+C13/B13</f>
        <v>0.36311534764486836</v>
      </c>
    </row>
    <row r="14" spans="1:14" s="604" customFormat="1" ht="15.75">
      <c r="A14" s="1059" t="s">
        <v>1072</v>
      </c>
      <c r="B14" s="1773">
        <v>2742961</v>
      </c>
      <c r="C14" s="1056">
        <v>988517</v>
      </c>
      <c r="D14" s="1055">
        <f t="shared" si="2"/>
        <v>3731478</v>
      </c>
      <c r="E14" s="1058">
        <f t="shared" si="3"/>
        <v>0.36038317715782325</v>
      </c>
    </row>
    <row r="15" spans="1:14" s="604" customFormat="1" ht="15.75">
      <c r="A15" s="1059" t="s">
        <v>1079</v>
      </c>
      <c r="B15" s="1773">
        <v>2751320</v>
      </c>
      <c r="C15" s="1056">
        <v>986619</v>
      </c>
      <c r="D15" s="1055">
        <f t="shared" ref="D15" si="4">+C15+B15</f>
        <v>3737939</v>
      </c>
      <c r="E15" s="1058">
        <f t="shared" ref="E15" si="5">+C15/B15</f>
        <v>0.35859841821380284</v>
      </c>
    </row>
    <row r="16" spans="1:14" s="604" customFormat="1" ht="15.75">
      <c r="A16" s="1060" t="s">
        <v>1088</v>
      </c>
      <c r="B16" s="2072">
        <v>2755201</v>
      </c>
      <c r="C16" s="2073">
        <v>986802</v>
      </c>
      <c r="D16" s="1240">
        <f t="shared" si="2"/>
        <v>3742003</v>
      </c>
      <c r="E16" s="1241">
        <f t="shared" si="3"/>
        <v>0.35815971321148621</v>
      </c>
    </row>
    <row r="17" spans="1:5" s="604" customFormat="1" ht="15.75">
      <c r="A17" s="1061" t="s">
        <v>733</v>
      </c>
      <c r="B17" s="601"/>
      <c r="C17" s="601"/>
      <c r="D17" s="601"/>
      <c r="E17" s="601"/>
    </row>
    <row r="18" spans="1:5">
      <c r="A18" s="601"/>
      <c r="B18" s="601"/>
      <c r="C18" s="601"/>
      <c r="D18" s="601"/>
      <c r="E18" s="601"/>
    </row>
    <row r="19" spans="1:5">
      <c r="A19" s="601"/>
      <c r="B19" s="601"/>
      <c r="C19" s="601"/>
      <c r="D19" s="601"/>
      <c r="E19" s="601"/>
    </row>
  </sheetData>
  <mergeCells count="1">
    <mergeCell ref="A1:N1"/>
  </mergeCells>
  <conditionalFormatting sqref="B16:C16">
    <cfRule type="cellIs" dxfId="34" priority="1" operator="equal">
      <formula>0</formula>
    </cfRule>
  </conditionalFormatting>
  <printOptions horizontalCentered="1" verticalCentered="1"/>
  <pageMargins left="0.4" right="0.4" top="0.25" bottom="0.25" header="0.31496062992126" footer="0.31496062992126"/>
  <pageSetup scale="54"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U76"/>
  <sheetViews>
    <sheetView showGridLines="0" view="pageBreakPreview" topLeftCell="B1" zoomScale="55" zoomScaleNormal="100" zoomScaleSheetLayoutView="55" zoomScalePageLayoutView="62" workbookViewId="0">
      <selection activeCell="L10" sqref="L10"/>
    </sheetView>
  </sheetViews>
  <sheetFormatPr baseColWidth="10" defaultColWidth="11.42578125" defaultRowHeight="21"/>
  <cols>
    <col min="1" max="1" width="0" style="604" hidden="1" customWidth="1"/>
    <col min="2" max="2" width="14.140625" style="66" customWidth="1"/>
    <col min="3" max="3" width="22.28515625" style="66" customWidth="1"/>
    <col min="4" max="4" width="27.42578125" style="66" customWidth="1"/>
    <col min="5" max="5" width="22.5703125" style="66" customWidth="1"/>
    <col min="6" max="6" width="25.42578125" style="66" customWidth="1"/>
    <col min="7" max="7" width="28.140625" style="66" customWidth="1"/>
    <col min="8" max="8" width="22.140625" style="66" customWidth="1"/>
    <col min="9" max="9" width="22.28515625" style="66" bestFit="1" customWidth="1"/>
    <col min="10" max="10" width="25" style="66" customWidth="1"/>
    <col min="11" max="11" width="22.85546875" style="66" customWidth="1"/>
    <col min="12" max="12" width="19.140625" style="66" customWidth="1"/>
    <col min="13" max="13" width="26.7109375" style="66" customWidth="1"/>
    <col min="14" max="14" width="10.5703125" style="66" customWidth="1"/>
    <col min="15" max="15" width="10.28515625" style="66" customWidth="1"/>
    <col min="16" max="16" width="5.7109375" style="111" customWidth="1"/>
    <col min="17" max="17" width="11.42578125" style="445"/>
    <col min="18" max="18" width="9.5703125" style="445" customWidth="1"/>
    <col min="19" max="19" width="11.42578125" style="445"/>
    <col min="20" max="20" width="11.42578125" style="66"/>
    <col min="21" max="21" width="18.7109375" style="66" bestFit="1" customWidth="1"/>
    <col min="22" max="16384" width="11.42578125" style="66"/>
  </cols>
  <sheetData>
    <row r="1" spans="1:19" ht="99.75" customHeight="1">
      <c r="B1" s="2283"/>
      <c r="C1" s="2283"/>
      <c r="D1" s="2283"/>
      <c r="E1" s="2283"/>
      <c r="F1" s="2283"/>
      <c r="G1" s="2283"/>
      <c r="H1" s="2283"/>
      <c r="I1" s="2283"/>
      <c r="J1" s="2283"/>
      <c r="K1" s="2283"/>
      <c r="L1" s="2283"/>
      <c r="M1" s="2283"/>
      <c r="N1" s="2283"/>
      <c r="O1" s="2283"/>
    </row>
    <row r="2" spans="1:19" ht="8.25" customHeight="1">
      <c r="B2" s="416"/>
      <c r="C2" s="416"/>
      <c r="D2" s="416"/>
      <c r="E2" s="416"/>
      <c r="F2" s="416"/>
      <c r="G2" s="416"/>
      <c r="H2" s="416"/>
      <c r="I2" s="416"/>
      <c r="J2" s="416"/>
      <c r="K2" s="416"/>
      <c r="L2" s="416"/>
      <c r="M2" s="553"/>
      <c r="N2" s="553"/>
      <c r="O2" s="416"/>
    </row>
    <row r="3" spans="1:19" ht="32.25" customHeight="1">
      <c r="B3" s="2297" t="s">
        <v>17</v>
      </c>
      <c r="C3" s="2309" t="s">
        <v>20</v>
      </c>
      <c r="D3" s="2310"/>
      <c r="E3" s="2295" t="s">
        <v>547</v>
      </c>
      <c r="F3" s="2310" t="s">
        <v>21</v>
      </c>
      <c r="G3" s="2310"/>
      <c r="H3" s="2295" t="s">
        <v>494</v>
      </c>
      <c r="I3" s="2290" t="s">
        <v>523</v>
      </c>
      <c r="J3" s="416"/>
      <c r="K3" s="416"/>
      <c r="L3" s="416"/>
      <c r="M3" s="553"/>
      <c r="N3" s="553"/>
      <c r="O3" s="416"/>
      <c r="P3" s="539"/>
    </row>
    <row r="4" spans="1:19" s="42" customFormat="1" ht="52.5" customHeight="1">
      <c r="B4" s="2298"/>
      <c r="C4" s="436" t="s">
        <v>490</v>
      </c>
      <c r="D4" s="436" t="s">
        <v>491</v>
      </c>
      <c r="E4" s="2296"/>
      <c r="F4" s="1790" t="s">
        <v>490</v>
      </c>
      <c r="G4" s="1790" t="s">
        <v>491</v>
      </c>
      <c r="H4" s="2296"/>
      <c r="I4" s="2291"/>
      <c r="J4" s="66"/>
      <c r="K4" s="66"/>
      <c r="L4" s="66"/>
      <c r="M4" s="66"/>
      <c r="N4" s="66"/>
      <c r="O4" s="66"/>
      <c r="P4" s="171"/>
      <c r="Q4" s="636"/>
      <c r="R4" s="636"/>
      <c r="S4" s="636"/>
    </row>
    <row r="5" spans="1:19">
      <c r="A5" s="604">
        <v>2007</v>
      </c>
      <c r="B5" s="417" t="s">
        <v>394</v>
      </c>
      <c r="C5" s="590">
        <v>169757</v>
      </c>
      <c r="D5" s="696">
        <v>310064</v>
      </c>
      <c r="E5" s="550">
        <f>C5+D5</f>
        <v>479821</v>
      </c>
      <c r="F5" s="590">
        <v>303890</v>
      </c>
      <c r="G5" s="696">
        <v>298225</v>
      </c>
      <c r="H5" s="697">
        <f>F5+G5</f>
        <v>602115</v>
      </c>
      <c r="I5" s="593">
        <f t="shared" ref="I5:I12" si="0">E5+H5</f>
        <v>1081936</v>
      </c>
      <c r="K5" s="129"/>
      <c r="L5" s="129"/>
      <c r="M5" s="129"/>
      <c r="N5" s="129"/>
      <c r="O5" s="129"/>
      <c r="P5" s="540"/>
    </row>
    <row r="6" spans="1:19" ht="24" customHeight="1">
      <c r="A6" s="604">
        <v>2008</v>
      </c>
      <c r="B6" s="414" t="s">
        <v>386</v>
      </c>
      <c r="C6" s="563">
        <v>169198</v>
      </c>
      <c r="D6" s="592">
        <v>376240</v>
      </c>
      <c r="E6" s="551">
        <f t="shared" ref="E6:E12" si="1">C6+D6</f>
        <v>545438</v>
      </c>
      <c r="F6" s="563">
        <v>320751</v>
      </c>
      <c r="G6" s="592">
        <v>358454</v>
      </c>
      <c r="H6" s="564">
        <f t="shared" ref="H6:H12" si="2">F6+G6</f>
        <v>679205</v>
      </c>
      <c r="I6" s="595">
        <f t="shared" si="0"/>
        <v>1224643</v>
      </c>
      <c r="K6" s="129"/>
      <c r="L6" s="129"/>
      <c r="M6" s="129"/>
      <c r="N6" s="129"/>
      <c r="O6" s="129"/>
      <c r="P6" s="540"/>
    </row>
    <row r="7" spans="1:19">
      <c r="A7" s="604">
        <v>2009</v>
      </c>
      <c r="B7" s="418" t="s">
        <v>354</v>
      </c>
      <c r="C7" s="563">
        <v>213701</v>
      </c>
      <c r="D7" s="592">
        <v>401930</v>
      </c>
      <c r="E7" s="551">
        <f t="shared" si="1"/>
        <v>615631</v>
      </c>
      <c r="F7" s="563">
        <v>408348</v>
      </c>
      <c r="G7" s="592">
        <v>380246</v>
      </c>
      <c r="H7" s="564">
        <f t="shared" si="2"/>
        <v>788594</v>
      </c>
      <c r="I7" s="595">
        <f t="shared" si="0"/>
        <v>1404225</v>
      </c>
      <c r="K7" s="129"/>
      <c r="L7" s="129"/>
      <c r="M7" s="129"/>
      <c r="N7" s="129"/>
      <c r="O7" s="129"/>
      <c r="P7" s="540"/>
    </row>
    <row r="8" spans="1:19" ht="23.25" customHeight="1">
      <c r="A8" s="604">
        <v>2010</v>
      </c>
      <c r="B8" s="414" t="s">
        <v>355</v>
      </c>
      <c r="C8" s="563">
        <v>328922</v>
      </c>
      <c r="D8" s="592">
        <v>575714</v>
      </c>
      <c r="E8" s="551">
        <f t="shared" si="1"/>
        <v>904636</v>
      </c>
      <c r="F8" s="563">
        <v>574328</v>
      </c>
      <c r="G8" s="592">
        <v>534822</v>
      </c>
      <c r="H8" s="564">
        <f t="shared" si="2"/>
        <v>1109150</v>
      </c>
      <c r="I8" s="595">
        <f t="shared" si="0"/>
        <v>2013786</v>
      </c>
      <c r="L8" s="129"/>
      <c r="M8" s="129"/>
      <c r="N8" s="129"/>
      <c r="O8" s="129"/>
      <c r="P8" s="540"/>
    </row>
    <row r="9" spans="1:19" ht="23.25" customHeight="1">
      <c r="A9" s="604">
        <v>2011</v>
      </c>
      <c r="B9" s="418" t="s">
        <v>356</v>
      </c>
      <c r="C9" s="563">
        <v>319816</v>
      </c>
      <c r="D9" s="592">
        <v>579358</v>
      </c>
      <c r="E9" s="551">
        <f t="shared" si="1"/>
        <v>899174</v>
      </c>
      <c r="F9" s="563">
        <v>563959</v>
      </c>
      <c r="G9" s="592">
        <v>540294</v>
      </c>
      <c r="H9" s="564">
        <f t="shared" si="2"/>
        <v>1104253</v>
      </c>
      <c r="I9" s="595">
        <f t="shared" si="0"/>
        <v>2003427</v>
      </c>
      <c r="L9" s="190"/>
      <c r="M9" s="190"/>
      <c r="N9" s="190"/>
      <c r="O9" s="129"/>
      <c r="P9" s="540"/>
    </row>
    <row r="10" spans="1:19">
      <c r="A10" s="604">
        <v>2012</v>
      </c>
      <c r="B10" s="414" t="s">
        <v>387</v>
      </c>
      <c r="C10" s="563">
        <v>446880</v>
      </c>
      <c r="D10" s="592">
        <v>584446</v>
      </c>
      <c r="E10" s="551">
        <f t="shared" si="1"/>
        <v>1031326</v>
      </c>
      <c r="F10" s="563">
        <v>731160</v>
      </c>
      <c r="G10" s="592">
        <v>540865</v>
      </c>
      <c r="H10" s="564">
        <f t="shared" si="2"/>
        <v>1272025</v>
      </c>
      <c r="I10" s="595">
        <f t="shared" si="0"/>
        <v>2303351</v>
      </c>
      <c r="K10" s="140"/>
      <c r="L10" s="129"/>
      <c r="M10" s="129"/>
      <c r="N10" s="129"/>
      <c r="O10" s="129"/>
      <c r="P10" s="540"/>
    </row>
    <row r="11" spans="1:19">
      <c r="A11" s="604">
        <v>2013</v>
      </c>
      <c r="B11" s="418" t="s">
        <v>406</v>
      </c>
      <c r="C11" s="563">
        <v>625451</v>
      </c>
      <c r="D11" s="592">
        <v>617980</v>
      </c>
      <c r="E11" s="551">
        <f t="shared" si="1"/>
        <v>1243431</v>
      </c>
      <c r="F11" s="563">
        <v>942774</v>
      </c>
      <c r="G11" s="592">
        <v>565548</v>
      </c>
      <c r="H11" s="564">
        <f t="shared" si="2"/>
        <v>1508322</v>
      </c>
      <c r="I11" s="595">
        <f t="shared" si="0"/>
        <v>2751753</v>
      </c>
      <c r="K11" s="140"/>
      <c r="L11" s="129"/>
      <c r="M11" s="129"/>
      <c r="N11" s="129"/>
      <c r="O11" s="129"/>
      <c r="P11" s="540"/>
    </row>
    <row r="12" spans="1:19">
      <c r="A12" s="604">
        <v>2014</v>
      </c>
      <c r="B12" s="414" t="s">
        <v>429</v>
      </c>
      <c r="C12" s="563">
        <v>760801</v>
      </c>
      <c r="D12" s="592">
        <v>639717</v>
      </c>
      <c r="E12" s="551">
        <f t="shared" si="1"/>
        <v>1400518</v>
      </c>
      <c r="F12" s="563">
        <v>1034413</v>
      </c>
      <c r="G12" s="592">
        <v>580715</v>
      </c>
      <c r="H12" s="564">
        <f t="shared" si="2"/>
        <v>1615128</v>
      </c>
      <c r="I12" s="595">
        <f t="shared" si="0"/>
        <v>3015646</v>
      </c>
      <c r="J12" s="199"/>
      <c r="K12" s="470"/>
      <c r="L12" s="521"/>
      <c r="M12" s="521"/>
      <c r="N12" s="521"/>
      <c r="O12" s="129"/>
      <c r="P12" s="540"/>
    </row>
    <row r="13" spans="1:19">
      <c r="A13" s="604">
        <v>2015</v>
      </c>
      <c r="B13" s="414" t="s">
        <v>719</v>
      </c>
      <c r="C13" s="563">
        <v>965980</v>
      </c>
      <c r="D13" s="592">
        <v>606813</v>
      </c>
      <c r="E13" s="551">
        <f t="shared" ref="E13:E18" si="3">C13+D13</f>
        <v>1572793</v>
      </c>
      <c r="F13" s="563">
        <v>1198725</v>
      </c>
      <c r="G13" s="592">
        <v>545887</v>
      </c>
      <c r="H13" s="564">
        <f>F13+G13</f>
        <v>1744612</v>
      </c>
      <c r="I13" s="595">
        <f>E13+H13</f>
        <v>3317405</v>
      </c>
      <c r="J13" s="129"/>
      <c r="K13" s="129"/>
      <c r="L13" s="129"/>
      <c r="M13" s="129"/>
      <c r="N13" s="129"/>
      <c r="O13" s="129"/>
      <c r="P13" s="540"/>
    </row>
    <row r="14" spans="1:19" ht="25.5" customHeight="1">
      <c r="A14" s="604">
        <v>2016</v>
      </c>
      <c r="B14" s="414" t="s">
        <v>746</v>
      </c>
      <c r="C14" s="563">
        <v>958091</v>
      </c>
      <c r="D14" s="592">
        <v>617507</v>
      </c>
      <c r="E14" s="551">
        <f t="shared" si="3"/>
        <v>1575598</v>
      </c>
      <c r="F14" s="563">
        <v>1210866</v>
      </c>
      <c r="G14" s="592">
        <v>560604</v>
      </c>
      <c r="H14" s="564">
        <v>1771470</v>
      </c>
      <c r="I14" s="595">
        <f>E14+H14</f>
        <v>3347068</v>
      </c>
      <c r="J14" s="25"/>
      <c r="L14" s="25"/>
      <c r="M14" s="25"/>
      <c r="N14" s="25"/>
      <c r="O14" s="25"/>
    </row>
    <row r="15" spans="1:19" s="604" customFormat="1">
      <c r="B15" s="414" t="s">
        <v>800</v>
      </c>
      <c r="C15" s="563">
        <v>1093168</v>
      </c>
      <c r="D15" s="592">
        <v>584707</v>
      </c>
      <c r="E15" s="551">
        <f t="shared" si="3"/>
        <v>1677875</v>
      </c>
      <c r="F15" s="563">
        <v>1335044</v>
      </c>
      <c r="G15" s="592">
        <v>533769</v>
      </c>
      <c r="H15" s="564">
        <f>+G15+F15</f>
        <v>1868813</v>
      </c>
      <c r="I15" s="595">
        <f>E15+H15</f>
        <v>3546688</v>
      </c>
      <c r="J15" s="25"/>
      <c r="L15" s="25"/>
      <c r="M15" s="25"/>
      <c r="N15" s="25"/>
      <c r="O15" s="25"/>
      <c r="P15" s="111"/>
      <c r="Q15" s="445"/>
      <c r="R15" s="445"/>
      <c r="S15" s="445"/>
    </row>
    <row r="16" spans="1:19" s="604" customFormat="1">
      <c r="B16" s="414" t="s">
        <v>830</v>
      </c>
      <c r="C16" s="563">
        <v>1152483</v>
      </c>
      <c r="D16" s="592">
        <v>559698</v>
      </c>
      <c r="E16" s="551">
        <f t="shared" si="3"/>
        <v>1712181</v>
      </c>
      <c r="F16" s="563">
        <v>1397915</v>
      </c>
      <c r="G16" s="592">
        <v>510054</v>
      </c>
      <c r="H16" s="564">
        <f>+G16+F16</f>
        <v>1907969</v>
      </c>
      <c r="I16" s="595">
        <f>E16+H16</f>
        <v>3620150</v>
      </c>
      <c r="J16" s="25"/>
      <c r="K16" s="25"/>
      <c r="L16" s="25"/>
      <c r="M16" s="25"/>
      <c r="N16" s="25"/>
      <c r="O16" s="25"/>
      <c r="P16" s="111"/>
      <c r="Q16" s="445"/>
      <c r="R16" s="445"/>
      <c r="S16" s="445"/>
    </row>
    <row r="17" spans="2:21" s="604" customFormat="1">
      <c r="B17" s="414" t="s">
        <v>1028</v>
      </c>
      <c r="C17" s="1765">
        <v>1234201</v>
      </c>
      <c r="D17" s="592">
        <v>524150</v>
      </c>
      <c r="E17" s="551">
        <f t="shared" si="3"/>
        <v>1758351</v>
      </c>
      <c r="F17" s="1765">
        <v>1492342</v>
      </c>
      <c r="G17" s="592">
        <v>475569</v>
      </c>
      <c r="H17" s="564">
        <f>+G17+F17</f>
        <v>1967911</v>
      </c>
      <c r="I17" s="595">
        <f t="shared" ref="I17" si="4">E17+H17</f>
        <v>3726262</v>
      </c>
      <c r="J17" s="25"/>
      <c r="K17" s="25"/>
      <c r="L17" s="25"/>
      <c r="M17" s="25"/>
      <c r="N17" s="25"/>
      <c r="O17" s="25"/>
      <c r="P17" s="111"/>
      <c r="Q17" s="445"/>
      <c r="R17" s="445"/>
      <c r="S17" s="445"/>
    </row>
    <row r="18" spans="2:21" ht="22.5" customHeight="1">
      <c r="B18" s="419" t="s">
        <v>1088</v>
      </c>
      <c r="C18" s="879">
        <f>+'Resumen EEp (2)'!D34</f>
        <v>1247250</v>
      </c>
      <c r="D18" s="1097">
        <f>+'Resumen EEp (2)'!D35</f>
        <v>519033</v>
      </c>
      <c r="E18" s="1098">
        <f t="shared" si="3"/>
        <v>1766283</v>
      </c>
      <c r="F18" s="879">
        <f>+'Resumen EEp (2)'!E34</f>
        <v>1505451</v>
      </c>
      <c r="G18" s="1097">
        <f>+'Resumen EEp (2)'!E35</f>
        <v>470982</v>
      </c>
      <c r="H18" s="786">
        <f>F18+G18</f>
        <v>1976433</v>
      </c>
      <c r="I18" s="595">
        <f>E18+H18</f>
        <v>3742716</v>
      </c>
      <c r="J18" s="25"/>
      <c r="K18" s="25"/>
      <c r="L18" s="25"/>
      <c r="M18" s="25"/>
      <c r="N18" s="25"/>
      <c r="O18" s="25"/>
    </row>
    <row r="19" spans="2:21" ht="25.5" customHeight="1">
      <c r="B19" s="2311" t="s">
        <v>775</v>
      </c>
      <c r="C19" s="2311"/>
      <c r="D19" s="2311"/>
      <c r="E19" s="2311"/>
      <c r="F19" s="2311"/>
      <c r="G19" s="2311"/>
      <c r="H19" s="2311"/>
      <c r="I19" s="2311"/>
      <c r="J19" s="25"/>
      <c r="K19" s="25"/>
      <c r="L19" s="25"/>
      <c r="M19" s="25"/>
      <c r="N19" s="25"/>
      <c r="O19" s="25"/>
    </row>
    <row r="20" spans="2:21" ht="25.5" customHeight="1">
      <c r="B20" s="2308"/>
      <c r="C20" s="2308"/>
      <c r="D20" s="2308"/>
      <c r="E20" s="2308"/>
      <c r="F20" s="2308"/>
      <c r="G20" s="2308"/>
      <c r="H20" s="2308"/>
      <c r="I20" s="2308"/>
      <c r="J20" s="25"/>
      <c r="K20" s="25"/>
      <c r="L20" s="25"/>
      <c r="M20" s="25"/>
      <c r="N20" s="25"/>
      <c r="O20" s="25"/>
    </row>
    <row r="21" spans="2:21" ht="25.5" customHeight="1">
      <c r="B21" s="729"/>
      <c r="C21" s="729"/>
      <c r="D21" s="729"/>
      <c r="E21" s="729"/>
      <c r="F21" s="729"/>
      <c r="G21" s="729"/>
      <c r="H21" s="729"/>
      <c r="I21" s="729"/>
      <c r="J21" s="25"/>
      <c r="K21" s="25"/>
      <c r="L21" s="25"/>
      <c r="M21" s="25"/>
      <c r="N21" s="25"/>
      <c r="O21" s="25"/>
      <c r="P21" s="542"/>
    </row>
    <row r="22" spans="2:21" ht="25.5" customHeight="1">
      <c r="I22" s="25"/>
      <c r="J22" s="25"/>
      <c r="K22" s="25"/>
      <c r="L22" s="25"/>
      <c r="M22" s="25"/>
      <c r="N22" s="25"/>
      <c r="O22" s="25"/>
      <c r="P22" s="542"/>
    </row>
    <row r="23" spans="2:21" ht="25.5" customHeight="1">
      <c r="B23" s="25"/>
      <c r="C23" s="25"/>
      <c r="D23" s="25"/>
      <c r="E23" s="25"/>
      <c r="F23" s="25"/>
      <c r="G23" s="25"/>
      <c r="I23" s="25"/>
      <c r="J23" s="25"/>
      <c r="K23" s="25"/>
      <c r="L23" s="25"/>
      <c r="M23" s="25"/>
      <c r="N23" s="25"/>
      <c r="O23" s="25"/>
      <c r="P23" s="542"/>
    </row>
    <row r="24" spans="2:21" ht="25.5" customHeight="1">
      <c r="B24" s="25"/>
      <c r="C24" s="25"/>
      <c r="D24" s="25"/>
      <c r="E24" s="25"/>
      <c r="F24" s="25"/>
      <c r="G24" s="25"/>
      <c r="I24" s="25"/>
      <c r="J24" s="25"/>
      <c r="K24" s="25"/>
      <c r="L24" s="25"/>
      <c r="M24" s="25"/>
      <c r="N24" s="25"/>
      <c r="O24" s="25"/>
      <c r="P24" s="542"/>
    </row>
    <row r="25" spans="2:21" ht="25.5" customHeight="1">
      <c r="B25" s="25"/>
      <c r="C25" s="25"/>
      <c r="D25" s="25"/>
      <c r="E25" s="25"/>
      <c r="F25" s="25"/>
      <c r="G25" s="25"/>
      <c r="H25" s="25"/>
      <c r="I25" s="25"/>
      <c r="J25" s="25"/>
      <c r="K25" s="25"/>
      <c r="L25" s="25"/>
      <c r="M25" s="25"/>
      <c r="N25" s="25"/>
      <c r="O25" s="25"/>
      <c r="P25" s="542"/>
    </row>
    <row r="26" spans="2:21" ht="25.5" customHeight="1">
      <c r="B26" s="25"/>
      <c r="C26" s="25"/>
      <c r="D26" s="25"/>
      <c r="E26" s="25"/>
      <c r="F26" s="25"/>
      <c r="G26" s="25"/>
      <c r="H26" s="25"/>
      <c r="I26" s="25"/>
      <c r="J26" s="25"/>
      <c r="K26" s="25"/>
      <c r="L26" s="25"/>
      <c r="M26" s="25"/>
      <c r="N26" s="25"/>
      <c r="O26" s="25"/>
      <c r="P26" s="542"/>
    </row>
    <row r="27" spans="2:21" ht="25.5" customHeight="1">
      <c r="B27" s="25"/>
      <c r="C27" s="25"/>
      <c r="D27" s="25"/>
      <c r="E27" s="25"/>
      <c r="F27" s="25"/>
      <c r="G27" s="25"/>
      <c r="H27" s="25"/>
      <c r="I27" s="25"/>
      <c r="J27" s="25"/>
      <c r="K27" s="25"/>
      <c r="L27" s="25"/>
      <c r="M27" s="25"/>
      <c r="N27" s="25"/>
      <c r="O27" s="25"/>
    </row>
    <row r="28" spans="2:21" ht="25.5" customHeight="1">
      <c r="B28" s="25"/>
      <c r="C28" s="25"/>
      <c r="D28" s="25"/>
      <c r="E28" s="25"/>
      <c r="F28" s="25"/>
      <c r="G28" s="25"/>
      <c r="H28" s="25"/>
      <c r="I28" s="25"/>
      <c r="J28" s="25"/>
      <c r="K28" s="25"/>
      <c r="L28" s="25"/>
      <c r="M28" s="25"/>
      <c r="N28" s="25"/>
      <c r="O28" s="25"/>
      <c r="P28" s="542"/>
    </row>
    <row r="29" spans="2:21" ht="25.5" customHeight="1">
      <c r="B29" s="25"/>
      <c r="C29" s="25"/>
      <c r="D29" s="25"/>
      <c r="E29" s="25"/>
      <c r="F29" s="25"/>
      <c r="G29" s="25"/>
      <c r="H29" s="25"/>
      <c r="I29" s="25"/>
      <c r="L29" s="25"/>
      <c r="M29" s="25"/>
      <c r="N29" s="25"/>
      <c r="O29" s="25"/>
      <c r="P29" s="542"/>
    </row>
    <row r="30" spans="2:21">
      <c r="B30" s="25"/>
      <c r="C30" s="25"/>
      <c r="D30" s="25"/>
      <c r="E30" s="25"/>
      <c r="F30" s="25"/>
      <c r="G30" s="25"/>
      <c r="H30" s="25"/>
      <c r="I30" s="25"/>
      <c r="P30" s="539"/>
      <c r="Q30" s="456"/>
      <c r="R30" s="456"/>
      <c r="S30" s="456"/>
      <c r="T30" s="82"/>
      <c r="U30" s="82"/>
    </row>
    <row r="31" spans="2:21">
      <c r="B31" s="25"/>
      <c r="C31" s="25"/>
      <c r="D31" s="25"/>
      <c r="E31" s="25"/>
      <c r="F31" s="25"/>
      <c r="G31" s="25"/>
      <c r="H31" s="25"/>
      <c r="I31" s="25"/>
      <c r="P31" s="543"/>
      <c r="Q31" s="456"/>
      <c r="R31" s="456"/>
      <c r="S31" s="456"/>
      <c r="T31" s="82"/>
      <c r="U31" s="82"/>
    </row>
    <row r="32" spans="2:21">
      <c r="Q32" s="456"/>
      <c r="R32" s="456"/>
      <c r="S32" s="456"/>
      <c r="T32" s="82"/>
      <c r="U32" s="82"/>
    </row>
    <row r="33" spans="2:21">
      <c r="P33" s="543"/>
      <c r="Q33" s="456"/>
      <c r="R33" s="456"/>
      <c r="S33" s="456"/>
      <c r="T33" s="82"/>
      <c r="U33" s="82"/>
    </row>
    <row r="34" spans="2:21" ht="51" customHeight="1">
      <c r="J34" s="538"/>
      <c r="K34" s="538"/>
      <c r="P34" s="543"/>
      <c r="Q34" s="456"/>
      <c r="R34" s="456"/>
      <c r="S34" s="456"/>
      <c r="T34" s="82"/>
      <c r="U34" s="82"/>
    </row>
    <row r="35" spans="2:21" ht="78" customHeight="1">
      <c r="L35" s="538"/>
      <c r="M35" s="552"/>
      <c r="N35" s="552"/>
      <c r="O35" s="538"/>
      <c r="P35" s="538"/>
      <c r="Q35" s="455"/>
      <c r="R35" s="455"/>
      <c r="S35" s="455"/>
      <c r="T35" s="82"/>
      <c r="U35" s="82"/>
    </row>
    <row r="37" spans="2:21" ht="23.25">
      <c r="B37" s="538"/>
      <c r="C37" s="538"/>
      <c r="D37" s="538"/>
      <c r="E37" s="538"/>
      <c r="F37" s="538"/>
      <c r="G37" s="538"/>
      <c r="H37" s="538"/>
      <c r="I37" s="538"/>
    </row>
    <row r="41" spans="2:21">
      <c r="P41" s="543"/>
      <c r="Q41" s="456"/>
      <c r="R41" s="456"/>
      <c r="S41" s="456"/>
      <c r="T41" s="82"/>
      <c r="U41" s="82"/>
    </row>
    <row r="42" spans="2:21">
      <c r="P42" s="543"/>
      <c r="Q42" s="456"/>
      <c r="R42" s="456"/>
      <c r="S42" s="456"/>
      <c r="T42" s="82"/>
      <c r="U42" s="82"/>
    </row>
    <row r="43" spans="2:21">
      <c r="P43" s="543"/>
      <c r="Q43" s="456"/>
      <c r="R43" s="456"/>
      <c r="S43" s="456"/>
      <c r="T43" s="82"/>
      <c r="U43" s="82"/>
    </row>
    <row r="56" spans="16:18">
      <c r="P56" s="543"/>
      <c r="Q56" s="456"/>
      <c r="R56" s="456"/>
    </row>
    <row r="57" spans="16:18">
      <c r="P57" s="543"/>
      <c r="Q57" s="456"/>
      <c r="R57" s="456"/>
    </row>
    <row r="58" spans="16:18">
      <c r="P58" s="543"/>
      <c r="Q58" s="456"/>
      <c r="R58" s="456"/>
    </row>
    <row r="59" spans="16:18">
      <c r="P59" s="543"/>
      <c r="Q59" s="456"/>
      <c r="R59" s="456"/>
    </row>
    <row r="60" spans="16:18">
      <c r="P60" s="543"/>
      <c r="Q60" s="456"/>
      <c r="R60" s="456"/>
    </row>
    <row r="61" spans="16:18">
      <c r="P61" s="543"/>
      <c r="Q61" s="456"/>
      <c r="R61" s="456"/>
    </row>
    <row r="62" spans="16:18">
      <c r="P62" s="543"/>
      <c r="Q62" s="456"/>
      <c r="R62" s="456"/>
    </row>
    <row r="63" spans="16:18">
      <c r="P63" s="543"/>
      <c r="Q63" s="456"/>
      <c r="R63" s="456"/>
    </row>
    <row r="73" spans="16:18">
      <c r="P73" s="543"/>
      <c r="Q73" s="456"/>
      <c r="R73" s="456"/>
    </row>
    <row r="74" spans="16:18">
      <c r="P74" s="543"/>
      <c r="Q74" s="456"/>
      <c r="R74" s="456"/>
    </row>
    <row r="75" spans="16:18">
      <c r="P75" s="543"/>
      <c r="Q75" s="456"/>
      <c r="R75" s="456"/>
    </row>
    <row r="76" spans="16:18">
      <c r="P76" s="543"/>
      <c r="Q76" s="456"/>
      <c r="R76" s="456"/>
    </row>
  </sheetData>
  <mergeCells count="9">
    <mergeCell ref="B20:I20"/>
    <mergeCell ref="B1:O1"/>
    <mergeCell ref="C3:D3"/>
    <mergeCell ref="E3:E4"/>
    <mergeCell ref="F3:G3"/>
    <mergeCell ref="H3:H4"/>
    <mergeCell ref="I3:I4"/>
    <mergeCell ref="B3:B4"/>
    <mergeCell ref="B19:I19"/>
  </mergeCells>
  <conditionalFormatting sqref="C18:H18">
    <cfRule type="cellIs" dxfId="33"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4"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T44" sqref="T44"/>
    </sheetView>
  </sheetViews>
  <sheetFormatPr baseColWidth="10" defaultColWidth="11.42578125" defaultRowHeight="15"/>
  <cols>
    <col min="1" max="6" width="11.42578125" style="66"/>
    <col min="7" max="7" width="15" style="66" customWidth="1"/>
    <col min="8" max="11" width="11.42578125" style="66"/>
    <col min="12" max="12" width="22.85546875" style="66" customWidth="1"/>
    <col min="13" max="16384" width="11.42578125" style="66"/>
  </cols>
  <sheetData/>
  <pageMargins left="0.7" right="0.7" top="0.75" bottom="0.75" header="0.3" footer="0.3"/>
  <pageSetup scale="75"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A19:M38"/>
  <sheetViews>
    <sheetView showGridLines="0" view="pageBreakPreview" zoomScaleNormal="100" zoomScaleSheetLayoutView="100" workbookViewId="0">
      <selection activeCell="O24" sqref="O24"/>
    </sheetView>
  </sheetViews>
  <sheetFormatPr baseColWidth="10" defaultColWidth="11.42578125" defaultRowHeight="15"/>
  <cols>
    <col min="1" max="6" width="11.42578125" style="66"/>
    <col min="7" max="8" width="15" style="66" customWidth="1"/>
    <col min="9" max="9" width="16.28515625" style="66" customWidth="1"/>
    <col min="10" max="14" width="11.42578125" style="66"/>
    <col min="15" max="15" width="17.5703125" style="66" customWidth="1"/>
    <col min="16" max="16384" width="11.42578125" style="66"/>
  </cols>
  <sheetData>
    <row r="19" spans="1:13">
      <c r="M19" s="140"/>
    </row>
    <row r="20" spans="1:13">
      <c r="M20" s="140"/>
    </row>
    <row r="21" spans="1:13">
      <c r="M21" s="140"/>
    </row>
    <row r="22" spans="1:13">
      <c r="M22" s="140"/>
    </row>
    <row r="28" spans="1:13" ht="15" customHeight="1"/>
    <row r="30" spans="1:13">
      <c r="D30" s="140"/>
      <c r="F30" s="140"/>
      <c r="G30" s="140"/>
    </row>
    <row r="31" spans="1:13">
      <c r="D31" s="140"/>
      <c r="F31" s="140"/>
      <c r="G31" s="140"/>
      <c r="H31" s="140"/>
    </row>
    <row r="32" spans="1:13">
      <c r="A32" s="1607"/>
      <c r="B32" s="1607"/>
      <c r="C32" s="1607"/>
      <c r="D32" s="1607"/>
      <c r="E32" s="1607"/>
      <c r="F32" s="1607"/>
      <c r="G32" s="1607"/>
      <c r="H32" s="1607"/>
      <c r="I32" s="1607"/>
      <c r="J32" s="1607"/>
      <c r="K32" s="1607"/>
      <c r="L32" s="1607"/>
    </row>
    <row r="33" spans="1:12">
      <c r="A33" s="1607"/>
      <c r="B33" s="1607"/>
      <c r="C33" s="1607"/>
      <c r="D33" s="1607"/>
      <c r="E33" s="1607"/>
      <c r="F33" s="1607"/>
      <c r="G33" s="1607"/>
      <c r="H33" s="1607"/>
      <c r="I33" s="1607"/>
      <c r="J33" s="1607"/>
      <c r="K33" s="1607"/>
      <c r="L33" s="1607"/>
    </row>
    <row r="34" spans="1:12">
      <c r="A34" s="1607"/>
      <c r="B34" s="1607"/>
      <c r="C34" s="1607"/>
      <c r="D34" s="1607"/>
      <c r="E34" s="1607"/>
      <c r="F34" s="1607"/>
      <c r="G34" s="1607"/>
      <c r="H34" s="1607"/>
      <c r="I34" s="1607"/>
      <c r="J34" s="1607"/>
      <c r="K34" s="1607"/>
      <c r="L34" s="1607"/>
    </row>
    <row r="35" spans="1:12">
      <c r="A35" s="1607"/>
      <c r="B35" s="1607"/>
      <c r="C35" s="1607"/>
      <c r="D35" s="1607"/>
      <c r="E35" s="1607"/>
      <c r="F35" s="1607"/>
      <c r="G35" s="1607"/>
      <c r="H35" s="1607"/>
      <c r="I35" s="1607"/>
      <c r="J35" s="1607"/>
      <c r="K35" s="1607"/>
      <c r="L35" s="1607"/>
    </row>
    <row r="36" spans="1:12">
      <c r="A36" s="1607"/>
      <c r="B36" s="1607"/>
      <c r="C36" s="1607"/>
      <c r="D36" s="1607"/>
      <c r="E36" s="1607"/>
      <c r="F36" s="1607"/>
      <c r="G36" s="1607"/>
      <c r="H36" s="1607"/>
      <c r="I36" s="1607"/>
      <c r="J36" s="1607"/>
      <c r="K36" s="1607"/>
      <c r="L36" s="1607"/>
    </row>
    <row r="37" spans="1:12">
      <c r="A37" s="1607"/>
      <c r="B37" s="1607"/>
      <c r="C37" s="1607"/>
      <c r="D37" s="1607"/>
      <c r="E37" s="1607"/>
      <c r="F37" s="1607"/>
      <c r="G37" s="1607"/>
      <c r="H37" s="1607"/>
      <c r="I37" s="1607"/>
      <c r="J37" s="1607"/>
      <c r="K37" s="1607"/>
      <c r="L37" s="1607"/>
    </row>
    <row r="38" spans="1:12">
      <c r="A38" s="1607"/>
      <c r="B38" s="1607"/>
      <c r="C38" s="1607"/>
      <c r="D38" s="1607"/>
      <c r="E38" s="1607"/>
      <c r="F38" s="1607"/>
      <c r="G38" s="1607"/>
      <c r="H38" s="1607"/>
      <c r="I38" s="1607"/>
      <c r="J38" s="1607"/>
      <c r="K38" s="1607"/>
      <c r="L38" s="1607"/>
    </row>
  </sheetData>
  <pageMargins left="0.7" right="0.7" top="0.75" bottom="0.75" header="0.3" footer="0.3"/>
  <pageSetup scale="82"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F48"/>
  <sheetViews>
    <sheetView showGridLines="0" view="pageBreakPreview" zoomScale="70" zoomScaleNormal="100" zoomScaleSheetLayoutView="70" workbookViewId="0">
      <selection activeCell="H52" sqref="H52"/>
    </sheetView>
  </sheetViews>
  <sheetFormatPr baseColWidth="10" defaultColWidth="11.42578125" defaultRowHeight="15"/>
  <cols>
    <col min="1" max="1" width="22" style="32" customWidth="1"/>
    <col min="2" max="2" width="26.85546875" style="32" customWidth="1"/>
    <col min="3" max="5" width="53.28515625" style="32" customWidth="1"/>
    <col min="6" max="6" width="4.42578125" style="32" customWidth="1"/>
    <col min="7" max="16384" width="11.42578125" style="32"/>
  </cols>
  <sheetData>
    <row r="1" spans="1:6" s="66" customFormat="1" ht="101.25" customHeight="1">
      <c r="A1" s="2299"/>
      <c r="B1" s="2299"/>
      <c r="C1" s="2299"/>
      <c r="D1" s="2299"/>
      <c r="E1" s="2299"/>
      <c r="F1" s="537"/>
    </row>
    <row r="2" spans="1:6" s="66" customFormat="1" ht="1.5" customHeight="1">
      <c r="A2" s="126"/>
      <c r="B2" s="126"/>
      <c r="C2" s="126"/>
      <c r="D2" s="126"/>
    </row>
    <row r="3" spans="1:6" s="111" customFormat="1" ht="66" customHeight="1">
      <c r="A3" s="964" t="s">
        <v>17</v>
      </c>
      <c r="B3" s="1129" t="s">
        <v>1044</v>
      </c>
      <c r="C3" s="58"/>
      <c r="D3" s="58"/>
      <c r="E3" s="58"/>
      <c r="F3" s="58"/>
    </row>
    <row r="4" spans="1:6" s="440" customFormat="1" ht="18.75">
      <c r="A4" s="787" t="s">
        <v>9</v>
      </c>
      <c r="B4" s="1131">
        <v>21982</v>
      </c>
      <c r="C4" s="789"/>
      <c r="D4" s="788"/>
      <c r="E4" s="788"/>
      <c r="F4" s="788"/>
    </row>
    <row r="5" spans="1:6" s="440" customFormat="1" ht="18.75">
      <c r="A5" s="787" t="s">
        <v>145</v>
      </c>
      <c r="B5" s="1132">
        <v>27354</v>
      </c>
      <c r="C5" s="788"/>
      <c r="D5" s="789"/>
      <c r="E5" s="788"/>
      <c r="F5" s="789"/>
    </row>
    <row r="6" spans="1:6" s="440" customFormat="1" ht="18.75">
      <c r="A6" s="787" t="s">
        <v>177</v>
      </c>
      <c r="B6" s="1132">
        <v>29726</v>
      </c>
      <c r="E6" s="788"/>
      <c r="F6" s="789"/>
    </row>
    <row r="7" spans="1:6" s="440" customFormat="1" ht="18.75">
      <c r="A7" s="790" t="s">
        <v>384</v>
      </c>
      <c r="B7" s="1132">
        <v>30703</v>
      </c>
      <c r="E7" s="788"/>
      <c r="F7" s="788"/>
    </row>
    <row r="8" spans="1:6" s="440" customFormat="1" ht="18.75">
      <c r="A8" s="790" t="s">
        <v>417</v>
      </c>
      <c r="B8" s="1132">
        <v>27273</v>
      </c>
      <c r="E8" s="788"/>
      <c r="F8" s="788"/>
    </row>
    <row r="9" spans="1:6" s="440" customFormat="1" ht="18.75">
      <c r="A9" s="790" t="s">
        <v>425</v>
      </c>
      <c r="B9" s="1132">
        <v>30370</v>
      </c>
      <c r="C9" s="788"/>
      <c r="D9" s="788"/>
      <c r="E9" s="788"/>
      <c r="F9" s="788"/>
    </row>
    <row r="10" spans="1:6" s="440" customFormat="1" ht="18.75">
      <c r="A10" s="790" t="s">
        <v>720</v>
      </c>
      <c r="B10" s="1132">
        <v>30529</v>
      </c>
      <c r="C10" s="58"/>
      <c r="D10" s="1266"/>
      <c r="E10" s="788"/>
      <c r="F10" s="788"/>
    </row>
    <row r="11" spans="1:6" s="440" customFormat="1" ht="18.75">
      <c r="A11" s="790" t="s">
        <v>748</v>
      </c>
      <c r="B11" s="1132">
        <v>42908</v>
      </c>
      <c r="C11" s="58"/>
      <c r="D11" s="788"/>
      <c r="E11" s="788"/>
      <c r="F11" s="788"/>
    </row>
    <row r="12" spans="1:6" s="66" customFormat="1" ht="18.75">
      <c r="A12" s="790" t="s">
        <v>801</v>
      </c>
      <c r="B12" s="1132">
        <v>73619</v>
      </c>
      <c r="C12" s="6"/>
      <c r="D12" s="58"/>
      <c r="E12" s="58"/>
      <c r="F12" s="58"/>
    </row>
    <row r="13" spans="1:6" s="66" customFormat="1" ht="18.75">
      <c r="A13" s="790" t="s">
        <v>827</v>
      </c>
      <c r="B13" s="1132">
        <v>93895</v>
      </c>
      <c r="C13" s="6"/>
      <c r="D13" s="58"/>
      <c r="E13" s="58"/>
      <c r="F13" s="58"/>
    </row>
    <row r="14" spans="1:6" s="604" customFormat="1" ht="18.75">
      <c r="A14" s="790" t="s">
        <v>1030</v>
      </c>
      <c r="B14" s="1132">
        <v>168861</v>
      </c>
      <c r="C14" s="6"/>
      <c r="D14" s="58"/>
      <c r="E14" s="58"/>
      <c r="F14" s="58"/>
    </row>
    <row r="15" spans="1:6" s="1219" customFormat="1" ht="18.75">
      <c r="A15" s="790" t="s">
        <v>1089</v>
      </c>
      <c r="B15" s="1133">
        <v>168861</v>
      </c>
      <c r="C15" s="1216"/>
      <c r="D15" s="1217"/>
      <c r="E15" s="1218"/>
      <c r="F15" s="1218"/>
    </row>
    <row r="16" spans="1:6" s="66" customFormat="1" ht="18.75">
      <c r="A16" s="2312" t="s">
        <v>1095</v>
      </c>
      <c r="B16" s="2312"/>
      <c r="C16" s="6"/>
      <c r="D16" s="6"/>
      <c r="E16" s="6"/>
      <c r="F16" s="6"/>
    </row>
    <row r="17" spans="1:6" s="66" customFormat="1" ht="18.75">
      <c r="A17" s="2313" t="s">
        <v>886</v>
      </c>
      <c r="B17" s="2313"/>
      <c r="C17" s="2313"/>
      <c r="D17" s="2313"/>
      <c r="E17" s="6"/>
      <c r="F17" s="6"/>
    </row>
    <row r="18" spans="1:6" s="66" customFormat="1" ht="15.75">
      <c r="B18" s="6"/>
      <c r="C18" s="6"/>
      <c r="D18" s="6"/>
      <c r="E18" s="6"/>
      <c r="F18" s="6"/>
    </row>
    <row r="19" spans="1:6" s="66" customFormat="1" ht="15.75">
      <c r="B19" s="6"/>
      <c r="D19" s="6"/>
      <c r="E19" s="6"/>
      <c r="F19" s="6"/>
    </row>
    <row r="20" spans="1:6" s="66" customFormat="1" ht="15.75">
      <c r="B20" s="6"/>
      <c r="D20" s="6"/>
      <c r="E20" s="6"/>
      <c r="F20" s="6"/>
    </row>
    <row r="21" spans="1:6" s="66" customFormat="1" ht="15.75">
      <c r="D21" s="6"/>
      <c r="E21" s="6"/>
      <c r="F21" s="6"/>
    </row>
    <row r="22" spans="1:6" s="66" customFormat="1" ht="15.75">
      <c r="D22" s="6"/>
      <c r="E22" s="6"/>
      <c r="F22" s="6"/>
    </row>
    <row r="23" spans="1:6" s="66" customFormat="1"/>
    <row r="24" spans="1:6" s="66" customFormat="1"/>
    <row r="25" spans="1:6" s="66" customFormat="1"/>
    <row r="26" spans="1:6" s="66" customFormat="1"/>
    <row r="27" spans="1:6" s="66" customFormat="1"/>
    <row r="28" spans="1:6" s="66" customFormat="1"/>
    <row r="29" spans="1:6" s="66" customFormat="1"/>
    <row r="30" spans="1:6" s="66" customFormat="1"/>
    <row r="31" spans="1:6" s="66" customFormat="1"/>
    <row r="32" spans="1:6" s="66" customFormat="1"/>
    <row r="33" spans="1:6" s="66" customFormat="1"/>
    <row r="34" spans="1:6" s="66" customFormat="1"/>
    <row r="35" spans="1:6" s="66" customFormat="1"/>
    <row r="36" spans="1:6" s="66" customFormat="1"/>
    <row r="37" spans="1:6" s="66" customFormat="1"/>
    <row r="38" spans="1:6" s="66" customFormat="1"/>
    <row r="39" spans="1:6" s="66" customFormat="1">
      <c r="C39" s="32"/>
    </row>
    <row r="40" spans="1:6" s="66" customFormat="1">
      <c r="C40" s="554"/>
    </row>
    <row r="41" spans="1:6" s="66" customFormat="1">
      <c r="B41" s="32"/>
      <c r="C41" s="32"/>
    </row>
    <row r="42" spans="1:6" s="66" customFormat="1">
      <c r="B42" s="554"/>
      <c r="C42" s="32"/>
    </row>
    <row r="43" spans="1:6">
      <c r="A43" s="66"/>
    </row>
    <row r="44" spans="1:6" ht="29.25" customHeight="1">
      <c r="A44" s="66"/>
      <c r="D44" s="554"/>
      <c r="E44" s="554"/>
      <c r="F44" s="554"/>
    </row>
    <row r="45" spans="1:6">
      <c r="A45" s="66"/>
    </row>
    <row r="46" spans="1:6">
      <c r="A46" s="66"/>
    </row>
    <row r="48" spans="1:6">
      <c r="A48" s="554"/>
    </row>
  </sheetData>
  <mergeCells count="3">
    <mergeCell ref="A1:E1"/>
    <mergeCell ref="A16:B16"/>
    <mergeCell ref="A17:D17"/>
  </mergeCells>
  <conditionalFormatting sqref="B15">
    <cfRule type="cellIs" dxfId="32" priority="2" operator="equal">
      <formula>0</formula>
    </cfRule>
  </conditionalFormatting>
  <conditionalFormatting sqref="B15">
    <cfRule type="cellIs" dxfId="31" priority="1" operator="equal">
      <formula>0</formula>
    </cfRule>
  </conditionalFormatting>
  <printOptions horizontalCentered="1" verticalCentered="1"/>
  <pageMargins left="0.4" right="0.4" top="0.25" bottom="0.25" header="0.31496062992126" footer="0.31496062992126"/>
  <pageSetup scale="55"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9" tint="-0.499984740745262"/>
  </sheetPr>
  <dimension ref="L1:M1"/>
  <sheetViews>
    <sheetView showGridLines="0" view="pageBreakPreview" topLeftCell="A4" zoomScale="70" zoomScaleNormal="100" zoomScaleSheetLayoutView="70" workbookViewId="0">
      <selection activeCell="T36" sqref="T36"/>
    </sheetView>
  </sheetViews>
  <sheetFormatPr baseColWidth="10" defaultColWidth="11.42578125" defaultRowHeight="15"/>
  <cols>
    <col min="1" max="6" width="11.42578125" style="66"/>
    <col min="7" max="7" width="35.7109375" style="66" customWidth="1"/>
    <col min="8" max="10" width="11.42578125" style="66"/>
    <col min="11" max="11" width="11.28515625" style="66" customWidth="1"/>
    <col min="12" max="13" width="11.42578125" style="66" hidden="1" customWidth="1"/>
    <col min="14" max="16384" width="11.42578125" style="66"/>
  </cols>
  <sheetData/>
  <pageMargins left="0.7" right="0.7" top="0.75" bottom="0.75" header="0.3" footer="0.3"/>
  <pageSetup scale="65"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9" tint="-0.249977111117893"/>
    <pageSetUpPr fitToPage="1"/>
  </sheetPr>
  <dimension ref="P26"/>
  <sheetViews>
    <sheetView showGridLines="0" view="pageBreakPreview" zoomScale="85" zoomScaleNormal="100" zoomScaleSheetLayoutView="85" workbookViewId="0">
      <selection activeCell="N43" sqref="N43"/>
    </sheetView>
  </sheetViews>
  <sheetFormatPr baseColWidth="10" defaultColWidth="11.42578125" defaultRowHeight="15"/>
  <cols>
    <col min="1" max="13" width="14.85546875" style="66" customWidth="1"/>
    <col min="14" max="16384" width="11.42578125" style="66"/>
  </cols>
  <sheetData>
    <row r="26" spans="16:16">
      <c r="P26" s="66" t="s">
        <v>139</v>
      </c>
    </row>
  </sheetData>
  <pageMargins left="0.70866141732283472" right="0.70866141732283472" top="0.74803149606299213" bottom="0.74803149606299213" header="0.31496062992125984" footer="0.31496062992125984"/>
  <pageSetup scale="63"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9" tint="-0.249977111117893"/>
    <pageSetUpPr fitToPage="1"/>
  </sheetPr>
  <dimension ref="G5:L50"/>
  <sheetViews>
    <sheetView showGridLines="0" view="pageBreakPreview" zoomScale="85" zoomScaleNormal="100" zoomScaleSheetLayoutView="85" workbookViewId="0">
      <selection activeCell="O36" sqref="O36"/>
    </sheetView>
  </sheetViews>
  <sheetFormatPr baseColWidth="10" defaultColWidth="11.42578125" defaultRowHeight="15"/>
  <cols>
    <col min="1" max="3" width="11.42578125" style="66"/>
    <col min="4" max="4" width="11.42578125" style="66" customWidth="1"/>
    <col min="5" max="5" width="13.7109375" style="66" customWidth="1"/>
    <col min="6" max="6" width="16.140625" style="66" customWidth="1"/>
    <col min="7" max="7" width="17.85546875" style="66" customWidth="1"/>
    <col min="8" max="9" width="17.42578125" style="66" customWidth="1"/>
    <col min="10" max="10" width="17.7109375" style="66" customWidth="1"/>
    <col min="11" max="11" width="15.5703125" style="66" customWidth="1"/>
    <col min="12" max="12" width="13.140625" style="66" customWidth="1"/>
    <col min="13" max="16384" width="11.42578125" style="66"/>
  </cols>
  <sheetData>
    <row r="5" ht="15" customHeight="1"/>
    <row r="24" ht="16.5" customHeight="1"/>
    <row r="25" ht="16.5" customHeight="1"/>
    <row r="26" ht="16.5" customHeight="1"/>
    <row r="41" spans="9:12">
      <c r="L41" s="199"/>
    </row>
    <row r="42" spans="9:12">
      <c r="J42" s="119"/>
    </row>
    <row r="43" spans="9:12">
      <c r="I43" s="199"/>
    </row>
    <row r="45" spans="9:12">
      <c r="I45" s="119"/>
    </row>
    <row r="50" spans="7:7">
      <c r="G50" s="140">
        <v>0.83142857142857141</v>
      </c>
    </row>
  </sheetData>
  <pageMargins left="0.70866141732283472" right="0.70866141732283472" top="0.74803149606299213" bottom="0.74803149606299213" header="0.31496062992125984" footer="0.31496062992125984"/>
  <pageSetup scale="65"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9" tint="-0.249977111117893"/>
  </sheetPr>
  <dimension ref="A1:O39"/>
  <sheetViews>
    <sheetView showGridLines="0" view="pageBreakPreview" zoomScale="70" zoomScaleNormal="100" zoomScaleSheetLayoutView="70" workbookViewId="0">
      <pane ySplit="1" topLeftCell="A2" activePane="bottomLeft" state="frozen"/>
      <selection activeCell="Q26" sqref="Q26"/>
      <selection pane="bottomLeft" activeCell="K14" sqref="K14"/>
    </sheetView>
  </sheetViews>
  <sheetFormatPr baseColWidth="10" defaultColWidth="11.42578125" defaultRowHeight="15"/>
  <cols>
    <col min="1" max="3" width="18.7109375" style="66" customWidth="1"/>
    <col min="4" max="4" width="20.7109375" style="66" customWidth="1"/>
    <col min="5" max="5" width="19.140625" style="66" customWidth="1"/>
    <col min="6" max="6" width="17" style="66" customWidth="1"/>
    <col min="7" max="7" width="16.7109375" style="66" customWidth="1"/>
    <col min="8" max="8" width="18.140625" style="66" customWidth="1"/>
    <col min="9" max="9" width="21.42578125" style="66" customWidth="1"/>
    <col min="10" max="10" width="23.42578125" style="66" customWidth="1"/>
    <col min="11" max="11" width="22.5703125" style="66" customWidth="1"/>
    <col min="12" max="13" width="21" style="66" customWidth="1"/>
    <col min="14" max="14" width="6.85546875" style="66" customWidth="1"/>
    <col min="15" max="16384" width="11.42578125" style="66"/>
  </cols>
  <sheetData>
    <row r="1" spans="1:15" ht="105" customHeight="1">
      <c r="A1" s="2314"/>
      <c r="B1" s="2314"/>
      <c r="C1" s="2314"/>
      <c r="D1" s="2314"/>
      <c r="E1" s="2314"/>
      <c r="F1" s="2314"/>
      <c r="G1" s="2314"/>
      <c r="H1" s="2314"/>
      <c r="I1" s="2314"/>
      <c r="J1" s="2314"/>
      <c r="K1" s="2314"/>
      <c r="L1" s="2314"/>
      <c r="M1" s="2314"/>
      <c r="N1" s="2314"/>
    </row>
    <row r="2" spans="1:15" ht="12.75" customHeight="1">
      <c r="A2" s="2315" t="s">
        <v>461</v>
      </c>
      <c r="B2" s="2315"/>
      <c r="C2" s="2315"/>
      <c r="D2" s="2315"/>
      <c r="E2" s="2315"/>
      <c r="F2" s="2315"/>
      <c r="G2" s="2315"/>
      <c r="H2" s="2315"/>
      <c r="I2" s="2315"/>
      <c r="J2" s="2315"/>
      <c r="K2" s="2315"/>
      <c r="L2" s="2315"/>
      <c r="M2" s="2315"/>
      <c r="N2" s="2315"/>
    </row>
    <row r="3" spans="1:15" ht="44.25" customHeight="1">
      <c r="A3" s="791" t="s">
        <v>4</v>
      </c>
      <c r="B3" s="792" t="s">
        <v>16</v>
      </c>
      <c r="C3" s="792" t="s">
        <v>400</v>
      </c>
      <c r="D3" s="793" t="s">
        <v>165</v>
      </c>
      <c r="O3" s="137"/>
    </row>
    <row r="4" spans="1:15" ht="16.5" customHeight="1">
      <c r="A4" s="1859" t="s">
        <v>726</v>
      </c>
      <c r="B4" s="794">
        <v>576869</v>
      </c>
      <c r="C4" s="794">
        <v>986538</v>
      </c>
      <c r="D4" s="795">
        <f t="shared" ref="D4:D20" si="0">B4/C4</f>
        <v>0.58474078038555033</v>
      </c>
      <c r="F4" s="604"/>
      <c r="G4" s="604"/>
      <c r="H4" s="604"/>
      <c r="I4" s="604"/>
      <c r="O4" s="137"/>
    </row>
    <row r="5" spans="1:15" ht="16.5" customHeight="1">
      <c r="A5" s="796" t="s">
        <v>727</v>
      </c>
      <c r="B5" s="797">
        <v>593286</v>
      </c>
      <c r="C5" s="797">
        <v>1190202</v>
      </c>
      <c r="D5" s="798">
        <f t="shared" si="0"/>
        <v>0.49847504877323345</v>
      </c>
      <c r="F5" s="604"/>
      <c r="G5" s="604"/>
      <c r="H5" s="604"/>
      <c r="I5" s="604"/>
      <c r="O5" s="137"/>
    </row>
    <row r="6" spans="1:15" ht="16.5" customHeight="1">
      <c r="A6" s="796" t="s">
        <v>5</v>
      </c>
      <c r="B6" s="797">
        <v>626615</v>
      </c>
      <c r="C6" s="799">
        <v>1429521</v>
      </c>
      <c r="D6" s="798">
        <f t="shared" si="0"/>
        <v>0.43833913597631652</v>
      </c>
      <c r="F6" s="604"/>
      <c r="G6" s="604"/>
      <c r="H6" s="604"/>
      <c r="I6" s="604"/>
      <c r="O6" s="137"/>
    </row>
    <row r="7" spans="1:15" ht="16.5" customHeight="1">
      <c r="A7" s="796" t="s">
        <v>6</v>
      </c>
      <c r="B7" s="797">
        <v>808496</v>
      </c>
      <c r="C7" s="797">
        <v>1588621</v>
      </c>
      <c r="D7" s="798">
        <f t="shared" si="0"/>
        <v>0.50892944257944472</v>
      </c>
      <c r="F7" s="604"/>
      <c r="G7" s="604"/>
      <c r="H7" s="604"/>
      <c r="I7" s="604"/>
      <c r="O7" s="137"/>
    </row>
    <row r="8" spans="1:15" ht="16.5" customHeight="1">
      <c r="A8" s="796" t="s">
        <v>7</v>
      </c>
      <c r="B8" s="797">
        <v>913203</v>
      </c>
      <c r="C8" s="797">
        <v>1797027</v>
      </c>
      <c r="D8" s="798">
        <f t="shared" si="0"/>
        <v>0.5081743346093297</v>
      </c>
      <c r="F8" s="604"/>
      <c r="G8" s="604"/>
      <c r="H8" s="604"/>
      <c r="I8" s="604"/>
      <c r="O8" s="137"/>
    </row>
    <row r="9" spans="1:15" ht="16.5" customHeight="1">
      <c r="A9" s="796" t="s">
        <v>8</v>
      </c>
      <c r="B9" s="797">
        <v>929743</v>
      </c>
      <c r="C9" s="797">
        <v>1983720</v>
      </c>
      <c r="D9" s="798">
        <f t="shared" si="0"/>
        <v>0.46868660899723752</v>
      </c>
      <c r="F9" s="604"/>
      <c r="G9" s="604"/>
      <c r="H9" s="604"/>
      <c r="I9" s="604"/>
      <c r="O9" s="137"/>
    </row>
    <row r="10" spans="1:15" ht="16.5" customHeight="1">
      <c r="A10" s="796" t="s">
        <v>9</v>
      </c>
      <c r="B10" s="797">
        <v>1118293</v>
      </c>
      <c r="C10" s="797">
        <v>2193890</v>
      </c>
      <c r="D10" s="798">
        <f t="shared" si="0"/>
        <v>0.50973066106322562</v>
      </c>
      <c r="F10" s="604"/>
      <c r="G10" s="604"/>
      <c r="H10" s="604"/>
      <c r="I10" s="604"/>
      <c r="O10" s="137"/>
    </row>
    <row r="11" spans="1:15" ht="16.5" customHeight="1">
      <c r="A11" s="796" t="s">
        <v>145</v>
      </c>
      <c r="B11" s="797">
        <v>1189601</v>
      </c>
      <c r="C11" s="797">
        <v>2374783</v>
      </c>
      <c r="D11" s="798">
        <f t="shared" si="0"/>
        <v>0.50093040079872564</v>
      </c>
      <c r="F11" s="604"/>
      <c r="G11" s="604"/>
      <c r="H11" s="604"/>
      <c r="I11" s="604"/>
      <c r="O11" s="137"/>
    </row>
    <row r="12" spans="1:15" ht="16.5" customHeight="1">
      <c r="A12" s="796" t="s">
        <v>177</v>
      </c>
      <c r="B12" s="797">
        <v>1242780</v>
      </c>
      <c r="C12" s="797">
        <v>2552974</v>
      </c>
      <c r="D12" s="798">
        <f t="shared" si="0"/>
        <v>0.4867969669883046</v>
      </c>
      <c r="F12" s="604"/>
      <c r="G12" s="604"/>
      <c r="O12" s="137"/>
    </row>
    <row r="13" spans="1:15" ht="16.5" customHeight="1">
      <c r="A13" s="796" t="s">
        <v>384</v>
      </c>
      <c r="B13" s="797">
        <v>1291137</v>
      </c>
      <c r="C13" s="797">
        <v>2714449</v>
      </c>
      <c r="D13" s="798">
        <f t="shared" si="0"/>
        <v>0.47565343832210516</v>
      </c>
      <c r="F13" s="604"/>
      <c r="G13" s="604"/>
      <c r="O13" s="137"/>
    </row>
    <row r="14" spans="1:15" ht="16.5" customHeight="1">
      <c r="A14" s="796" t="s">
        <v>417</v>
      </c>
      <c r="B14" s="797">
        <v>1376966</v>
      </c>
      <c r="C14" s="797">
        <v>2881130</v>
      </c>
      <c r="D14" s="798">
        <f t="shared" si="0"/>
        <v>0.47792567499557465</v>
      </c>
      <c r="F14" s="604"/>
      <c r="G14" s="604"/>
      <c r="O14" s="137"/>
    </row>
    <row r="15" spans="1:15" ht="16.5" customHeight="1">
      <c r="A15" s="796" t="s">
        <v>425</v>
      </c>
      <c r="B15" s="797">
        <v>1508392</v>
      </c>
      <c r="C15" s="797">
        <v>3069900</v>
      </c>
      <c r="D15" s="798">
        <f t="shared" si="0"/>
        <v>0.49134890387309033</v>
      </c>
      <c r="G15" s="199"/>
      <c r="O15" s="137"/>
    </row>
    <row r="16" spans="1:15" ht="16.5" customHeight="1">
      <c r="A16" s="796" t="s">
        <v>720</v>
      </c>
      <c r="B16" s="797">
        <v>1617107</v>
      </c>
      <c r="C16" s="797">
        <v>3269757</v>
      </c>
      <c r="D16" s="798">
        <f t="shared" si="0"/>
        <v>0.49456488662613152</v>
      </c>
      <c r="E16" s="40"/>
      <c r="F16" s="524"/>
      <c r="G16" s="8" t="s">
        <v>374</v>
      </c>
      <c r="H16" s="8"/>
      <c r="I16" s="1"/>
      <c r="J16" s="9"/>
      <c r="K16" s="1"/>
      <c r="L16" s="1"/>
      <c r="O16" s="137"/>
    </row>
    <row r="17" spans="1:15" s="604" customFormat="1" ht="16.5" customHeight="1">
      <c r="A17" s="796" t="s">
        <v>748</v>
      </c>
      <c r="B17" s="797">
        <v>1725802</v>
      </c>
      <c r="C17" s="797">
        <v>3473894</v>
      </c>
      <c r="D17" s="798">
        <f t="shared" si="0"/>
        <v>0.49679178466585339</v>
      </c>
      <c r="E17" s="40"/>
      <c r="F17" s="524"/>
      <c r="G17" s="8"/>
      <c r="H17" s="8"/>
      <c r="I17" s="1"/>
      <c r="J17" s="9"/>
      <c r="K17" s="1"/>
      <c r="L17" s="1"/>
      <c r="O17" s="137"/>
    </row>
    <row r="18" spans="1:15" ht="16.5" customHeight="1">
      <c r="A18" s="796" t="s">
        <v>801</v>
      </c>
      <c r="B18" s="797">
        <v>1837104</v>
      </c>
      <c r="C18" s="797">
        <v>3703355</v>
      </c>
      <c r="D18" s="798">
        <f t="shared" si="0"/>
        <v>0.49606478449946062</v>
      </c>
      <c r="E18" s="40"/>
      <c r="F18" s="7"/>
      <c r="G18" s="7"/>
      <c r="H18" s="7"/>
      <c r="I18" s="1"/>
      <c r="J18" s="9"/>
      <c r="K18" s="1"/>
      <c r="L18" s="1"/>
      <c r="O18" s="137"/>
    </row>
    <row r="19" spans="1:15" ht="16.5" customHeight="1">
      <c r="A19" s="796" t="s">
        <v>827</v>
      </c>
      <c r="B19" s="797">
        <v>1935968</v>
      </c>
      <c r="C19" s="797">
        <v>3919943</v>
      </c>
      <c r="D19" s="798">
        <f t="shared" si="0"/>
        <v>0.49387656912358163</v>
      </c>
      <c r="E19" s="3"/>
      <c r="F19" s="2"/>
      <c r="G19" s="2"/>
      <c r="H19" s="2"/>
      <c r="I19" s="1"/>
      <c r="J19" s="1"/>
      <c r="K19" s="1"/>
      <c r="L19" s="1"/>
      <c r="O19" s="137"/>
    </row>
    <row r="20" spans="1:15" s="604" customFormat="1" ht="16.5" customHeight="1">
      <c r="A20" s="796" t="s">
        <v>1030</v>
      </c>
      <c r="B20" s="797">
        <v>1924919</v>
      </c>
      <c r="C20" s="797">
        <v>4133143</v>
      </c>
      <c r="D20" s="798">
        <f t="shared" si="0"/>
        <v>0.46572765568479002</v>
      </c>
      <c r="E20" s="3"/>
      <c r="F20" s="2"/>
      <c r="G20" s="2"/>
      <c r="H20" s="2"/>
      <c r="I20" s="1"/>
      <c r="J20" s="1"/>
      <c r="K20" s="1"/>
      <c r="L20" s="1"/>
      <c r="O20" s="137"/>
    </row>
    <row r="21" spans="1:15" ht="16.5" customHeight="1">
      <c r="A21" s="1860" t="s">
        <v>1094</v>
      </c>
      <c r="B21" s="1441">
        <f>+'Resumen EEp (2)'!D42</f>
        <v>1460091</v>
      </c>
      <c r="C21" s="1441">
        <f>+'Resumen EEp (2)'!B42</f>
        <v>4213223</v>
      </c>
      <c r="D21" s="800">
        <f>B21/C21</f>
        <v>0.34654966043810165</v>
      </c>
      <c r="E21" s="1"/>
      <c r="F21" s="40"/>
      <c r="G21" s="40"/>
      <c r="H21" s="1"/>
      <c r="I21" s="1"/>
      <c r="J21" s="1"/>
      <c r="K21" s="1"/>
      <c r="L21" s="1"/>
      <c r="O21" s="137"/>
    </row>
    <row r="22" spans="1:15" ht="17.25" customHeight="1">
      <c r="A22" s="2316" t="s">
        <v>863</v>
      </c>
      <c r="B22" s="2316"/>
      <c r="C22" s="2316"/>
      <c r="D22" s="2316"/>
      <c r="E22" s="1"/>
      <c r="F22" s="1"/>
      <c r="G22" s="1"/>
      <c r="H22" s="1"/>
      <c r="I22" s="1"/>
      <c r="J22" s="1"/>
      <c r="K22" s="1"/>
      <c r="L22" s="1"/>
    </row>
    <row r="23" spans="1:15">
      <c r="B23" s="1"/>
      <c r="C23" s="1"/>
      <c r="D23" s="1"/>
      <c r="E23" s="1"/>
      <c r="F23" s="1"/>
      <c r="G23" s="1"/>
      <c r="H23" s="1"/>
      <c r="I23" s="1"/>
      <c r="J23" s="1"/>
      <c r="K23" s="1"/>
      <c r="L23" s="1"/>
    </row>
    <row r="24" spans="1:15">
      <c r="B24" s="1"/>
      <c r="C24" s="1"/>
      <c r="D24" s="1"/>
      <c r="E24" s="1"/>
      <c r="F24" s="1"/>
      <c r="G24" s="1"/>
      <c r="H24" s="1"/>
      <c r="I24" s="1"/>
      <c r="J24" s="1"/>
      <c r="K24" s="1"/>
      <c r="L24" s="1"/>
    </row>
    <row r="25" spans="1:15">
      <c r="B25" s="1"/>
      <c r="C25" s="1"/>
      <c r="D25" s="1"/>
      <c r="E25" s="1"/>
      <c r="F25" s="1"/>
      <c r="G25" s="1"/>
      <c r="H25" s="1"/>
      <c r="I25" s="1"/>
      <c r="J25" s="1"/>
      <c r="K25" s="1"/>
      <c r="L25" s="1"/>
    </row>
    <row r="26" spans="1:15">
      <c r="B26" s="1"/>
      <c r="C26" s="1"/>
      <c r="D26" s="1"/>
      <c r="E26" s="1"/>
      <c r="F26" s="1"/>
      <c r="G26" s="1"/>
      <c r="H26" s="1"/>
      <c r="I26" s="1"/>
      <c r="J26" s="1"/>
      <c r="K26" s="1"/>
      <c r="L26" s="1"/>
      <c r="M26" s="66" t="s">
        <v>10</v>
      </c>
    </row>
    <row r="27" spans="1:15">
      <c r="B27" s="1"/>
      <c r="C27" s="1"/>
      <c r="D27" s="1"/>
      <c r="E27" s="1"/>
      <c r="F27" s="1"/>
      <c r="G27" s="1"/>
      <c r="H27" s="1"/>
      <c r="I27" s="1"/>
      <c r="J27" s="1"/>
      <c r="K27" s="1"/>
      <c r="L27" s="1"/>
    </row>
    <row r="28" spans="1:15">
      <c r="B28" s="1"/>
      <c r="C28" s="1"/>
      <c r="D28" s="1"/>
      <c r="E28" s="1"/>
      <c r="F28" s="1"/>
      <c r="G28" s="1"/>
      <c r="H28" s="1"/>
      <c r="I28" s="1"/>
      <c r="J28" s="1"/>
      <c r="K28" s="1"/>
      <c r="L28" s="1"/>
    </row>
    <row r="29" spans="1:15">
      <c r="B29" s="1"/>
      <c r="C29" s="1"/>
      <c r="D29" s="1"/>
      <c r="E29" s="1"/>
      <c r="F29" s="1"/>
      <c r="G29" s="1"/>
      <c r="H29" s="1"/>
      <c r="I29" s="1"/>
      <c r="J29" s="1"/>
      <c r="K29" s="1"/>
      <c r="L29" s="1"/>
    </row>
    <row r="30" spans="1:15">
      <c r="B30" s="1"/>
      <c r="C30" s="1"/>
      <c r="D30" s="1"/>
      <c r="E30" s="1"/>
      <c r="F30" s="1"/>
      <c r="G30" s="1"/>
      <c r="H30" s="1"/>
      <c r="I30" s="1"/>
      <c r="J30" s="1"/>
      <c r="K30" s="1"/>
      <c r="L30" s="1"/>
    </row>
    <row r="31" spans="1:15">
      <c r="B31" s="1"/>
      <c r="C31" s="1"/>
      <c r="D31" s="1"/>
      <c r="E31" s="1"/>
      <c r="F31" s="1"/>
      <c r="G31" s="1"/>
      <c r="H31" s="1"/>
      <c r="I31" s="1"/>
      <c r="J31" s="1"/>
      <c r="K31" s="1"/>
      <c r="L31" s="1"/>
    </row>
    <row r="32" spans="1:15">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c r="E35" s="1"/>
      <c r="F35" s="1"/>
      <c r="G35" s="1"/>
      <c r="H35" s="1"/>
      <c r="I35" s="1"/>
      <c r="J35" s="1"/>
      <c r="K35" s="1"/>
      <c r="L35" s="1"/>
    </row>
    <row r="36" spans="2:12">
      <c r="B36" s="1"/>
      <c r="C36" s="1"/>
      <c r="D36" s="1"/>
      <c r="E36" s="1"/>
      <c r="F36" s="1"/>
      <c r="G36" s="1"/>
      <c r="H36" s="1"/>
      <c r="I36" s="1"/>
      <c r="J36" s="1"/>
      <c r="K36" s="1"/>
      <c r="L36" s="1"/>
    </row>
    <row r="37" spans="2:12">
      <c r="B37" s="1"/>
      <c r="C37" s="1"/>
      <c r="D37" s="1"/>
      <c r="E37" s="1"/>
    </row>
    <row r="38" spans="2:12">
      <c r="B38" s="1"/>
      <c r="C38" s="1"/>
      <c r="D38" s="1"/>
    </row>
    <row r="39" spans="2:12">
      <c r="B39" s="1"/>
      <c r="C39" s="1"/>
      <c r="D39" s="1"/>
    </row>
  </sheetData>
  <mergeCells count="3">
    <mergeCell ref="A1:N1"/>
    <mergeCell ref="A2:N2"/>
    <mergeCell ref="A22:D22"/>
  </mergeCells>
  <printOptions horizontalCentered="1" verticalCentered="1"/>
  <pageMargins left="0.4" right="0.4" top="0.25" bottom="0.25" header="0.31496062992126" footer="0.31496062992126"/>
  <pageSetup scale="50"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theme="9" tint="-0.249977111117893"/>
    <pageSetUpPr fitToPage="1"/>
  </sheetPr>
  <dimension ref="A1:N17"/>
  <sheetViews>
    <sheetView showGridLines="0" view="pageBreakPreview" zoomScale="60" zoomScaleNormal="70" workbookViewId="0">
      <selection activeCell="G14" sqref="G14"/>
    </sheetView>
  </sheetViews>
  <sheetFormatPr baseColWidth="10" defaultColWidth="11.42578125" defaultRowHeight="15"/>
  <cols>
    <col min="1" max="1" width="15.85546875" style="66" customWidth="1"/>
    <col min="2" max="2" width="21.28515625" style="66" customWidth="1"/>
    <col min="3" max="3" width="18.140625" style="66" customWidth="1"/>
    <col min="4" max="4" width="20.5703125" style="66" customWidth="1"/>
    <col min="5" max="5" width="11.42578125" style="66"/>
    <col min="6" max="6" width="19.140625" style="66" customWidth="1"/>
    <col min="7" max="7" width="15.7109375" style="66" customWidth="1"/>
    <col min="8" max="9" width="11.42578125" style="66"/>
    <col min="10" max="10" width="17.140625" style="66" customWidth="1"/>
    <col min="11" max="11" width="24" style="66" customWidth="1"/>
    <col min="12" max="12" width="22.28515625" style="66" customWidth="1"/>
    <col min="13" max="13" width="21.28515625" style="66" customWidth="1"/>
    <col min="14" max="14" width="21.5703125" style="66" customWidth="1"/>
    <col min="15" max="16384" width="11.42578125" style="66"/>
  </cols>
  <sheetData>
    <row r="1" spans="1:14" ht="73.5" customHeight="1">
      <c r="A1" s="2317"/>
      <c r="B1" s="2317"/>
      <c r="C1" s="2317"/>
      <c r="D1" s="2317"/>
      <c r="E1" s="2317"/>
      <c r="F1" s="2317"/>
      <c r="G1" s="2317"/>
      <c r="H1" s="2317"/>
      <c r="I1" s="2317"/>
      <c r="J1" s="2317"/>
      <c r="K1" s="2317"/>
      <c r="L1" s="2317"/>
      <c r="M1" s="2317"/>
      <c r="N1" s="2317"/>
    </row>
    <row r="2" spans="1:14" ht="28.5" customHeight="1">
      <c r="A2" s="82"/>
      <c r="B2" s="82"/>
      <c r="C2" s="82"/>
      <c r="D2" s="82"/>
      <c r="E2" s="82"/>
      <c r="F2" s="82"/>
      <c r="G2" s="82"/>
      <c r="H2" s="82"/>
      <c r="I2" s="82"/>
      <c r="J2" s="82"/>
      <c r="K2" s="82"/>
      <c r="L2" s="82"/>
    </row>
    <row r="3" spans="1:14" ht="51.75" customHeight="1">
      <c r="A3" s="1837" t="s">
        <v>18</v>
      </c>
      <c r="B3" s="1838" t="s">
        <v>401</v>
      </c>
      <c r="C3" s="1839" t="s">
        <v>400</v>
      </c>
      <c r="D3" s="1840" t="s">
        <v>165</v>
      </c>
      <c r="F3" s="81"/>
      <c r="G3" s="82"/>
      <c r="H3" s="82"/>
      <c r="I3" s="82"/>
      <c r="J3" s="82"/>
      <c r="K3" s="82"/>
      <c r="L3" s="82"/>
      <c r="M3" s="82"/>
    </row>
    <row r="4" spans="1:14" s="604" customFormat="1" ht="21">
      <c r="A4" s="480" t="s">
        <v>871</v>
      </c>
      <c r="B4" s="1774">
        <v>1931947</v>
      </c>
      <c r="C4" s="858">
        <v>4015438</v>
      </c>
      <c r="D4" s="1775">
        <f t="shared" ref="D4:D11" si="0">+B4/C4</f>
        <v>0.48112982942334059</v>
      </c>
      <c r="K4" s="604" t="s">
        <v>10</v>
      </c>
    </row>
    <row r="5" spans="1:14" ht="21">
      <c r="A5" s="480" t="s">
        <v>884</v>
      </c>
      <c r="B5" s="1774">
        <v>1931947</v>
      </c>
      <c r="C5" s="858">
        <v>4015438</v>
      </c>
      <c r="D5" s="1775">
        <f t="shared" si="0"/>
        <v>0.48112982942334059</v>
      </c>
      <c r="E5" s="604"/>
    </row>
    <row r="6" spans="1:14" ht="21">
      <c r="A6" s="480" t="s">
        <v>887</v>
      </c>
      <c r="B6" s="1774">
        <v>1939817</v>
      </c>
      <c r="C6" s="858">
        <v>4052685</v>
      </c>
      <c r="D6" s="1775">
        <f t="shared" si="0"/>
        <v>0.47864983338206646</v>
      </c>
    </row>
    <row r="7" spans="1:14" s="604" customFormat="1" ht="21">
      <c r="A7" s="480" t="s">
        <v>893</v>
      </c>
      <c r="B7" s="1774">
        <v>1917355</v>
      </c>
      <c r="C7" s="858">
        <v>4071500</v>
      </c>
      <c r="D7" s="1775">
        <f t="shared" si="0"/>
        <v>0.47092103647304434</v>
      </c>
    </row>
    <row r="8" spans="1:14" s="604" customFormat="1" ht="21">
      <c r="A8" s="480" t="s">
        <v>965</v>
      </c>
      <c r="B8" s="1774">
        <v>1924512</v>
      </c>
      <c r="C8" s="858">
        <v>4088442</v>
      </c>
      <c r="D8" s="1775">
        <f t="shared" si="0"/>
        <v>0.47072014229381265</v>
      </c>
    </row>
    <row r="9" spans="1:14" s="604" customFormat="1" ht="21">
      <c r="A9" s="480" t="s">
        <v>1004</v>
      </c>
      <c r="B9" s="1774">
        <v>1895389</v>
      </c>
      <c r="C9" s="858">
        <v>4088442</v>
      </c>
      <c r="D9" s="1775">
        <f t="shared" si="0"/>
        <v>0.46359689094280904</v>
      </c>
    </row>
    <row r="10" spans="1:14" s="604" customFormat="1" ht="21">
      <c r="A10" s="480" t="s">
        <v>1017</v>
      </c>
      <c r="B10" s="1774">
        <v>1910515</v>
      </c>
      <c r="C10" s="858">
        <v>4114942</v>
      </c>
      <c r="D10" s="1775">
        <f t="shared" si="0"/>
        <v>0.46428722446148696</v>
      </c>
    </row>
    <row r="11" spans="1:14" s="604" customFormat="1" ht="21">
      <c r="A11" s="480" t="s">
        <v>1033</v>
      </c>
      <c r="B11" s="1774">
        <v>1924919</v>
      </c>
      <c r="C11" s="858">
        <v>4133143</v>
      </c>
      <c r="D11" s="1775">
        <f t="shared" si="0"/>
        <v>0.46572765568479002</v>
      </c>
    </row>
    <row r="12" spans="1:14" s="604" customFormat="1" ht="21">
      <c r="A12" s="480" t="s">
        <v>1042</v>
      </c>
      <c r="B12" s="1774">
        <v>1861696</v>
      </c>
      <c r="C12" s="858">
        <v>4162253</v>
      </c>
      <c r="D12" s="1775">
        <f>+B12/C12</f>
        <v>0.44728083564358051</v>
      </c>
      <c r="F12" s="119"/>
    </row>
    <row r="13" spans="1:14" ht="21">
      <c r="A13" s="480" t="s">
        <v>1047</v>
      </c>
      <c r="B13" s="1774">
        <v>1903195</v>
      </c>
      <c r="C13" s="858">
        <v>4178809</v>
      </c>
      <c r="D13" s="1775">
        <f>+B13/C13</f>
        <v>0.45543957620460757</v>
      </c>
    </row>
    <row r="14" spans="1:14" s="604" customFormat="1" ht="21">
      <c r="A14" s="480" t="s">
        <v>1072</v>
      </c>
      <c r="B14" s="1774">
        <v>1962593</v>
      </c>
      <c r="C14" s="858">
        <v>4196136</v>
      </c>
      <c r="D14" s="1775">
        <f>+B14/C14</f>
        <v>0.4677143448162786</v>
      </c>
    </row>
    <row r="15" spans="1:14" s="604" customFormat="1" ht="21">
      <c r="A15" s="480" t="s">
        <v>1079</v>
      </c>
      <c r="B15" s="1774">
        <v>1569809</v>
      </c>
      <c r="C15" s="858">
        <v>4207086</v>
      </c>
      <c r="D15" s="1775">
        <v>0.46572765568479002</v>
      </c>
    </row>
    <row r="16" spans="1:14" s="604" customFormat="1" ht="21">
      <c r="A16" s="774" t="s">
        <v>1088</v>
      </c>
      <c r="B16" s="1787">
        <v>1460091</v>
      </c>
      <c r="C16" s="1788">
        <v>4213223</v>
      </c>
      <c r="D16" s="1776">
        <f>+B16/C16</f>
        <v>0.34654966043810165</v>
      </c>
    </row>
    <row r="17" spans="1:4" s="604" customFormat="1">
      <c r="A17" s="66"/>
      <c r="B17" s="66"/>
      <c r="C17" s="66"/>
      <c r="D17" s="66"/>
    </row>
  </sheetData>
  <mergeCells count="1">
    <mergeCell ref="A1:N1"/>
  </mergeCells>
  <printOptions horizontalCentered="1" verticalCentered="1"/>
  <pageMargins left="0.4" right="0.4" top="0.25" bottom="0.25" header="0.31496062992126" footer="0.31496062992126"/>
  <pageSetup scale="52"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9" tint="-0.249977111117893"/>
    <pageSetUpPr fitToPage="1"/>
  </sheetPr>
  <dimension ref="A1:X23"/>
  <sheetViews>
    <sheetView showGridLines="0" view="pageBreakPreview" zoomScale="70" zoomScaleNormal="85" zoomScaleSheetLayoutView="70" workbookViewId="0">
      <selection activeCell="H15" sqref="H15"/>
    </sheetView>
  </sheetViews>
  <sheetFormatPr baseColWidth="10" defaultColWidth="11.42578125" defaultRowHeight="15"/>
  <cols>
    <col min="1" max="1" width="17.7109375" style="66" customWidth="1"/>
    <col min="2" max="2" width="14.28515625" style="66" hidden="1" customWidth="1"/>
    <col min="3" max="3" width="21.28515625" style="66" customWidth="1"/>
    <col min="4" max="4" width="25.28515625" style="66" customWidth="1"/>
    <col min="5" max="5" width="27.7109375" style="66" customWidth="1"/>
    <col min="6" max="6" width="12.42578125" style="66" bestFit="1" customWidth="1"/>
    <col min="7" max="8" width="11.42578125" style="66"/>
    <col min="9" max="9" width="18.140625" style="66" customWidth="1"/>
    <col min="10" max="11" width="15.85546875" style="66" customWidth="1"/>
    <col min="12" max="16384" width="11.42578125" style="66"/>
  </cols>
  <sheetData>
    <row r="1" spans="1:15" ht="90" customHeight="1">
      <c r="A1" s="2299"/>
      <c r="B1" s="2299"/>
      <c r="C1" s="2299"/>
      <c r="D1" s="2299"/>
      <c r="E1" s="2299"/>
      <c r="F1" s="2299"/>
      <c r="G1" s="2299"/>
      <c r="H1" s="2299"/>
      <c r="I1" s="2299"/>
      <c r="J1" s="2299"/>
      <c r="K1" s="2299"/>
      <c r="L1" s="2299"/>
      <c r="M1" s="2299"/>
      <c r="N1" s="2299"/>
      <c r="O1" s="2299"/>
    </row>
    <row r="2" spans="1:15" ht="54.75" customHeight="1">
      <c r="A2" s="946" t="s">
        <v>0</v>
      </c>
      <c r="B2" s="945" t="s">
        <v>395</v>
      </c>
      <c r="C2" s="945" t="s">
        <v>537</v>
      </c>
      <c r="D2" s="945" t="s">
        <v>418</v>
      </c>
      <c r="E2" s="919" t="s">
        <v>152</v>
      </c>
      <c r="F2" s="80"/>
      <c r="G2" s="80"/>
      <c r="H2" s="222"/>
      <c r="I2" s="191"/>
      <c r="J2" s="191"/>
      <c r="K2" s="191"/>
      <c r="L2" s="191"/>
    </row>
    <row r="3" spans="1:15" ht="17.25">
      <c r="A3" s="240" t="s">
        <v>5</v>
      </c>
      <c r="B3" s="193">
        <v>1429521</v>
      </c>
      <c r="C3" s="614">
        <v>626615</v>
      </c>
      <c r="D3" s="615">
        <v>1437260</v>
      </c>
      <c r="E3" s="743">
        <f t="shared" ref="E3:E17" si="0">C3/D3</f>
        <v>0.43597887647328948</v>
      </c>
      <c r="F3" s="80"/>
      <c r="G3" s="80"/>
      <c r="H3" s="194"/>
      <c r="I3" s="193"/>
      <c r="J3" s="192"/>
      <c r="K3" s="195"/>
      <c r="L3" s="196"/>
    </row>
    <row r="4" spans="1:15" ht="17.25">
      <c r="A4" s="240" t="s">
        <v>6</v>
      </c>
      <c r="B4" s="192">
        <v>1588621</v>
      </c>
      <c r="C4" s="614">
        <v>808496</v>
      </c>
      <c r="D4" s="615">
        <v>1505582.5</v>
      </c>
      <c r="E4" s="743">
        <f t="shared" si="0"/>
        <v>0.53699880278895373</v>
      </c>
      <c r="F4" s="80"/>
      <c r="G4" s="80"/>
      <c r="H4" s="194"/>
      <c r="I4" s="193"/>
      <c r="J4" s="192"/>
      <c r="K4" s="195"/>
      <c r="L4" s="196"/>
    </row>
    <row r="5" spans="1:15" ht="17.25">
      <c r="A5" s="240" t="s">
        <v>7</v>
      </c>
      <c r="B5" s="192">
        <v>1797027</v>
      </c>
      <c r="C5" s="614">
        <v>913203</v>
      </c>
      <c r="D5" s="615">
        <v>1571911.5</v>
      </c>
      <c r="E5" s="743">
        <f t="shared" si="0"/>
        <v>0.58095064512219674</v>
      </c>
      <c r="F5" s="80"/>
      <c r="G5" s="80"/>
      <c r="H5" s="194"/>
      <c r="I5" s="193"/>
      <c r="J5" s="192"/>
      <c r="K5" s="195"/>
      <c r="L5" s="196"/>
    </row>
    <row r="6" spans="1:15" ht="17.25">
      <c r="A6" s="240" t="s">
        <v>8</v>
      </c>
      <c r="B6" s="192">
        <v>1983720</v>
      </c>
      <c r="C6" s="614">
        <v>929743</v>
      </c>
      <c r="D6" s="615">
        <v>1566047</v>
      </c>
      <c r="E6" s="743">
        <f t="shared" si="0"/>
        <v>0.59368780119626041</v>
      </c>
      <c r="H6" s="194"/>
      <c r="I6" s="193"/>
      <c r="J6" s="192"/>
      <c r="K6" s="195"/>
      <c r="L6" s="196"/>
    </row>
    <row r="7" spans="1:15" ht="17.25">
      <c r="A7" s="240" t="s">
        <v>9</v>
      </c>
      <c r="B7" s="192">
        <v>2193890</v>
      </c>
      <c r="C7" s="614">
        <v>1118293</v>
      </c>
      <c r="D7" s="615">
        <v>1560994</v>
      </c>
      <c r="E7" s="743">
        <f t="shared" si="0"/>
        <v>0.71639801306090867</v>
      </c>
      <c r="H7" s="194"/>
      <c r="I7" s="193"/>
      <c r="J7" s="192"/>
      <c r="K7" s="195"/>
      <c r="L7" s="196"/>
    </row>
    <row r="8" spans="1:15" ht="17.25">
      <c r="A8" s="240" t="s">
        <v>145</v>
      </c>
      <c r="B8" s="192">
        <v>2374783</v>
      </c>
      <c r="C8" s="614">
        <v>1189601</v>
      </c>
      <c r="D8" s="615">
        <v>1631129</v>
      </c>
      <c r="E8" s="743">
        <f t="shared" si="0"/>
        <v>0.72931141559006063</v>
      </c>
      <c r="H8" s="194"/>
      <c r="I8" s="193"/>
      <c r="J8" s="192"/>
      <c r="K8" s="195"/>
      <c r="L8" s="196"/>
    </row>
    <row r="9" spans="1:15" ht="17.25">
      <c r="A9" s="240" t="s">
        <v>177</v>
      </c>
      <c r="B9" s="192">
        <v>2552974</v>
      </c>
      <c r="C9" s="614">
        <v>1242780</v>
      </c>
      <c r="D9" s="615">
        <v>1686216</v>
      </c>
      <c r="E9" s="743">
        <f t="shared" si="0"/>
        <v>0.73702301484507327</v>
      </c>
      <c r="G9" s="604"/>
      <c r="H9" s="194"/>
      <c r="I9" s="193"/>
      <c r="J9" s="192"/>
      <c r="K9" s="195"/>
      <c r="L9" s="196"/>
    </row>
    <row r="10" spans="1:15" ht="17.25">
      <c r="A10" s="240" t="s">
        <v>384</v>
      </c>
      <c r="B10" s="192">
        <v>2714449</v>
      </c>
      <c r="C10" s="614">
        <v>1291137</v>
      </c>
      <c r="D10" s="615">
        <v>1716228</v>
      </c>
      <c r="E10" s="743">
        <f t="shared" si="0"/>
        <v>0.75231088177095351</v>
      </c>
      <c r="F10" s="7"/>
      <c r="G10" s="604"/>
      <c r="H10" s="194"/>
      <c r="I10" s="193"/>
      <c r="J10" s="192"/>
      <c r="K10" s="195"/>
      <c r="L10" s="196"/>
    </row>
    <row r="11" spans="1:15" ht="17.25">
      <c r="A11" s="240" t="s">
        <v>417</v>
      </c>
      <c r="B11" s="192">
        <v>2881130</v>
      </c>
      <c r="C11" s="614">
        <v>1376966</v>
      </c>
      <c r="D11" s="615">
        <v>1769801</v>
      </c>
      <c r="E11" s="743">
        <f t="shared" si="0"/>
        <v>0.77803436657567715</v>
      </c>
      <c r="F11" s="8"/>
      <c r="G11" s="604"/>
      <c r="H11" s="194"/>
      <c r="I11" s="193"/>
      <c r="J11" s="192"/>
      <c r="K11" s="195"/>
      <c r="L11" s="196"/>
    </row>
    <row r="12" spans="1:15" ht="17.25">
      <c r="A12" s="240" t="s">
        <v>425</v>
      </c>
      <c r="B12" s="192">
        <v>3032720</v>
      </c>
      <c r="C12" s="614">
        <v>1508392</v>
      </c>
      <c r="D12" s="615">
        <v>1865496</v>
      </c>
      <c r="E12" s="743">
        <f t="shared" si="0"/>
        <v>0.80857423441272458</v>
      </c>
      <c r="F12" s="8"/>
      <c r="G12" s="604"/>
      <c r="H12" s="194"/>
      <c r="I12" s="82"/>
      <c r="J12" s="9"/>
    </row>
    <row r="13" spans="1:15" s="604" customFormat="1" ht="17.25">
      <c r="A13" s="240" t="s">
        <v>720</v>
      </c>
      <c r="B13" s="192">
        <v>3032720</v>
      </c>
      <c r="C13" s="614">
        <v>1617107</v>
      </c>
      <c r="D13" s="615">
        <v>1965498</v>
      </c>
      <c r="E13" s="743">
        <f t="shared" si="0"/>
        <v>0.82274670338000855</v>
      </c>
      <c r="F13" s="8"/>
      <c r="G13" s="8"/>
      <c r="H13" s="8"/>
      <c r="I13" s="82"/>
      <c r="J13" s="9"/>
    </row>
    <row r="14" spans="1:15" s="604" customFormat="1" ht="17.25">
      <c r="A14" s="240" t="s">
        <v>748</v>
      </c>
      <c r="B14" s="192">
        <v>3032720</v>
      </c>
      <c r="C14" s="614">
        <v>1725802</v>
      </c>
      <c r="D14" s="615">
        <v>2012995</v>
      </c>
      <c r="E14" s="743">
        <f t="shared" si="0"/>
        <v>0.8573304951080355</v>
      </c>
      <c r="F14" s="8"/>
      <c r="G14" s="8"/>
      <c r="H14" s="8"/>
      <c r="I14" s="82"/>
      <c r="J14" s="9"/>
    </row>
    <row r="15" spans="1:15" ht="17.25">
      <c r="A15" s="240" t="s">
        <v>801</v>
      </c>
      <c r="B15" s="192">
        <v>3032720</v>
      </c>
      <c r="C15" s="614">
        <v>1837104</v>
      </c>
      <c r="D15" s="615">
        <v>2050907</v>
      </c>
      <c r="E15" s="743">
        <f t="shared" si="0"/>
        <v>0.8957519770521043</v>
      </c>
      <c r="F15" s="747"/>
      <c r="G15" s="8"/>
      <c r="H15" s="8"/>
      <c r="I15" s="82"/>
      <c r="J15" s="9"/>
    </row>
    <row r="16" spans="1:15" ht="19.5" customHeight="1">
      <c r="A16" s="240" t="s">
        <v>827</v>
      </c>
      <c r="B16" s="192"/>
      <c r="C16" s="614">
        <f>+'III.5.3.Afil. SVDS'!B19</f>
        <v>1935968</v>
      </c>
      <c r="D16" s="615">
        <v>2202518.1965998798</v>
      </c>
      <c r="E16" s="743">
        <f t="shared" si="0"/>
        <v>0.87897934418368728</v>
      </c>
      <c r="F16" s="8"/>
      <c r="G16" s="8"/>
      <c r="H16" s="8"/>
      <c r="I16" s="82"/>
      <c r="J16" s="9"/>
    </row>
    <row r="17" spans="1:24" s="604" customFormat="1" ht="19.5" customHeight="1">
      <c r="A17" s="240" t="s">
        <v>1030</v>
      </c>
      <c r="B17" s="192">
        <v>3032720</v>
      </c>
      <c r="C17" s="614">
        <v>1924919</v>
      </c>
      <c r="D17" s="615">
        <v>2240987</v>
      </c>
      <c r="E17" s="743">
        <f t="shared" si="0"/>
        <v>0.85896035987714336</v>
      </c>
      <c r="F17" s="8"/>
      <c r="G17" s="8"/>
      <c r="H17" s="8"/>
      <c r="I17" s="82"/>
      <c r="J17" s="9"/>
    </row>
    <row r="18" spans="1:24" ht="17.25">
      <c r="A18" s="240" t="s">
        <v>1089</v>
      </c>
      <c r="B18" s="239">
        <v>3032720</v>
      </c>
      <c r="C18" s="1861">
        <f>+'Resumen EEp (2)'!D42</f>
        <v>1460091</v>
      </c>
      <c r="D18" s="615">
        <f>+'Resumen EEp (2)'!B61</f>
        <v>2299153</v>
      </c>
      <c r="E18" s="775">
        <f>C18/D18</f>
        <v>0.63505604020263118</v>
      </c>
      <c r="F18" s="7"/>
      <c r="G18" s="7"/>
      <c r="H18" s="7"/>
      <c r="I18" s="82"/>
      <c r="J18" s="9"/>
    </row>
    <row r="19" spans="1:24" ht="23.25" customHeight="1">
      <c r="A19" s="2318" t="s">
        <v>1034</v>
      </c>
      <c r="B19" s="2318"/>
      <c r="C19" s="2318"/>
      <c r="D19" s="2318"/>
      <c r="E19" s="2318"/>
      <c r="F19" s="95"/>
      <c r="G19" s="95"/>
      <c r="H19" s="95"/>
      <c r="I19" s="82"/>
      <c r="J19" s="82"/>
    </row>
    <row r="20" spans="1:24">
      <c r="B20" s="82"/>
      <c r="C20" s="82"/>
      <c r="D20" s="82"/>
      <c r="E20" s="82"/>
      <c r="F20" s="82"/>
      <c r="G20" s="82"/>
      <c r="H20" s="82"/>
      <c r="I20" s="82"/>
      <c r="J20" s="82"/>
    </row>
    <row r="21" spans="1:24">
      <c r="B21" s="82"/>
      <c r="C21" s="82"/>
      <c r="D21" s="82"/>
      <c r="E21" s="82"/>
      <c r="F21" s="82"/>
      <c r="G21" s="82"/>
      <c r="H21" s="82"/>
      <c r="I21" s="82"/>
      <c r="J21" s="82"/>
      <c r="X21" s="66" t="s">
        <v>10</v>
      </c>
    </row>
    <row r="22" spans="1:24">
      <c r="B22" s="82"/>
      <c r="C22" s="82"/>
      <c r="D22" s="82"/>
      <c r="E22" s="82"/>
    </row>
    <row r="23" spans="1:24">
      <c r="B23" s="82"/>
      <c r="C23" s="82"/>
      <c r="D23" s="82"/>
      <c r="E23" s="82"/>
    </row>
  </sheetData>
  <mergeCells count="2">
    <mergeCell ref="A1:O1"/>
    <mergeCell ref="A19:E19"/>
  </mergeCells>
  <printOptions horizontalCentered="1" verticalCentered="1"/>
  <pageMargins left="0.4" right="0.4" top="0.25" bottom="0.25" header="0.314" footer="0.31496062992126"/>
  <pageSetup scale="58"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9" tint="-0.249977111117893"/>
    <pageSetUpPr fitToPage="1"/>
  </sheetPr>
  <dimension ref="A1:L45"/>
  <sheetViews>
    <sheetView showGridLines="0" view="pageBreakPreview" zoomScale="70" zoomScaleNormal="100" zoomScaleSheetLayoutView="70" workbookViewId="0">
      <selection activeCell="H8" sqref="H8"/>
    </sheetView>
  </sheetViews>
  <sheetFormatPr baseColWidth="10" defaultColWidth="11.42578125" defaultRowHeight="23.25" customHeight="1"/>
  <cols>
    <col min="1" max="1" width="16.140625" style="66" customWidth="1"/>
    <col min="2" max="3" width="16.85546875" style="66" customWidth="1"/>
    <col min="4" max="4" width="14.28515625" style="66" customWidth="1"/>
    <col min="5" max="5" width="16.28515625" style="82" bestFit="1" customWidth="1"/>
    <col min="6" max="6" width="14.28515625" style="66" bestFit="1" customWidth="1"/>
    <col min="7" max="7" width="19.85546875" style="66" customWidth="1"/>
    <col min="8" max="8" width="20.5703125" style="66" customWidth="1"/>
    <col min="9" max="9" width="23.140625" style="66" customWidth="1"/>
    <col min="10" max="10" width="11.140625" style="66" bestFit="1" customWidth="1"/>
    <col min="11" max="11" width="28.7109375" style="66" customWidth="1"/>
    <col min="12" max="12" width="37.28515625" style="66" customWidth="1"/>
    <col min="13" max="16384" width="11.42578125" style="66"/>
  </cols>
  <sheetData>
    <row r="1" spans="1:12" ht="84.75" customHeight="1">
      <c r="A1" s="2319"/>
      <c r="B1" s="2319"/>
      <c r="C1" s="2319"/>
      <c r="D1" s="2319"/>
      <c r="E1" s="2319"/>
      <c r="F1" s="2319"/>
      <c r="G1" s="2319"/>
      <c r="H1" s="2319"/>
      <c r="I1" s="2319"/>
      <c r="J1" s="2319"/>
      <c r="K1" s="2319"/>
      <c r="L1" s="2319"/>
    </row>
    <row r="2" spans="1:12" s="32" customFormat="1" ht="19.5" customHeight="1">
      <c r="A2" s="2320"/>
      <c r="B2" s="2320"/>
      <c r="C2" s="2320"/>
      <c r="D2" s="2320"/>
      <c r="E2" s="2320"/>
      <c r="F2" s="2320"/>
      <c r="G2" s="2320"/>
      <c r="H2" s="2320"/>
      <c r="I2" s="2320"/>
      <c r="J2" s="2320"/>
      <c r="K2" s="2320"/>
      <c r="L2" s="2320"/>
    </row>
    <row r="3" spans="1:12" s="229" customFormat="1" ht="27.75" customHeight="1">
      <c r="A3" s="1540" t="s">
        <v>138</v>
      </c>
      <c r="B3" s="698" t="s">
        <v>16</v>
      </c>
      <c r="C3" s="698" t="s">
        <v>14</v>
      </c>
      <c r="D3" s="228"/>
    </row>
    <row r="4" spans="1:12" ht="18.75">
      <c r="A4" s="1541" t="s">
        <v>160</v>
      </c>
      <c r="B4" s="968">
        <f>+'Resumen EEp (2)'!B85</f>
        <v>16038</v>
      </c>
      <c r="C4" s="1542">
        <f>+B4/$B$14</f>
        <v>1.0984246872283988E-2</v>
      </c>
      <c r="D4" s="138"/>
      <c r="E4" s="138"/>
      <c r="F4" s="103"/>
      <c r="G4" s="103"/>
      <c r="H4" s="103"/>
      <c r="I4" s="103"/>
      <c r="J4" s="138"/>
      <c r="K4" s="138"/>
      <c r="L4" s="138"/>
    </row>
    <row r="5" spans="1:12" ht="18.75">
      <c r="A5" s="244" t="s">
        <v>32</v>
      </c>
      <c r="B5" s="968">
        <f>+'Resumen EEp (2)'!C85</f>
        <v>148055</v>
      </c>
      <c r="C5" s="1539">
        <f t="shared" ref="C5:C13" si="0">+B5/$B$14</f>
        <v>0.1014012140339198</v>
      </c>
      <c r="D5" s="138"/>
      <c r="F5" s="103"/>
      <c r="G5" s="103"/>
      <c r="H5" s="103"/>
      <c r="I5" s="103"/>
      <c r="J5" s="82"/>
      <c r="K5" s="82"/>
      <c r="L5" s="82"/>
    </row>
    <row r="6" spans="1:12" ht="18.75">
      <c r="A6" s="244" t="s">
        <v>33</v>
      </c>
      <c r="B6" s="968">
        <f>+'Resumen EEp (2)'!D85</f>
        <v>221732</v>
      </c>
      <c r="C6" s="1539">
        <f t="shared" si="0"/>
        <v>0.15186176751996966</v>
      </c>
      <c r="D6" s="138"/>
      <c r="F6" s="103"/>
      <c r="G6" s="103"/>
      <c r="H6" s="103"/>
      <c r="I6" s="103"/>
      <c r="J6" s="604"/>
      <c r="K6" s="604"/>
      <c r="L6" s="604"/>
    </row>
    <row r="7" spans="1:12" ht="18.75">
      <c r="A7" s="244" t="s">
        <v>134</v>
      </c>
      <c r="B7" s="968">
        <f>+'Resumen EEp (2)'!E85</f>
        <v>211915</v>
      </c>
      <c r="C7" s="1539">
        <f t="shared" si="0"/>
        <v>0.14513821398803226</v>
      </c>
      <c r="D7" s="138"/>
      <c r="F7" s="103"/>
      <c r="G7" s="103"/>
      <c r="H7" s="103"/>
      <c r="I7" s="103"/>
      <c r="J7" s="604"/>
      <c r="K7" s="604"/>
      <c r="L7" s="604"/>
    </row>
    <row r="8" spans="1:12" ht="18.75">
      <c r="A8" s="244" t="s">
        <v>135</v>
      </c>
      <c r="B8" s="968">
        <f>+'Resumen EEp (2)'!F85</f>
        <v>191891</v>
      </c>
      <c r="C8" s="1539">
        <f t="shared" si="0"/>
        <v>0.13142400028491374</v>
      </c>
      <c r="D8" s="138"/>
      <c r="E8" s="604"/>
      <c r="F8" s="103"/>
      <c r="G8" s="103"/>
      <c r="H8" s="103"/>
      <c r="I8" s="103"/>
      <c r="J8" s="604"/>
      <c r="K8" s="604"/>
      <c r="L8" s="604"/>
    </row>
    <row r="9" spans="1:12" ht="18.75">
      <c r="A9" s="244" t="s">
        <v>34</v>
      </c>
      <c r="B9" s="968">
        <f>+'Resumen EEp (2)'!G85</f>
        <v>174168</v>
      </c>
      <c r="C9" s="1539">
        <f t="shared" si="0"/>
        <v>0.11928571575333319</v>
      </c>
      <c r="D9" s="138"/>
      <c r="E9" s="103"/>
      <c r="F9" s="103"/>
      <c r="G9" s="103"/>
      <c r="H9" s="103"/>
      <c r="I9" s="103"/>
      <c r="J9" s="604"/>
      <c r="K9" s="604"/>
      <c r="L9" s="604"/>
    </row>
    <row r="10" spans="1:12" ht="18.75">
      <c r="A10" s="244" t="s">
        <v>35</v>
      </c>
      <c r="B10" s="968">
        <f>+'Resumen EEp (2)'!H85</f>
        <v>143558</v>
      </c>
      <c r="C10" s="1539">
        <f t="shared" si="0"/>
        <v>9.8321269016794152E-2</v>
      </c>
      <c r="D10" s="138"/>
      <c r="E10" s="103"/>
      <c r="F10" s="103"/>
      <c r="G10" s="103"/>
      <c r="H10" s="103"/>
      <c r="I10" s="103"/>
      <c r="J10" s="604"/>
      <c r="K10" s="604"/>
      <c r="L10" s="604"/>
    </row>
    <row r="11" spans="1:12" ht="18.75">
      <c r="A11" s="244" t="s">
        <v>36</v>
      </c>
      <c r="B11" s="968">
        <f>+'Resumen EEp (2)'!I85</f>
        <v>122893</v>
      </c>
      <c r="C11" s="1539">
        <f t="shared" si="0"/>
        <v>8.4168041580969952E-2</v>
      </c>
      <c r="D11" s="141"/>
      <c r="E11" s="604"/>
      <c r="F11" s="103"/>
      <c r="G11" s="103"/>
      <c r="H11" s="103"/>
      <c r="I11" s="103"/>
      <c r="J11" s="604"/>
      <c r="K11" s="604"/>
      <c r="L11" s="604"/>
    </row>
    <row r="12" spans="1:12" ht="18.75">
      <c r="A12" s="244" t="s">
        <v>37</v>
      </c>
      <c r="B12" s="968">
        <f>+'Resumen EEp (2)'!J85</f>
        <v>95041</v>
      </c>
      <c r="C12" s="1539">
        <f t="shared" si="0"/>
        <v>6.5092518206057021E-2</v>
      </c>
      <c r="D12" s="138"/>
      <c r="E12" s="604"/>
      <c r="F12" s="103"/>
      <c r="G12" s="103"/>
      <c r="H12" s="103"/>
      <c r="I12" s="103"/>
      <c r="J12" s="604"/>
      <c r="K12" s="604"/>
      <c r="L12" s="604"/>
    </row>
    <row r="13" spans="1:12" ht="18.75">
      <c r="A13" s="1546" t="s">
        <v>136</v>
      </c>
      <c r="B13" s="968">
        <f>+'Resumen EEp (2)'!K85</f>
        <v>134800</v>
      </c>
      <c r="C13" s="1543">
        <f t="shared" si="0"/>
        <v>9.2323012743726243E-2</v>
      </c>
      <c r="D13" s="138"/>
      <c r="E13" s="604"/>
      <c r="F13" s="103"/>
      <c r="G13" s="103"/>
      <c r="H13" s="103"/>
      <c r="I13" s="103"/>
      <c r="J13" s="604"/>
      <c r="K13" s="604"/>
      <c r="L13" s="604"/>
    </row>
    <row r="14" spans="1:12" ht="21" customHeight="1">
      <c r="A14" s="1544" t="s">
        <v>2</v>
      </c>
      <c r="B14" s="966">
        <f>SUM(B4:B13)</f>
        <v>1460091</v>
      </c>
      <c r="C14" s="1545">
        <f>SUM(C4:C13)</f>
        <v>0.99999999999999989</v>
      </c>
      <c r="D14" s="138"/>
      <c r="E14" s="604"/>
      <c r="F14" s="103"/>
      <c r="G14" s="103"/>
      <c r="H14" s="103"/>
      <c r="I14" s="103"/>
      <c r="J14" s="604"/>
      <c r="K14" s="604"/>
      <c r="L14" s="604"/>
    </row>
    <row r="15" spans="1:12" ht="23.25" customHeight="1">
      <c r="C15" s="104"/>
      <c r="D15" s="39"/>
      <c r="E15" s="604"/>
      <c r="F15" s="103"/>
      <c r="G15" s="103"/>
      <c r="H15" s="103"/>
      <c r="I15" s="103"/>
      <c r="J15" s="604"/>
      <c r="K15" s="604"/>
      <c r="L15" s="604"/>
    </row>
    <row r="16" spans="1:12" ht="23.25" customHeight="1">
      <c r="B16" s="82"/>
      <c r="C16" s="82"/>
      <c r="D16" s="82"/>
      <c r="E16" s="103"/>
      <c r="F16" s="83"/>
      <c r="G16" s="83"/>
      <c r="H16" s="83"/>
      <c r="I16" s="83"/>
      <c r="J16" s="83"/>
      <c r="K16" s="83"/>
      <c r="L16" s="39"/>
    </row>
    <row r="17" spans="1:11" ht="23.25" customHeight="1">
      <c r="B17" s="82"/>
      <c r="C17" s="82"/>
      <c r="D17" s="82"/>
      <c r="F17" s="82"/>
      <c r="G17" s="82"/>
      <c r="H17" s="82"/>
      <c r="I17" s="82"/>
      <c r="J17" s="82"/>
      <c r="K17" s="82"/>
    </row>
    <row r="18" spans="1:11" ht="23.25" customHeight="1">
      <c r="B18" s="82"/>
      <c r="C18" s="82"/>
      <c r="D18" s="82"/>
      <c r="F18" s="82"/>
      <c r="G18" s="82"/>
      <c r="H18" s="82"/>
      <c r="I18" s="82"/>
      <c r="J18" s="82"/>
      <c r="K18" s="82"/>
    </row>
    <row r="19" spans="1:11" ht="23.25" customHeight="1">
      <c r="B19" s="82"/>
      <c r="C19" s="82"/>
      <c r="D19" s="82"/>
      <c r="F19" s="82"/>
      <c r="G19" s="82"/>
      <c r="H19" s="82"/>
      <c r="I19" s="82"/>
      <c r="J19" s="82"/>
      <c r="K19" s="82"/>
    </row>
    <row r="20" spans="1:11" ht="23.25" customHeight="1">
      <c r="B20" s="82"/>
      <c r="C20" s="82"/>
      <c r="D20" s="82"/>
      <c r="F20" s="82"/>
      <c r="G20" s="82"/>
      <c r="H20" s="82"/>
      <c r="I20" s="82"/>
      <c r="J20" s="82"/>
      <c r="K20" s="82"/>
    </row>
    <row r="21" spans="1:11" ht="23.25" customHeight="1">
      <c r="B21" s="82"/>
      <c r="C21" s="82"/>
      <c r="D21" s="82"/>
      <c r="F21" s="82"/>
      <c r="G21" s="82"/>
      <c r="H21" s="82"/>
      <c r="I21" s="82"/>
      <c r="J21" s="82"/>
      <c r="K21" s="82"/>
    </row>
    <row r="22" spans="1:11" ht="23.25" customHeight="1">
      <c r="B22" s="82"/>
      <c r="C22" s="82"/>
      <c r="D22" s="82"/>
      <c r="F22" s="82"/>
      <c r="G22" s="82"/>
      <c r="H22" s="82"/>
      <c r="I22" s="82"/>
      <c r="J22" s="82"/>
      <c r="K22" s="82"/>
    </row>
    <row r="23" spans="1:11" ht="23.25" customHeight="1">
      <c r="B23" s="82"/>
      <c r="C23" s="82"/>
      <c r="D23" s="82"/>
      <c r="F23" s="82"/>
      <c r="G23" s="82"/>
      <c r="H23" s="82"/>
      <c r="I23" s="82"/>
      <c r="J23" s="82"/>
      <c r="K23" s="82"/>
    </row>
    <row r="24" spans="1:11" ht="23.25" customHeight="1">
      <c r="B24" s="82"/>
      <c r="C24" s="82"/>
      <c r="D24" s="82"/>
      <c r="F24" s="82"/>
      <c r="G24" s="82"/>
      <c r="H24" s="82"/>
      <c r="I24" s="82"/>
      <c r="J24" s="82"/>
      <c r="K24" s="82"/>
    </row>
    <row r="25" spans="1:11" ht="23.25" customHeight="1">
      <c r="A25" s="60"/>
      <c r="B25" s="86"/>
      <c r="C25" s="86"/>
      <c r="D25" s="86"/>
      <c r="E25" s="86"/>
      <c r="F25" s="86"/>
      <c r="G25" s="86"/>
      <c r="H25" s="86"/>
      <c r="I25" s="86"/>
      <c r="J25" s="86"/>
      <c r="K25" s="86"/>
    </row>
    <row r="26" spans="1:11" ht="23.25" customHeight="1">
      <c r="A26" s="60"/>
      <c r="B26" s="86"/>
      <c r="C26" s="86"/>
      <c r="D26" s="86"/>
      <c r="E26" s="86"/>
      <c r="F26" s="86"/>
      <c r="G26" s="86"/>
      <c r="H26" s="86"/>
      <c r="I26" s="86"/>
      <c r="J26" s="86"/>
      <c r="K26" s="86"/>
    </row>
    <row r="27" spans="1:11" ht="23.25" customHeight="1">
      <c r="A27" s="60"/>
      <c r="B27" s="86"/>
      <c r="C27" s="86"/>
      <c r="D27" s="86"/>
      <c r="E27" s="86"/>
      <c r="F27" s="86"/>
      <c r="G27" s="86"/>
      <c r="H27" s="86"/>
      <c r="I27" s="86"/>
      <c r="J27" s="86"/>
      <c r="K27" s="86"/>
    </row>
    <row r="28" spans="1:11" ht="23.25" customHeight="1">
      <c r="A28" s="60"/>
      <c r="B28" s="86"/>
      <c r="C28" s="86"/>
      <c r="D28" s="86"/>
      <c r="E28" s="86"/>
      <c r="F28" s="86"/>
      <c r="G28" s="86"/>
      <c r="H28" s="86"/>
      <c r="I28" s="86"/>
      <c r="J28" s="86"/>
      <c r="K28" s="86"/>
    </row>
    <row r="29" spans="1:11" ht="23.25" customHeight="1">
      <c r="A29" s="60"/>
      <c r="B29" s="86"/>
      <c r="C29" s="86"/>
      <c r="D29" s="86"/>
      <c r="E29" s="86"/>
      <c r="F29" s="86"/>
      <c r="G29" s="86"/>
      <c r="H29" s="86"/>
      <c r="I29" s="86"/>
      <c r="J29" s="86"/>
      <c r="K29" s="86"/>
    </row>
    <row r="30" spans="1:11" ht="23.25" customHeight="1">
      <c r="A30" s="60"/>
      <c r="B30" s="86"/>
      <c r="C30" s="86"/>
      <c r="D30" s="86"/>
      <c r="E30" s="86"/>
      <c r="F30" s="86"/>
      <c r="G30" s="86"/>
      <c r="H30" s="86"/>
      <c r="I30" s="86"/>
      <c r="J30" s="86"/>
      <c r="K30" s="86"/>
    </row>
    <row r="31" spans="1:11" ht="23.25" customHeight="1">
      <c r="A31" s="60"/>
      <c r="B31" s="86"/>
      <c r="C31" s="86"/>
      <c r="D31" s="86"/>
      <c r="E31" s="86"/>
      <c r="F31" s="86"/>
      <c r="G31" s="86"/>
      <c r="H31" s="86"/>
      <c r="I31" s="86"/>
      <c r="J31" s="86"/>
      <c r="K31" s="86"/>
    </row>
    <row r="32" spans="1:11" ht="23.25" customHeight="1">
      <c r="A32" s="60"/>
      <c r="B32" s="86"/>
      <c r="C32" s="86"/>
      <c r="D32" s="86"/>
      <c r="E32" s="86"/>
      <c r="F32" s="86"/>
      <c r="G32" s="86"/>
      <c r="H32" s="86"/>
      <c r="I32" s="86"/>
      <c r="J32" s="86"/>
      <c r="K32" s="86"/>
    </row>
    <row r="33" spans="1:11" ht="23.25" customHeight="1">
      <c r="A33" s="60"/>
      <c r="B33" s="86"/>
      <c r="C33" s="86"/>
      <c r="D33" s="86"/>
      <c r="E33" s="86"/>
      <c r="F33" s="86"/>
      <c r="G33" s="86"/>
      <c r="H33" s="86"/>
      <c r="I33" s="86"/>
      <c r="J33" s="86"/>
      <c r="K33" s="86"/>
    </row>
    <row r="34" spans="1:11" ht="23.25" customHeight="1">
      <c r="A34" s="60"/>
      <c r="B34" s="86"/>
      <c r="C34" s="86"/>
      <c r="D34" s="86"/>
      <c r="E34" s="86"/>
      <c r="F34" s="86"/>
      <c r="G34" s="86"/>
      <c r="H34" s="86"/>
      <c r="I34" s="86"/>
      <c r="J34" s="86"/>
      <c r="K34" s="86"/>
    </row>
    <row r="35" spans="1:11" ht="23.25" customHeight="1">
      <c r="A35" s="60"/>
      <c r="B35" s="86"/>
      <c r="C35" s="86"/>
      <c r="D35" s="86"/>
      <c r="E35" s="86"/>
      <c r="F35" s="86"/>
      <c r="G35" s="86"/>
      <c r="H35" s="86"/>
      <c r="I35" s="86"/>
      <c r="J35" s="86"/>
      <c r="K35" s="86"/>
    </row>
    <row r="36" spans="1:11" ht="23.25" customHeight="1">
      <c r="A36" s="60"/>
      <c r="B36" s="86"/>
      <c r="C36" s="86"/>
      <c r="D36" s="86"/>
      <c r="E36" s="86"/>
      <c r="F36" s="86"/>
      <c r="G36" s="86"/>
      <c r="H36" s="86"/>
      <c r="I36" s="86"/>
      <c r="J36" s="86"/>
      <c r="K36" s="86"/>
    </row>
    <row r="37" spans="1:11" ht="23.25" customHeight="1">
      <c r="A37" s="60"/>
      <c r="B37" s="86"/>
      <c r="C37" s="86"/>
      <c r="D37" s="86"/>
      <c r="E37" s="86"/>
      <c r="F37" s="86"/>
      <c r="G37" s="86"/>
      <c r="H37" s="86"/>
      <c r="I37" s="86"/>
      <c r="J37" s="86"/>
      <c r="K37" s="86"/>
    </row>
    <row r="38" spans="1:11" ht="23.25" customHeight="1">
      <c r="A38" s="60"/>
      <c r="B38" s="86"/>
      <c r="C38" s="86"/>
      <c r="D38" s="86"/>
      <c r="E38" s="86"/>
      <c r="F38" s="86"/>
      <c r="G38" s="86"/>
      <c r="H38" s="86"/>
      <c r="I38" s="86"/>
      <c r="J38" s="86"/>
      <c r="K38" s="86"/>
    </row>
    <row r="39" spans="1:11" ht="23.25" customHeight="1">
      <c r="A39" s="60"/>
      <c r="B39" s="86"/>
      <c r="C39" s="86"/>
      <c r="D39" s="86"/>
      <c r="E39" s="86"/>
      <c r="F39" s="86"/>
      <c r="G39" s="86"/>
      <c r="H39" s="86"/>
      <c r="I39" s="86"/>
      <c r="J39" s="86"/>
      <c r="K39" s="86"/>
    </row>
    <row r="40" spans="1:11" ht="23.25" customHeight="1">
      <c r="A40" s="86"/>
      <c r="C40" s="86"/>
      <c r="D40" s="86"/>
      <c r="E40" s="86"/>
      <c r="F40" s="86"/>
      <c r="G40" s="86"/>
      <c r="H40" s="86"/>
      <c r="I40" s="86"/>
      <c r="J40" s="86"/>
      <c r="K40" s="86"/>
    </row>
    <row r="41" spans="1:11" ht="23.25" customHeight="1">
      <c r="A41" s="60"/>
      <c r="B41" s="86"/>
      <c r="C41" s="86"/>
      <c r="D41" s="86"/>
      <c r="E41" s="86"/>
      <c r="F41" s="86"/>
      <c r="G41" s="86"/>
      <c r="H41" s="86"/>
      <c r="I41" s="86"/>
      <c r="J41" s="86"/>
      <c r="K41" s="86"/>
    </row>
    <row r="42" spans="1:11" ht="23.25" customHeight="1">
      <c r="A42" s="60"/>
      <c r="B42" s="86"/>
      <c r="C42" s="86"/>
      <c r="D42" s="86"/>
      <c r="E42" s="86"/>
      <c r="F42" s="86"/>
      <c r="G42" s="86"/>
      <c r="H42" s="86"/>
      <c r="I42" s="86"/>
      <c r="J42" s="86"/>
      <c r="K42" s="86"/>
    </row>
    <row r="43" spans="1:11" ht="23.25" customHeight="1">
      <c r="A43" s="60"/>
      <c r="B43" s="86"/>
      <c r="C43" s="86"/>
      <c r="D43" s="86"/>
      <c r="E43" s="86"/>
      <c r="F43" s="86"/>
      <c r="G43" s="86"/>
      <c r="H43" s="86"/>
      <c r="I43" s="86"/>
      <c r="J43" s="86"/>
      <c r="K43" s="86"/>
    </row>
    <row r="44" spans="1:11" ht="23.25" customHeight="1">
      <c r="A44" s="62"/>
      <c r="B44" s="86"/>
      <c r="C44" s="86"/>
      <c r="D44" s="86"/>
      <c r="E44" s="86"/>
      <c r="F44" s="86"/>
      <c r="G44" s="86"/>
      <c r="H44" s="86"/>
      <c r="I44" s="86"/>
      <c r="J44" s="86"/>
      <c r="K44" s="86"/>
    </row>
    <row r="45" spans="1:11" ht="23.25" customHeight="1">
      <c r="A45" s="60"/>
      <c r="B45" s="86"/>
      <c r="C45" s="86"/>
      <c r="D45" s="86"/>
      <c r="E45" s="86"/>
      <c r="F45" s="86"/>
      <c r="G45" s="86"/>
      <c r="H45" s="86"/>
      <c r="I45" s="86"/>
      <c r="J45" s="86"/>
      <c r="K45" s="86"/>
    </row>
  </sheetData>
  <mergeCells count="2">
    <mergeCell ref="A1:L1"/>
    <mergeCell ref="A2:L2"/>
  </mergeCells>
  <conditionalFormatting sqref="B4:B13">
    <cfRule type="cellIs" dxfId="30" priority="1" operator="equal">
      <formula>0</formula>
    </cfRule>
  </conditionalFormatting>
  <printOptions horizontalCentered="1" verticalCentered="1"/>
  <pageMargins left="0.4" right="0.4" top="0.25" bottom="0.25" header="0.31496062992126" footer="0.31496062992126"/>
  <pageSetup scale="55"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9" tint="-0.249977111117893"/>
    <pageSetUpPr fitToPage="1"/>
  </sheetPr>
  <dimension ref="A1:L45"/>
  <sheetViews>
    <sheetView showGridLines="0" view="pageBreakPreview" zoomScale="70" zoomScaleNormal="100" zoomScaleSheetLayoutView="70" workbookViewId="0">
      <selection activeCell="M1" sqref="M1:X1048576"/>
    </sheetView>
  </sheetViews>
  <sheetFormatPr baseColWidth="10" defaultColWidth="11.42578125" defaultRowHeight="23.25" customHeight="1"/>
  <cols>
    <col min="1" max="1" width="25.28515625" style="66" customWidth="1"/>
    <col min="2" max="2" width="17.140625" style="66" customWidth="1"/>
    <col min="3" max="3" width="15.42578125" style="66" customWidth="1"/>
    <col min="4" max="4" width="14.28515625" style="66" customWidth="1"/>
    <col min="5" max="6" width="11.7109375" style="66" bestFit="1" customWidth="1"/>
    <col min="7" max="7" width="19.28515625" style="66" customWidth="1"/>
    <col min="8" max="8" width="18.5703125" style="66" customWidth="1"/>
    <col min="9" max="9" width="19.85546875" style="66" customWidth="1"/>
    <col min="10" max="10" width="21.140625" style="66" customWidth="1"/>
    <col min="11" max="11" width="20.7109375" style="66" customWidth="1"/>
    <col min="12" max="12" width="20.140625" style="66" customWidth="1"/>
    <col min="13" max="16384" width="11.42578125" style="66"/>
  </cols>
  <sheetData>
    <row r="1" spans="1:12" ht="87" customHeight="1">
      <c r="A1" s="2321"/>
      <c r="B1" s="2321"/>
      <c r="C1" s="2321"/>
      <c r="D1" s="2321"/>
      <c r="E1" s="2321"/>
      <c r="F1" s="2321"/>
      <c r="G1" s="2321"/>
      <c r="H1" s="2321"/>
      <c r="I1" s="2321"/>
      <c r="J1" s="2321"/>
      <c r="K1" s="2321"/>
      <c r="L1" s="2321"/>
    </row>
    <row r="2" spans="1:12" s="80" customFormat="1" ht="12" customHeight="1">
      <c r="A2" s="142"/>
      <c r="B2" s="142"/>
      <c r="C2" s="142"/>
      <c r="D2" s="66"/>
      <c r="E2" s="66"/>
      <c r="F2" s="66"/>
      <c r="G2" s="63"/>
      <c r="H2" s="142"/>
      <c r="I2" s="142"/>
      <c r="J2" s="142"/>
      <c r="K2" s="142"/>
      <c r="L2" s="142"/>
    </row>
    <row r="3" spans="1:12" ht="42" customHeight="1">
      <c r="A3" s="2322" t="s">
        <v>133</v>
      </c>
      <c r="B3" s="2323"/>
      <c r="C3" s="2324"/>
      <c r="E3" s="604"/>
      <c r="F3" s="604"/>
      <c r="G3" s="604"/>
      <c r="H3" s="604"/>
      <c r="I3" s="604"/>
      <c r="J3" s="604"/>
      <c r="K3" s="604"/>
      <c r="L3" s="604"/>
    </row>
    <row r="4" spans="1:12" ht="45.75" customHeight="1">
      <c r="A4" s="698" t="s">
        <v>31</v>
      </c>
      <c r="B4" s="241" t="s">
        <v>16</v>
      </c>
      <c r="C4" s="698" t="s">
        <v>14</v>
      </c>
      <c r="E4" s="604"/>
      <c r="F4" s="604"/>
      <c r="G4" s="604"/>
      <c r="H4" s="604"/>
      <c r="I4" s="604"/>
      <c r="J4" s="604"/>
      <c r="K4" s="604"/>
      <c r="L4" s="604"/>
    </row>
    <row r="5" spans="1:12" ht="18.75">
      <c r="A5" s="243" t="s">
        <v>38</v>
      </c>
      <c r="B5" s="968">
        <f>+'Resumen EEp (2)'!B78</f>
        <v>573142</v>
      </c>
      <c r="C5" s="965">
        <f>+B5/$B$14</f>
        <v>0.39253854725493137</v>
      </c>
      <c r="E5" s="604"/>
      <c r="F5" s="604"/>
      <c r="G5" s="604"/>
      <c r="H5" s="604"/>
      <c r="I5" s="604"/>
      <c r="J5" s="604"/>
      <c r="K5" s="604"/>
      <c r="L5" s="604"/>
    </row>
    <row r="6" spans="1:12" ht="18.75">
      <c r="A6" s="244" t="s">
        <v>39</v>
      </c>
      <c r="B6" s="968">
        <f>+'Resumen EEp (2)'!C78</f>
        <v>475577</v>
      </c>
      <c r="C6" s="965">
        <f t="shared" ref="C6:C13" si="0">+B6/$B$14</f>
        <v>0.32571736967079451</v>
      </c>
      <c r="E6" s="604"/>
      <c r="F6" s="604"/>
      <c r="G6" s="604"/>
      <c r="H6" s="604"/>
      <c r="I6" s="604"/>
      <c r="J6" s="604"/>
      <c r="K6" s="604"/>
      <c r="L6" s="604"/>
    </row>
    <row r="7" spans="1:12" ht="18.75">
      <c r="A7" s="244" t="s">
        <v>40</v>
      </c>
      <c r="B7" s="968">
        <f>+'Resumen EEp (2)'!D78</f>
        <v>150731</v>
      </c>
      <c r="C7" s="965">
        <f t="shared" si="0"/>
        <v>0.10323397651242286</v>
      </c>
      <c r="E7" s="604"/>
      <c r="F7" s="604"/>
      <c r="G7" s="604"/>
      <c r="H7" s="604"/>
      <c r="I7" s="604"/>
      <c r="J7" s="604"/>
      <c r="K7" s="604"/>
      <c r="L7" s="604"/>
    </row>
    <row r="8" spans="1:12" ht="18.75">
      <c r="A8" s="244" t="s">
        <v>41</v>
      </c>
      <c r="B8" s="968">
        <f>+'Resumen EEp (2)'!E78</f>
        <v>114083</v>
      </c>
      <c r="C8" s="965">
        <f t="shared" si="0"/>
        <v>7.8134171089336207E-2</v>
      </c>
      <c r="E8" s="604"/>
      <c r="F8" s="604"/>
      <c r="G8" s="604"/>
      <c r="H8" s="604"/>
      <c r="I8" s="604"/>
      <c r="J8" s="604"/>
      <c r="K8" s="604"/>
      <c r="L8" s="604"/>
    </row>
    <row r="9" spans="1:12" ht="18.75">
      <c r="A9" s="244" t="s">
        <v>42</v>
      </c>
      <c r="B9" s="968">
        <f>+'Resumen EEp (2)'!F78</f>
        <v>87876</v>
      </c>
      <c r="C9" s="965">
        <f t="shared" si="0"/>
        <v>6.0185289820976914E-2</v>
      </c>
      <c r="E9" s="604"/>
      <c r="F9" s="604"/>
      <c r="G9" s="604"/>
      <c r="H9" s="604"/>
      <c r="I9" s="604"/>
      <c r="J9" s="604"/>
      <c r="K9" s="604"/>
      <c r="L9" s="604"/>
    </row>
    <row r="10" spans="1:12" ht="18.75">
      <c r="A10" s="244" t="s">
        <v>43</v>
      </c>
      <c r="B10" s="968">
        <f>+'Resumen EEp (2)'!G78</f>
        <v>24273</v>
      </c>
      <c r="C10" s="965">
        <f t="shared" si="0"/>
        <v>1.6624306293237887E-2</v>
      </c>
      <c r="E10" s="604"/>
      <c r="F10" s="604"/>
      <c r="G10" s="604"/>
      <c r="H10" s="604"/>
    </row>
    <row r="11" spans="1:12" ht="18.75">
      <c r="A11" s="244" t="s">
        <v>44</v>
      </c>
      <c r="B11" s="968">
        <f>+'Resumen EEp (2)'!H78</f>
        <v>12510</v>
      </c>
      <c r="C11" s="965">
        <f t="shared" si="0"/>
        <v>8.5679591203561972E-3</v>
      </c>
      <c r="E11" s="604"/>
      <c r="F11" s="604"/>
      <c r="G11" s="604"/>
      <c r="H11" s="604"/>
      <c r="I11" s="604"/>
      <c r="J11" s="604"/>
      <c r="K11" s="604"/>
      <c r="L11" s="604"/>
    </row>
    <row r="12" spans="1:12" ht="18.75">
      <c r="A12" s="244" t="s">
        <v>45</v>
      </c>
      <c r="B12" s="968">
        <f>+'Resumen EEp (2)'!I78</f>
        <v>13299</v>
      </c>
      <c r="C12" s="965">
        <f t="shared" si="0"/>
        <v>9.1083363982107958E-3</v>
      </c>
      <c r="D12" s="604"/>
      <c r="E12" s="604"/>
      <c r="F12" s="604"/>
      <c r="G12" s="604"/>
      <c r="H12" s="604"/>
      <c r="I12" s="604"/>
      <c r="J12" s="604"/>
      <c r="K12" s="604"/>
      <c r="L12" s="604"/>
    </row>
    <row r="13" spans="1:12" ht="18.75">
      <c r="A13" s="244" t="s">
        <v>46</v>
      </c>
      <c r="B13" s="968">
        <f>+'Resumen EEp (2)'!J78</f>
        <v>8600</v>
      </c>
      <c r="C13" s="965">
        <f t="shared" si="0"/>
        <v>5.890043839733277E-3</v>
      </c>
      <c r="D13" s="604"/>
      <c r="E13" s="604"/>
      <c r="F13" s="604"/>
      <c r="G13" s="604"/>
      <c r="H13" s="604"/>
      <c r="I13" s="604"/>
      <c r="J13" s="604"/>
      <c r="K13" s="604"/>
      <c r="L13" s="604"/>
    </row>
    <row r="14" spans="1:12" ht="18" customHeight="1">
      <c r="A14" s="242" t="s">
        <v>2</v>
      </c>
      <c r="B14" s="966">
        <f>SUM(B5:B13)</f>
        <v>1460091</v>
      </c>
      <c r="C14" s="967">
        <f>SUM(C5:C13)</f>
        <v>1</v>
      </c>
      <c r="E14" s="604"/>
      <c r="F14" s="604"/>
      <c r="G14" s="604"/>
      <c r="H14" s="604"/>
      <c r="I14" s="604"/>
      <c r="J14" s="604"/>
      <c r="K14" s="604"/>
      <c r="L14" s="604"/>
    </row>
    <row r="15" spans="1:12" ht="23.25" customHeight="1">
      <c r="C15" s="79"/>
      <c r="D15" s="79"/>
      <c r="F15" s="63"/>
      <c r="G15" s="82"/>
      <c r="H15" s="82"/>
      <c r="I15" s="82"/>
      <c r="J15" s="82"/>
      <c r="K15" s="82"/>
      <c r="L15" s="82"/>
    </row>
    <row r="16" spans="1:12" ht="23.25" customHeight="1">
      <c r="B16" s="82"/>
      <c r="C16" s="82"/>
      <c r="D16" s="82"/>
      <c r="E16" s="82"/>
      <c r="F16" s="82"/>
      <c r="G16" s="82"/>
      <c r="H16" s="82"/>
      <c r="I16" s="82"/>
      <c r="J16" s="82"/>
      <c r="K16" s="82"/>
      <c r="L16" s="82"/>
    </row>
    <row r="17" spans="1:12" ht="23.25" customHeight="1">
      <c r="B17" s="82"/>
      <c r="C17" s="82"/>
      <c r="D17" s="82"/>
      <c r="E17" s="82"/>
      <c r="F17" s="82"/>
      <c r="G17" s="82"/>
      <c r="H17" s="82"/>
      <c r="I17" s="82"/>
      <c r="J17" s="82"/>
      <c r="K17" s="82"/>
      <c r="L17" s="82"/>
    </row>
    <row r="18" spans="1:12" ht="23.25" customHeight="1">
      <c r="B18" s="82"/>
      <c r="C18" s="82"/>
      <c r="D18" s="82"/>
      <c r="E18" s="82"/>
      <c r="F18" s="82"/>
      <c r="G18" s="82"/>
      <c r="H18" s="82"/>
      <c r="I18" s="82"/>
      <c r="J18" s="82"/>
      <c r="K18" s="82"/>
      <c r="L18" s="82"/>
    </row>
    <row r="19" spans="1:12" ht="23.25" customHeight="1">
      <c r="B19" s="82"/>
      <c r="C19" s="82"/>
      <c r="D19" s="82"/>
      <c r="E19" s="82"/>
      <c r="F19" s="82"/>
      <c r="G19" s="82"/>
      <c r="H19" s="82"/>
      <c r="I19" s="82"/>
      <c r="J19" s="82"/>
      <c r="K19" s="82"/>
      <c r="L19" s="82"/>
    </row>
    <row r="20" spans="1:12" ht="23.25" customHeight="1">
      <c r="B20" s="82"/>
      <c r="C20" s="82"/>
      <c r="D20" s="82"/>
      <c r="E20" s="82"/>
      <c r="F20" s="82"/>
      <c r="G20" s="82"/>
      <c r="H20" s="82"/>
      <c r="I20" s="82"/>
      <c r="J20" s="82"/>
      <c r="K20" s="82"/>
      <c r="L20" s="82"/>
    </row>
    <row r="21" spans="1:12" ht="23.25" customHeight="1">
      <c r="B21" s="82"/>
      <c r="C21" s="82"/>
      <c r="D21" s="82"/>
      <c r="E21" s="86"/>
      <c r="F21" s="86"/>
      <c r="G21" s="86"/>
      <c r="H21" s="86"/>
      <c r="I21" s="86"/>
      <c r="J21" s="86"/>
      <c r="K21" s="86"/>
      <c r="L21" s="86"/>
    </row>
    <row r="22" spans="1:12" ht="23.25" customHeight="1">
      <c r="B22" s="82"/>
      <c r="C22" s="82"/>
      <c r="D22" s="82"/>
      <c r="E22" s="86"/>
      <c r="F22" s="86"/>
      <c r="G22" s="86"/>
      <c r="H22" s="86"/>
      <c r="I22" s="86"/>
      <c r="J22" s="86"/>
      <c r="K22" s="86"/>
      <c r="L22" s="86"/>
    </row>
    <row r="23" spans="1:12" ht="23.25" customHeight="1">
      <c r="B23" s="82"/>
      <c r="C23" s="82"/>
      <c r="D23" s="82"/>
      <c r="E23" s="86"/>
      <c r="F23" s="86"/>
      <c r="G23" s="86"/>
      <c r="H23" s="86"/>
      <c r="I23" s="86"/>
      <c r="J23" s="86"/>
      <c r="K23" s="86"/>
      <c r="L23" s="86"/>
    </row>
    <row r="24" spans="1:12" ht="23.25" customHeight="1">
      <c r="B24" s="82"/>
      <c r="C24" s="82"/>
      <c r="D24" s="82"/>
      <c r="E24" s="86"/>
      <c r="F24" s="86"/>
      <c r="G24" s="86"/>
      <c r="H24" s="86"/>
      <c r="I24" s="86"/>
      <c r="J24" s="86"/>
      <c r="K24" s="86"/>
      <c r="L24" s="86"/>
    </row>
    <row r="25" spans="1:12" ht="23.25" customHeight="1">
      <c r="A25" s="60"/>
      <c r="B25" s="86"/>
      <c r="C25" s="86"/>
      <c r="D25" s="86"/>
      <c r="E25" s="86"/>
      <c r="F25" s="86"/>
      <c r="G25" s="86"/>
      <c r="H25" s="86"/>
      <c r="I25" s="86"/>
      <c r="J25" s="86"/>
      <c r="K25" s="86"/>
      <c r="L25" s="86"/>
    </row>
    <row r="26" spans="1:12" ht="23.25" customHeight="1">
      <c r="A26" s="60"/>
      <c r="B26" s="86"/>
      <c r="C26" s="86"/>
      <c r="D26" s="86"/>
      <c r="E26" s="86"/>
      <c r="F26" s="86"/>
      <c r="G26" s="86"/>
      <c r="H26" s="86"/>
      <c r="I26" s="86"/>
      <c r="J26" s="86"/>
      <c r="K26" s="86"/>
      <c r="L26" s="86"/>
    </row>
    <row r="27" spans="1:12" ht="23.25" customHeight="1">
      <c r="A27" s="60"/>
      <c r="B27" s="86"/>
      <c r="C27" s="86"/>
      <c r="D27" s="86"/>
      <c r="E27" s="86"/>
      <c r="F27" s="86"/>
      <c r="G27" s="86"/>
      <c r="H27" s="86"/>
      <c r="I27" s="86"/>
      <c r="J27" s="86"/>
      <c r="K27" s="86"/>
      <c r="L27" s="86"/>
    </row>
    <row r="28" spans="1:12" ht="23.25" customHeight="1">
      <c r="A28" s="60"/>
      <c r="B28" s="86"/>
      <c r="C28" s="86"/>
      <c r="D28" s="86"/>
      <c r="E28" s="86"/>
      <c r="F28" s="86"/>
      <c r="G28" s="86"/>
      <c r="H28" s="86"/>
      <c r="I28" s="86"/>
      <c r="J28" s="86"/>
      <c r="K28" s="86"/>
      <c r="L28" s="86"/>
    </row>
    <row r="29" spans="1:12" ht="23.25" customHeight="1">
      <c r="A29" s="60"/>
      <c r="B29" s="86"/>
      <c r="C29" s="86"/>
      <c r="D29" s="86"/>
      <c r="E29" s="86"/>
      <c r="F29" s="86"/>
      <c r="G29" s="86"/>
      <c r="H29" s="86"/>
      <c r="I29" s="86"/>
      <c r="J29" s="86"/>
      <c r="K29" s="86"/>
      <c r="L29" s="86"/>
    </row>
    <row r="30" spans="1:12" ht="23.25" customHeight="1">
      <c r="A30" s="60"/>
      <c r="B30" s="86"/>
      <c r="C30" s="86"/>
      <c r="D30" s="86"/>
      <c r="E30" s="86"/>
      <c r="F30" s="86"/>
      <c r="G30" s="86"/>
      <c r="H30" s="86"/>
      <c r="I30" s="86"/>
      <c r="J30" s="86"/>
      <c r="K30" s="86"/>
      <c r="L30" s="86"/>
    </row>
    <row r="31" spans="1:12" ht="23.25" customHeight="1">
      <c r="A31" s="60"/>
      <c r="B31" s="86"/>
      <c r="C31" s="86"/>
      <c r="D31" s="86"/>
      <c r="E31" s="86"/>
      <c r="F31" s="86"/>
      <c r="G31" s="86"/>
      <c r="H31" s="86"/>
      <c r="I31" s="86"/>
      <c r="J31" s="86"/>
      <c r="K31" s="86"/>
      <c r="L31" s="86"/>
    </row>
    <row r="32" spans="1:12" ht="23.25" customHeight="1">
      <c r="A32" s="60"/>
      <c r="B32" s="86"/>
      <c r="C32" s="86"/>
      <c r="D32" s="86"/>
      <c r="E32" s="86"/>
      <c r="F32" s="86"/>
      <c r="G32" s="86"/>
      <c r="H32" s="86"/>
      <c r="I32" s="86"/>
      <c r="J32" s="86"/>
      <c r="K32" s="86"/>
      <c r="L32" s="86"/>
    </row>
    <row r="33" spans="1:12" ht="23.25" customHeight="1">
      <c r="A33" s="60"/>
      <c r="B33" s="86"/>
      <c r="C33" s="86"/>
      <c r="D33" s="86"/>
      <c r="E33" s="86"/>
      <c r="F33" s="86"/>
      <c r="G33" s="86"/>
      <c r="H33" s="86"/>
      <c r="I33" s="86"/>
      <c r="J33" s="86"/>
      <c r="K33" s="86"/>
      <c r="L33" s="86"/>
    </row>
    <row r="34" spans="1:12" ht="23.25" customHeight="1">
      <c r="A34" s="60"/>
      <c r="B34" s="86"/>
      <c r="C34" s="86"/>
      <c r="D34" s="86"/>
      <c r="E34" s="86"/>
      <c r="F34" s="86"/>
      <c r="G34" s="86"/>
      <c r="H34" s="86"/>
      <c r="I34" s="86"/>
      <c r="J34" s="86"/>
      <c r="K34" s="86"/>
      <c r="L34" s="86"/>
    </row>
    <row r="35" spans="1:12" ht="23.25" customHeight="1">
      <c r="A35" s="60"/>
      <c r="B35" s="86"/>
      <c r="C35" s="86"/>
      <c r="D35" s="86"/>
      <c r="E35" s="86"/>
      <c r="F35" s="86"/>
      <c r="G35" s="86"/>
      <c r="H35" s="86"/>
      <c r="I35" s="86"/>
      <c r="J35" s="86"/>
      <c r="K35" s="86"/>
      <c r="L35" s="86"/>
    </row>
    <row r="36" spans="1:12" ht="23.25" customHeight="1">
      <c r="A36" s="60"/>
      <c r="B36" s="86"/>
      <c r="C36" s="86"/>
      <c r="D36" s="86"/>
      <c r="E36" s="86"/>
      <c r="F36" s="86"/>
      <c r="G36" s="86"/>
      <c r="H36" s="86"/>
      <c r="I36" s="86"/>
      <c r="J36" s="86"/>
      <c r="K36" s="86"/>
      <c r="L36" s="86"/>
    </row>
    <row r="37" spans="1:12" ht="23.25" customHeight="1">
      <c r="A37" s="60"/>
      <c r="B37" s="86"/>
      <c r="C37" s="86"/>
      <c r="D37" s="86"/>
      <c r="E37" s="86"/>
      <c r="F37" s="86"/>
      <c r="G37" s="86"/>
      <c r="H37" s="86"/>
      <c r="I37" s="86"/>
      <c r="J37" s="86"/>
      <c r="K37" s="86"/>
      <c r="L37" s="86"/>
    </row>
    <row r="38" spans="1:12" ht="23.25" customHeight="1">
      <c r="A38" s="60"/>
      <c r="B38" s="86"/>
      <c r="C38" s="86"/>
      <c r="D38" s="86"/>
      <c r="E38" s="86"/>
      <c r="F38" s="86"/>
      <c r="G38" s="86"/>
      <c r="H38" s="86"/>
      <c r="I38" s="86"/>
      <c r="J38" s="86"/>
      <c r="K38" s="86"/>
      <c r="L38" s="86"/>
    </row>
    <row r="39" spans="1:12" ht="23.25" customHeight="1">
      <c r="A39" s="60"/>
      <c r="B39" s="86"/>
      <c r="C39" s="86"/>
      <c r="D39" s="86"/>
      <c r="E39" s="86"/>
      <c r="F39" s="86"/>
      <c r="G39" s="86"/>
      <c r="H39" s="86"/>
      <c r="I39" s="86"/>
      <c r="J39" s="86"/>
      <c r="K39" s="86"/>
      <c r="L39" s="86"/>
    </row>
    <row r="40" spans="1:12" ht="23.25" customHeight="1">
      <c r="A40" s="60"/>
      <c r="B40" s="86"/>
      <c r="C40" s="86"/>
      <c r="D40" s="86"/>
      <c r="E40" s="86"/>
      <c r="F40" s="86"/>
      <c r="G40" s="86"/>
      <c r="H40" s="86"/>
      <c r="I40" s="86"/>
      <c r="J40" s="86"/>
      <c r="K40" s="86"/>
      <c r="L40" s="86"/>
    </row>
    <row r="41" spans="1:12" ht="23.25" customHeight="1">
      <c r="A41" s="60"/>
      <c r="B41" s="86"/>
      <c r="C41" s="86"/>
      <c r="D41" s="86"/>
      <c r="E41" s="86"/>
      <c r="F41" s="86"/>
      <c r="G41" s="86"/>
      <c r="H41" s="86"/>
      <c r="I41" s="86"/>
      <c r="J41" s="86"/>
      <c r="K41" s="86"/>
      <c r="L41" s="86"/>
    </row>
    <row r="42" spans="1:12" ht="23.25" customHeight="1">
      <c r="A42" s="60"/>
      <c r="B42" s="86"/>
      <c r="C42" s="86"/>
      <c r="D42" s="86"/>
    </row>
    <row r="43" spans="1:12" ht="23.25" customHeight="1">
      <c r="A43" s="60"/>
      <c r="B43" s="86"/>
      <c r="C43" s="86"/>
      <c r="D43" s="86"/>
    </row>
    <row r="44" spans="1:12" ht="23.25" customHeight="1">
      <c r="A44" s="62"/>
      <c r="B44" s="86"/>
      <c r="C44" s="86"/>
      <c r="D44" s="86"/>
    </row>
    <row r="45" spans="1:12" ht="23.25" customHeight="1">
      <c r="A45" s="60"/>
      <c r="B45" s="86"/>
      <c r="C45" s="86"/>
      <c r="D45" s="86"/>
    </row>
  </sheetData>
  <mergeCells count="2">
    <mergeCell ref="A1:L1"/>
    <mergeCell ref="A3:C3"/>
  </mergeCells>
  <conditionalFormatting sqref="B5:B13">
    <cfRule type="cellIs" dxfId="29" priority="1" operator="equal">
      <formula>0</formula>
    </cfRule>
  </conditionalFormatting>
  <printOptions horizontalCentered="1" verticalCentered="1"/>
  <pageMargins left="0.4" right="0.4" top="0.25" bottom="0.25" header="0.31496062992126" footer="0.31496062992126"/>
  <pageSetup scale="60"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theme="9" tint="-0.249977111117893"/>
    <pageSetUpPr fitToPage="1"/>
  </sheetPr>
  <dimension ref="A1:N34"/>
  <sheetViews>
    <sheetView showGridLines="0" view="pageBreakPreview" zoomScale="70" zoomScaleNormal="100" zoomScaleSheetLayoutView="70" workbookViewId="0">
      <selection activeCell="O1" sqref="O1:U1048576"/>
    </sheetView>
  </sheetViews>
  <sheetFormatPr baseColWidth="10" defaultColWidth="11.42578125" defaultRowHeight="15"/>
  <cols>
    <col min="1" max="1" width="14.5703125" style="66" customWidth="1"/>
    <col min="2" max="2" width="14.5703125" style="604" customWidth="1"/>
    <col min="3" max="3" width="12.7109375" style="604" customWidth="1"/>
    <col min="4" max="4" width="14.42578125" style="66" bestFit="1" customWidth="1"/>
    <col min="5" max="5" width="14.7109375" style="66" bestFit="1" customWidth="1"/>
    <col min="6" max="6" width="12.5703125" style="66" customWidth="1"/>
    <col min="7" max="7" width="17.5703125" style="66" customWidth="1"/>
    <col min="8" max="8" width="15.5703125" style="66" customWidth="1"/>
    <col min="9" max="9" width="19.5703125" style="66" customWidth="1"/>
    <col min="10" max="10" width="17" style="66" customWidth="1"/>
    <col min="11" max="11" width="19.28515625" style="66" customWidth="1"/>
    <col min="12" max="12" width="16.28515625" style="66" customWidth="1"/>
    <col min="13" max="13" width="16" style="66" customWidth="1"/>
    <col min="14" max="14" width="16.42578125" style="66" customWidth="1"/>
    <col min="15" max="16384" width="11.42578125" style="66"/>
  </cols>
  <sheetData>
    <row r="1" spans="1:14" ht="82.5" customHeight="1">
      <c r="A1" s="2299"/>
      <c r="B1" s="2299"/>
      <c r="C1" s="2299"/>
      <c r="D1" s="2299"/>
      <c r="E1" s="2299"/>
      <c r="F1" s="2299"/>
      <c r="G1" s="2299"/>
      <c r="H1" s="2299"/>
      <c r="I1" s="2299"/>
      <c r="J1" s="2299"/>
      <c r="K1" s="2299"/>
      <c r="L1" s="2299"/>
      <c r="M1" s="2299"/>
      <c r="N1" s="2299"/>
    </row>
    <row r="2" spans="1:14" ht="15" customHeight="1">
      <c r="A2" s="2325"/>
      <c r="B2" s="2325"/>
      <c r="C2" s="2325"/>
      <c r="D2" s="2326"/>
      <c r="E2" s="2326"/>
      <c r="F2" s="2326"/>
      <c r="G2" s="2326"/>
      <c r="H2" s="2326"/>
      <c r="I2" s="2326"/>
      <c r="J2" s="2326"/>
      <c r="K2" s="2326"/>
      <c r="L2" s="2326"/>
      <c r="M2" s="2326"/>
      <c r="N2" s="2326"/>
    </row>
    <row r="3" spans="1:14" s="110" customFormat="1" ht="37.5" customHeight="1">
      <c r="A3" s="249" t="s">
        <v>110</v>
      </c>
      <c r="B3" s="245" t="s">
        <v>793</v>
      </c>
      <c r="C3" s="245" t="s">
        <v>739</v>
      </c>
      <c r="D3" s="245" t="s">
        <v>64</v>
      </c>
      <c r="E3" s="246" t="s">
        <v>65</v>
      </c>
      <c r="F3" s="246" t="s">
        <v>57</v>
      </c>
      <c r="G3" s="246" t="s">
        <v>1018</v>
      </c>
      <c r="H3" s="246" t="s">
        <v>58</v>
      </c>
      <c r="I3" s="882" t="s">
        <v>137</v>
      </c>
      <c r="J3" s="247" t="s">
        <v>111</v>
      </c>
      <c r="K3" s="883" t="s">
        <v>367</v>
      </c>
      <c r="L3" s="920" t="s">
        <v>2</v>
      </c>
      <c r="M3" s="134"/>
      <c r="N3" s="162"/>
    </row>
    <row r="4" spans="1:14" s="431" customFormat="1" ht="20.25" customHeight="1">
      <c r="A4" s="1204" t="s">
        <v>1088</v>
      </c>
      <c r="B4" s="905">
        <f>+'Resumen EEp (2)'!B91</f>
        <v>5495</v>
      </c>
      <c r="C4" s="905">
        <f>+'Resumen EEp (2)'!C91</f>
        <v>18555</v>
      </c>
      <c r="D4" s="905">
        <f>+'Resumen EEp (2)'!D91</f>
        <v>418045</v>
      </c>
      <c r="E4" s="905">
        <f>+'Resumen EEp (2)'!E91</f>
        <v>243977</v>
      </c>
      <c r="F4" s="905">
        <f>+'Resumen EEp (2)'!F91</f>
        <v>15434</v>
      </c>
      <c r="G4" s="905">
        <f>+'Resumen EEp (2)'!G91</f>
        <v>347532</v>
      </c>
      <c r="H4" s="905">
        <f>+'Resumen EEp (2)'!H91</f>
        <v>262482</v>
      </c>
      <c r="I4" s="1099">
        <f>+'Resumen EEp (2)'!M91</f>
        <v>100913</v>
      </c>
      <c r="J4" s="1100">
        <f>+'Resumen EEp (2)'!N91</f>
        <v>30025</v>
      </c>
      <c r="K4" s="1101">
        <f>+'Resumen EEp (2)'!O91</f>
        <v>17633</v>
      </c>
      <c r="L4" s="947">
        <f>SUM(B4:K4)</f>
        <v>1460091</v>
      </c>
      <c r="N4" s="134"/>
    </row>
    <row r="5" spans="1:14" ht="20.25" customHeight="1">
      <c r="A5" s="248" t="s">
        <v>14</v>
      </c>
      <c r="B5" s="948">
        <f>B4/$L$4</f>
        <v>3.7634640580621343E-3</v>
      </c>
      <c r="C5" s="948">
        <f>C4/$L$4</f>
        <v>1.2708112028633832E-2</v>
      </c>
      <c r="D5" s="949">
        <f>D4/$L$4</f>
        <v>0.28631434616061602</v>
      </c>
      <c r="E5" s="949">
        <f t="shared" ref="E5:J5" si="0">E4/$L$4</f>
        <v>0.1670971192891402</v>
      </c>
      <c r="F5" s="949">
        <f t="shared" si="0"/>
        <v>1.057057402586551E-2</v>
      </c>
      <c r="G5" s="949">
        <f t="shared" si="0"/>
        <v>0.23802078089653317</v>
      </c>
      <c r="H5" s="949">
        <f t="shared" si="0"/>
        <v>0.17977098687684534</v>
      </c>
      <c r="I5" s="884">
        <f t="shared" si="0"/>
        <v>6.9114185348721421E-2</v>
      </c>
      <c r="J5" s="651">
        <f t="shared" si="0"/>
        <v>2.0563786777673447E-2</v>
      </c>
      <c r="K5" s="885">
        <f>K4/$L$4</f>
        <v>1.2076644537908939E-2</v>
      </c>
      <c r="L5" s="758">
        <f>SUM(C5:K5)</f>
        <v>0.99623653594193784</v>
      </c>
      <c r="M5" s="134"/>
      <c r="N5" s="14"/>
    </row>
    <row r="6" spans="1:14">
      <c r="A6" s="83"/>
      <c r="B6" s="83"/>
      <c r="C6" s="83"/>
      <c r="D6" s="198"/>
      <c r="E6" s="198"/>
      <c r="F6" s="198"/>
      <c r="G6" s="197"/>
      <c r="H6" s="197"/>
      <c r="I6" s="198"/>
      <c r="J6" s="198"/>
      <c r="K6" s="83"/>
      <c r="L6" s="83"/>
      <c r="M6" s="80"/>
      <c r="N6" s="80"/>
    </row>
    <row r="7" spans="1:14">
      <c r="C7" s="60"/>
      <c r="D7" s="60"/>
      <c r="E7" s="60"/>
      <c r="F7" s="60"/>
      <c r="G7" s="1102"/>
      <c r="H7" s="1102"/>
      <c r="I7" s="63"/>
      <c r="J7" s="63"/>
      <c r="K7" s="63"/>
      <c r="L7" s="80"/>
      <c r="M7" s="80"/>
      <c r="N7" s="80"/>
    </row>
    <row r="8" spans="1:14">
      <c r="D8" s="1"/>
      <c r="E8" s="1"/>
      <c r="F8" s="1"/>
      <c r="G8" s="1"/>
      <c r="H8" s="1"/>
      <c r="I8" s="1"/>
      <c r="J8" s="1"/>
      <c r="K8" s="1"/>
      <c r="L8" s="1"/>
      <c r="M8" s="1"/>
      <c r="N8" s="1"/>
    </row>
    <row r="9" spans="1:14">
      <c r="D9" s="1"/>
      <c r="E9" s="1"/>
      <c r="F9" s="1"/>
      <c r="G9" s="1"/>
      <c r="H9" s="1"/>
      <c r="I9" s="1"/>
      <c r="J9" s="1"/>
      <c r="K9" s="1"/>
      <c r="L9" s="1"/>
      <c r="M9" s="1"/>
      <c r="N9" s="1"/>
    </row>
    <row r="10" spans="1:14">
      <c r="D10" s="1"/>
      <c r="E10" s="1"/>
      <c r="F10" s="1"/>
      <c r="G10" s="1"/>
      <c r="H10" s="1"/>
      <c r="I10" s="1"/>
      <c r="J10" s="1"/>
      <c r="K10" s="1"/>
      <c r="L10" s="1"/>
      <c r="M10" s="1"/>
      <c r="N10" s="1"/>
    </row>
    <row r="11" spans="1:14">
      <c r="D11" s="1"/>
      <c r="E11" s="1"/>
      <c r="F11" s="1"/>
      <c r="G11" s="1"/>
      <c r="H11" s="1"/>
      <c r="I11" s="1"/>
      <c r="J11" s="1"/>
      <c r="K11" s="1"/>
      <c r="L11" s="1"/>
      <c r="M11" s="1"/>
      <c r="N11" s="1"/>
    </row>
    <row r="12" spans="1:14">
      <c r="D12" s="1"/>
      <c r="E12" s="1"/>
      <c r="F12" s="1"/>
      <c r="G12" s="1"/>
      <c r="H12" s="1"/>
      <c r="I12" s="1"/>
      <c r="J12" s="1"/>
      <c r="K12" s="1"/>
      <c r="L12" s="1"/>
      <c r="M12" s="1"/>
      <c r="N12" s="1"/>
    </row>
    <row r="13" spans="1:14">
      <c r="D13" s="1"/>
      <c r="E13" s="1"/>
      <c r="F13" s="1"/>
      <c r="G13" s="1"/>
      <c r="H13" s="1"/>
      <c r="I13" s="1"/>
      <c r="J13" s="1"/>
      <c r="K13" s="1"/>
      <c r="L13" s="1"/>
      <c r="M13" s="1"/>
      <c r="N13" s="1"/>
    </row>
    <row r="14" spans="1:14">
      <c r="D14" s="1"/>
      <c r="E14" s="1"/>
      <c r="F14" s="1"/>
      <c r="G14" s="1"/>
      <c r="H14" s="1"/>
      <c r="I14" s="1"/>
      <c r="J14" s="1"/>
      <c r="K14" s="1"/>
      <c r="L14" s="1"/>
      <c r="M14" s="1"/>
      <c r="N14" s="1"/>
    </row>
    <row r="15" spans="1:14">
      <c r="D15" s="1"/>
      <c r="E15" s="1"/>
      <c r="F15" s="1"/>
      <c r="G15" s="1"/>
      <c r="H15" s="1"/>
      <c r="I15" s="1"/>
      <c r="J15" s="1"/>
      <c r="K15" s="1"/>
      <c r="L15" s="1"/>
      <c r="M15" s="1"/>
      <c r="N15" s="1"/>
    </row>
    <row r="16" spans="1:14">
      <c r="D16" s="1"/>
      <c r="E16" s="1"/>
      <c r="F16" s="1"/>
      <c r="G16" s="1"/>
      <c r="H16" s="1"/>
      <c r="I16" s="1"/>
      <c r="J16" s="1"/>
      <c r="K16" s="1"/>
      <c r="L16" s="1"/>
      <c r="M16" s="1"/>
      <c r="N16" s="1"/>
    </row>
    <row r="17" spans="4:14">
      <c r="D17" s="1"/>
      <c r="E17" s="1"/>
      <c r="F17" s="1"/>
      <c r="G17" s="1"/>
      <c r="H17" s="1"/>
      <c r="I17" s="1"/>
      <c r="J17" s="1"/>
      <c r="K17" s="1"/>
      <c r="L17" s="1"/>
      <c r="M17" s="1"/>
      <c r="N17" s="1"/>
    </row>
    <row r="18" spans="4:14">
      <c r="D18" s="1"/>
      <c r="E18" s="1"/>
      <c r="F18" s="1"/>
      <c r="G18" s="1"/>
      <c r="H18" s="1"/>
      <c r="I18" s="1"/>
      <c r="J18" s="1"/>
      <c r="K18" s="1"/>
      <c r="L18" s="1"/>
      <c r="M18" s="1"/>
      <c r="N18" s="1"/>
    </row>
    <row r="19" spans="4:14">
      <c r="D19" s="1"/>
      <c r="E19" s="1"/>
      <c r="F19" s="1"/>
      <c r="G19" s="1"/>
      <c r="H19" s="1"/>
      <c r="I19" s="1"/>
      <c r="J19" s="1"/>
      <c r="K19" s="1"/>
      <c r="L19" s="1"/>
      <c r="M19" s="1"/>
      <c r="N19" s="1"/>
    </row>
    <row r="20" spans="4:14">
      <c r="D20" s="1"/>
      <c r="E20" s="1"/>
      <c r="F20" s="1"/>
      <c r="G20" s="1"/>
      <c r="H20" s="1"/>
      <c r="I20" s="1"/>
      <c r="J20" s="1"/>
      <c r="K20" s="1"/>
      <c r="L20" s="1"/>
      <c r="M20" s="1"/>
      <c r="N20" s="1"/>
    </row>
    <row r="21" spans="4:14">
      <c r="D21" s="1"/>
      <c r="E21" s="1"/>
      <c r="F21" s="1"/>
      <c r="G21" s="1"/>
      <c r="H21" s="1"/>
      <c r="I21" s="1"/>
      <c r="J21" s="1"/>
      <c r="K21" s="1"/>
      <c r="L21" s="1"/>
      <c r="M21" s="1"/>
      <c r="N21" s="1"/>
    </row>
    <row r="22" spans="4:14">
      <c r="D22" s="1"/>
      <c r="E22" s="1"/>
      <c r="F22" s="1"/>
      <c r="G22" s="1"/>
      <c r="H22" s="1"/>
      <c r="I22" s="1"/>
      <c r="J22" s="1"/>
      <c r="K22" s="1"/>
      <c r="L22" s="1"/>
      <c r="M22" s="1"/>
      <c r="N22" s="1"/>
    </row>
    <row r="23" spans="4:14">
      <c r="D23" s="1"/>
      <c r="E23" s="1"/>
      <c r="F23" s="1"/>
      <c r="G23" s="1"/>
      <c r="H23" s="1"/>
      <c r="I23" s="1"/>
      <c r="J23" s="1"/>
      <c r="K23" s="1"/>
      <c r="L23" s="1"/>
      <c r="M23" s="1"/>
      <c r="N23" s="1"/>
    </row>
    <row r="24" spans="4:14">
      <c r="D24" s="1"/>
      <c r="E24" s="1"/>
      <c r="F24" s="1"/>
      <c r="G24" s="1"/>
      <c r="H24" s="1"/>
      <c r="I24" s="1"/>
      <c r="J24" s="1"/>
      <c r="K24" s="1"/>
      <c r="L24" s="1"/>
      <c r="M24" s="1"/>
      <c r="N24" s="1"/>
    </row>
    <row r="25" spans="4:14">
      <c r="D25" s="1"/>
      <c r="E25" s="1"/>
      <c r="F25" s="1"/>
      <c r="G25" s="1"/>
      <c r="H25" s="1"/>
      <c r="I25" s="1"/>
      <c r="J25" s="1"/>
      <c r="K25" s="1"/>
      <c r="L25" s="1"/>
      <c r="M25" s="1"/>
      <c r="N25" s="1"/>
    </row>
    <row r="26" spans="4:14">
      <c r="D26" s="1"/>
      <c r="E26" s="1"/>
      <c r="F26" s="1"/>
      <c r="G26" s="1"/>
      <c r="H26" s="1"/>
      <c r="I26" s="1"/>
      <c r="J26" s="1"/>
      <c r="K26" s="1"/>
      <c r="L26" s="1"/>
      <c r="M26" s="1"/>
      <c r="N26" s="1"/>
    </row>
    <row r="27" spans="4:14">
      <c r="D27" s="1"/>
      <c r="E27" s="1"/>
      <c r="F27" s="1"/>
      <c r="G27" s="1"/>
      <c r="H27" s="1"/>
      <c r="I27" s="1"/>
      <c r="J27" s="1"/>
      <c r="K27" s="1"/>
      <c r="L27" s="1"/>
      <c r="M27" s="1"/>
      <c r="N27" s="1"/>
    </row>
    <row r="28" spans="4:14">
      <c r="D28" s="1"/>
      <c r="E28" s="1"/>
      <c r="F28" s="1"/>
      <c r="G28" s="1"/>
      <c r="H28" s="1"/>
      <c r="I28" s="1"/>
      <c r="J28" s="1"/>
      <c r="K28" s="1"/>
      <c r="L28" s="1"/>
      <c r="M28" s="1"/>
      <c r="N28" s="1"/>
    </row>
    <row r="29" spans="4:14">
      <c r="D29" s="1"/>
      <c r="E29" s="1"/>
      <c r="F29" s="1"/>
      <c r="G29" s="1"/>
      <c r="H29" s="1"/>
      <c r="I29" s="1"/>
      <c r="J29" s="1"/>
      <c r="K29" s="1"/>
      <c r="L29" s="1"/>
      <c r="M29" s="1"/>
      <c r="N29" s="1"/>
    </row>
    <row r="30" spans="4:14">
      <c r="D30" s="1"/>
      <c r="E30" s="1"/>
      <c r="F30" s="1"/>
      <c r="G30" s="1"/>
      <c r="H30" s="1"/>
      <c r="I30" s="1"/>
      <c r="J30" s="1"/>
      <c r="K30" s="1"/>
      <c r="L30" s="1"/>
      <c r="M30" s="1"/>
      <c r="N30" s="1"/>
    </row>
    <row r="31" spans="4:14">
      <c r="D31" s="1"/>
      <c r="E31" s="1"/>
      <c r="F31" s="1"/>
      <c r="G31" s="1"/>
      <c r="H31" s="1"/>
      <c r="I31" s="1"/>
      <c r="J31" s="1"/>
      <c r="K31" s="1"/>
      <c r="L31" s="1"/>
      <c r="M31" s="1"/>
      <c r="N31" s="1"/>
    </row>
    <row r="32" spans="4:14">
      <c r="D32" s="1"/>
      <c r="E32" s="1"/>
      <c r="F32" s="1"/>
      <c r="G32" s="1"/>
      <c r="H32" s="1"/>
      <c r="I32" s="1"/>
      <c r="J32" s="1"/>
      <c r="K32" s="1"/>
      <c r="L32" s="1"/>
      <c r="M32" s="1"/>
      <c r="N32" s="1"/>
    </row>
    <row r="33" spans="4:14">
      <c r="D33" s="1"/>
      <c r="E33" s="1"/>
      <c r="F33" s="1"/>
      <c r="G33" s="1"/>
      <c r="H33" s="1"/>
      <c r="I33" s="1"/>
      <c r="J33" s="1"/>
      <c r="K33" s="1"/>
      <c r="L33" s="1"/>
      <c r="M33" s="1"/>
      <c r="N33" s="1"/>
    </row>
    <row r="34" spans="4:14">
      <c r="D34" s="1"/>
      <c r="E34" s="1"/>
      <c r="F34" s="1"/>
      <c r="G34" s="1"/>
      <c r="H34" s="1"/>
      <c r="I34" s="1"/>
      <c r="J34" s="1"/>
      <c r="K34" s="1"/>
      <c r="L34" s="1"/>
      <c r="M34" s="1"/>
      <c r="N34" s="1"/>
    </row>
  </sheetData>
  <mergeCells count="2">
    <mergeCell ref="A1:N1"/>
    <mergeCell ref="A2:N2"/>
  </mergeCells>
  <conditionalFormatting sqref="B4:K4">
    <cfRule type="cellIs" dxfId="28" priority="1" operator="equal">
      <formula>0</formula>
    </cfRule>
  </conditionalFormatting>
  <printOptions horizontalCentered="1" verticalCentered="1"/>
  <pageMargins left="0.4" right="0.4" top="0.25" bottom="0.25" header="0.31496062992126" footer="0.31496062992126"/>
  <pageSetup scale="59"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rgb="FF00B050"/>
  </sheetPr>
  <dimension ref="A1:N28"/>
  <sheetViews>
    <sheetView showGridLines="0" view="pageBreakPreview" zoomScaleNormal="100" zoomScaleSheetLayoutView="100" workbookViewId="0">
      <pane xSplit="1" ySplit="3" topLeftCell="B4" activePane="bottomRight" state="frozen"/>
      <selection activeCell="Q26" sqref="Q26"/>
      <selection pane="topRight" activeCell="Q26" sqref="Q26"/>
      <selection pane="bottomLeft" activeCell="Q26" sqref="Q26"/>
      <selection pane="bottomRight" activeCell="O1" sqref="O1:T1048576"/>
    </sheetView>
  </sheetViews>
  <sheetFormatPr baseColWidth="10" defaultColWidth="11.42578125" defaultRowHeight="11.25"/>
  <cols>
    <col min="1" max="1" width="10" style="165" customWidth="1"/>
    <col min="2" max="2" width="15" style="165" customWidth="1"/>
    <col min="3" max="3" width="12.28515625" style="165" customWidth="1"/>
    <col min="4" max="4" width="11.140625" style="165" customWidth="1"/>
    <col min="5" max="5" width="9.85546875" style="165" customWidth="1"/>
    <col min="6" max="6" width="10.140625" style="165" customWidth="1"/>
    <col min="7" max="7" width="13.28515625" style="165" customWidth="1"/>
    <col min="8" max="8" width="12" style="2101" customWidth="1"/>
    <col min="9" max="9" width="13" style="2101" customWidth="1"/>
    <col min="10" max="10" width="9.7109375" style="165" customWidth="1"/>
    <col min="11" max="11" width="8.5703125" style="165" customWidth="1"/>
    <col min="12" max="12" width="9.140625" style="165" customWidth="1"/>
    <col min="13" max="13" width="9.85546875" style="165" customWidth="1"/>
    <col min="14" max="14" width="11.42578125" style="165" hidden="1" customWidth="1"/>
    <col min="15" max="16384" width="11.42578125" style="165"/>
  </cols>
  <sheetData>
    <row r="1" spans="1:14" ht="62.25" customHeight="1">
      <c r="A1" s="2327"/>
      <c r="B1" s="2327"/>
      <c r="C1" s="2327"/>
      <c r="D1" s="2327"/>
      <c r="E1" s="2327"/>
      <c r="F1" s="2327"/>
      <c r="G1" s="2327"/>
      <c r="H1" s="2327"/>
      <c r="I1" s="2327"/>
      <c r="J1" s="2327"/>
      <c r="K1" s="2327"/>
      <c r="L1" s="2327"/>
      <c r="M1" s="2327"/>
      <c r="N1" s="2327"/>
    </row>
    <row r="2" spans="1:14" ht="3" customHeight="1"/>
    <row r="3" spans="1:14" ht="43.5" customHeight="1">
      <c r="A3" s="250" t="s">
        <v>4</v>
      </c>
      <c r="B3" s="1916" t="s">
        <v>750</v>
      </c>
      <c r="C3" s="1915" t="s">
        <v>375</v>
      </c>
      <c r="D3" s="1915" t="s">
        <v>376</v>
      </c>
      <c r="E3" s="1916" t="s">
        <v>377</v>
      </c>
      <c r="F3" s="1918" t="s">
        <v>378</v>
      </c>
      <c r="G3" s="1918" t="s">
        <v>379</v>
      </c>
      <c r="H3" s="1916" t="s">
        <v>380</v>
      </c>
      <c r="I3" s="1918" t="s">
        <v>381</v>
      </c>
      <c r="J3" s="1916" t="s">
        <v>382</v>
      </c>
      <c r="K3" s="1915" t="s">
        <v>383</v>
      </c>
      <c r="L3" s="1915" t="s">
        <v>440</v>
      </c>
      <c r="M3" s="1918" t="s">
        <v>441</v>
      </c>
    </row>
    <row r="4" spans="1:14" s="892" customFormat="1">
      <c r="A4" s="1930" t="s">
        <v>5</v>
      </c>
      <c r="B4" s="1928">
        <f t="shared" ref="B4:B9" si="0">SUM(C4:D4)</f>
        <v>3992338</v>
      </c>
      <c r="C4" s="1917">
        <v>2426609</v>
      </c>
      <c r="D4" s="1917">
        <v>1565729</v>
      </c>
      <c r="E4" s="1913">
        <f t="shared" ref="E4:E11" si="1">C4/B4</f>
        <v>0.60781652254894247</v>
      </c>
      <c r="F4" s="888">
        <f t="shared" ref="F4:F11" si="2">D4/B4</f>
        <v>0.39218347745105753</v>
      </c>
      <c r="G4" s="1932">
        <v>626615</v>
      </c>
      <c r="H4" s="1925">
        <v>386054</v>
      </c>
      <c r="I4" s="1926">
        <v>240561</v>
      </c>
      <c r="J4" s="1919">
        <f t="shared" ref="J4:J11" si="3">H4/G4</f>
        <v>0.6160944120392905</v>
      </c>
      <c r="K4" s="1920">
        <f t="shared" ref="K4:K11" si="4">I4/G4</f>
        <v>0.3839055879607095</v>
      </c>
      <c r="L4" s="1921">
        <f t="shared" ref="L4:M11" si="5">H4/C4</f>
        <v>0.15909196743274256</v>
      </c>
      <c r="M4" s="1922">
        <f t="shared" si="5"/>
        <v>0.1536415305586088</v>
      </c>
    </row>
    <row r="5" spans="1:14" s="892" customFormat="1">
      <c r="A5" s="1930" t="s">
        <v>6</v>
      </c>
      <c r="B5" s="1929">
        <f t="shared" si="0"/>
        <v>4073427</v>
      </c>
      <c r="C5" s="887">
        <v>2470897</v>
      </c>
      <c r="D5" s="887">
        <v>1602530</v>
      </c>
      <c r="E5" s="1913">
        <f t="shared" si="1"/>
        <v>0.60658924291511795</v>
      </c>
      <c r="F5" s="888">
        <f t="shared" si="2"/>
        <v>0.3934107570848821</v>
      </c>
      <c r="G5" s="1933">
        <v>808496</v>
      </c>
      <c r="H5" s="1927">
        <v>486327</v>
      </c>
      <c r="I5" s="1176">
        <v>322169</v>
      </c>
      <c r="J5" s="1923">
        <f t="shared" si="3"/>
        <v>0.60152060121509565</v>
      </c>
      <c r="K5" s="889">
        <f t="shared" si="4"/>
        <v>0.39847939878490429</v>
      </c>
      <c r="L5" s="890">
        <f t="shared" si="5"/>
        <v>0.19682204478778353</v>
      </c>
      <c r="M5" s="891">
        <f t="shared" si="5"/>
        <v>0.20103773408298128</v>
      </c>
    </row>
    <row r="6" spans="1:14" s="892" customFormat="1">
      <c r="A6" s="1930" t="s">
        <v>7</v>
      </c>
      <c r="B6" s="1929">
        <f t="shared" si="0"/>
        <v>4176861</v>
      </c>
      <c r="C6" s="887">
        <v>2565530</v>
      </c>
      <c r="D6" s="887">
        <v>1611331</v>
      </c>
      <c r="E6" s="1913">
        <f t="shared" si="1"/>
        <v>0.61422441397978056</v>
      </c>
      <c r="F6" s="888">
        <f t="shared" si="2"/>
        <v>0.3857755860202195</v>
      </c>
      <c r="G6" s="1933">
        <v>913203</v>
      </c>
      <c r="H6" s="1927">
        <v>549737</v>
      </c>
      <c r="I6" s="1176">
        <v>363466</v>
      </c>
      <c r="J6" s="1923">
        <f t="shared" si="3"/>
        <v>0.60198772890584018</v>
      </c>
      <c r="K6" s="889">
        <f t="shared" si="4"/>
        <v>0.39801227109415976</v>
      </c>
      <c r="L6" s="890">
        <f t="shared" si="5"/>
        <v>0.2142781413587056</v>
      </c>
      <c r="M6" s="891">
        <f t="shared" si="5"/>
        <v>0.22556879995481996</v>
      </c>
    </row>
    <row r="7" spans="1:14" s="892" customFormat="1">
      <c r="A7" s="1930" t="s">
        <v>8</v>
      </c>
      <c r="B7" s="1929">
        <f t="shared" si="0"/>
        <v>4246171</v>
      </c>
      <c r="C7" s="887">
        <v>2547846</v>
      </c>
      <c r="D7" s="887">
        <v>1698325</v>
      </c>
      <c r="E7" s="1913">
        <f t="shared" si="1"/>
        <v>0.60003377160269811</v>
      </c>
      <c r="F7" s="888">
        <f t="shared" si="2"/>
        <v>0.39996622839730195</v>
      </c>
      <c r="G7" s="1933">
        <v>929743</v>
      </c>
      <c r="H7" s="1927">
        <v>552570</v>
      </c>
      <c r="I7" s="1176">
        <v>377173</v>
      </c>
      <c r="J7" s="1923">
        <f t="shared" si="3"/>
        <v>0.59432552866759958</v>
      </c>
      <c r="K7" s="889">
        <f t="shared" si="4"/>
        <v>0.40567447133240048</v>
      </c>
      <c r="L7" s="890">
        <f t="shared" si="5"/>
        <v>0.21687731519094952</v>
      </c>
      <c r="M7" s="891">
        <f t="shared" si="5"/>
        <v>0.22208528991800744</v>
      </c>
    </row>
    <row r="8" spans="1:14" s="892" customFormat="1">
      <c r="A8" s="1930" t="s">
        <v>9</v>
      </c>
      <c r="B8" s="1929">
        <f t="shared" si="0"/>
        <v>4201485</v>
      </c>
      <c r="C8" s="887">
        <v>2624690</v>
      </c>
      <c r="D8" s="887">
        <v>1576795</v>
      </c>
      <c r="E8" s="1913">
        <f t="shared" si="1"/>
        <v>0.62470531252640438</v>
      </c>
      <c r="F8" s="888">
        <f t="shared" si="2"/>
        <v>0.37529468747359562</v>
      </c>
      <c r="G8" s="1933">
        <v>1118293</v>
      </c>
      <c r="H8" s="1927">
        <v>634008</v>
      </c>
      <c r="I8" s="1176">
        <v>484285</v>
      </c>
      <c r="J8" s="1923">
        <f t="shared" si="3"/>
        <v>0.56694265277525657</v>
      </c>
      <c r="K8" s="889">
        <f t="shared" si="4"/>
        <v>0.43305734722474343</v>
      </c>
      <c r="L8" s="890">
        <f t="shared" si="5"/>
        <v>0.24155538368340643</v>
      </c>
      <c r="M8" s="891">
        <f t="shared" si="5"/>
        <v>0.30713250612793674</v>
      </c>
    </row>
    <row r="9" spans="1:14" s="892" customFormat="1">
      <c r="A9" s="1930" t="s">
        <v>145</v>
      </c>
      <c r="B9" s="1929">
        <f t="shared" si="0"/>
        <v>4368912</v>
      </c>
      <c r="C9" s="887">
        <v>2686681</v>
      </c>
      <c r="D9" s="887">
        <v>1682231</v>
      </c>
      <c r="E9" s="1913">
        <f t="shared" si="1"/>
        <v>0.61495424947904653</v>
      </c>
      <c r="F9" s="888">
        <f t="shared" si="2"/>
        <v>0.38504575052095352</v>
      </c>
      <c r="G9" s="1933">
        <v>1189601</v>
      </c>
      <c r="H9" s="1927">
        <v>675015</v>
      </c>
      <c r="I9" s="1176">
        <v>514586</v>
      </c>
      <c r="J9" s="1923">
        <f t="shared" si="3"/>
        <v>0.56742975165622755</v>
      </c>
      <c r="K9" s="889">
        <f t="shared" si="4"/>
        <v>0.43257024834377239</v>
      </c>
      <c r="L9" s="890">
        <f t="shared" si="5"/>
        <v>0.25124493752700822</v>
      </c>
      <c r="M9" s="891">
        <f t="shared" si="5"/>
        <v>0.305894969240253</v>
      </c>
    </row>
    <row r="10" spans="1:14" s="892" customFormat="1">
      <c r="A10" s="1930" t="s">
        <v>177</v>
      </c>
      <c r="B10" s="1929">
        <f>SUM(C10:D10)</f>
        <v>4601758</v>
      </c>
      <c r="C10" s="887">
        <v>2782416</v>
      </c>
      <c r="D10" s="887">
        <v>1819342</v>
      </c>
      <c r="E10" s="1913">
        <f t="shared" si="1"/>
        <v>0.60464196509247115</v>
      </c>
      <c r="F10" s="888">
        <f t="shared" si="2"/>
        <v>0.3953580349075288</v>
      </c>
      <c r="G10" s="1933">
        <f>+H10+I10</f>
        <v>1242780</v>
      </c>
      <c r="H10" s="1927">
        <v>702422</v>
      </c>
      <c r="I10" s="1176">
        <v>540358</v>
      </c>
      <c r="J10" s="1923">
        <f t="shared" si="3"/>
        <v>0.56520220795313736</v>
      </c>
      <c r="K10" s="889">
        <f t="shared" si="4"/>
        <v>0.4347977920468627</v>
      </c>
      <c r="L10" s="890">
        <f t="shared" si="5"/>
        <v>0.25245038843939943</v>
      </c>
      <c r="M10" s="891">
        <f t="shared" si="5"/>
        <v>0.29700737959108292</v>
      </c>
    </row>
    <row r="11" spans="1:14" s="892" customFormat="1">
      <c r="A11" s="1930" t="s">
        <v>384</v>
      </c>
      <c r="B11" s="1929">
        <f>SUM(C11:D11)</f>
        <v>4689622</v>
      </c>
      <c r="C11" s="887">
        <v>2791393</v>
      </c>
      <c r="D11" s="887">
        <v>1898229</v>
      </c>
      <c r="E11" s="1913">
        <f t="shared" si="1"/>
        <v>0.59522771771370908</v>
      </c>
      <c r="F11" s="888">
        <f t="shared" si="2"/>
        <v>0.40477228228629086</v>
      </c>
      <c r="G11" s="1933">
        <f>+H11+I11</f>
        <v>1291137</v>
      </c>
      <c r="H11" s="1927">
        <v>726141</v>
      </c>
      <c r="I11" s="1176">
        <v>564996</v>
      </c>
      <c r="J11" s="1923">
        <f t="shared" si="3"/>
        <v>0.56240429946628434</v>
      </c>
      <c r="K11" s="889">
        <f t="shared" si="4"/>
        <v>0.43759570053371566</v>
      </c>
      <c r="L11" s="890">
        <f t="shared" si="5"/>
        <v>0.26013571002005093</v>
      </c>
      <c r="M11" s="891">
        <f t="shared" si="5"/>
        <v>0.29764375109641672</v>
      </c>
    </row>
    <row r="12" spans="1:14" s="892" customFormat="1">
      <c r="A12" s="1930" t="s">
        <v>417</v>
      </c>
      <c r="B12" s="1912">
        <f>SUM(C12:D12)</f>
        <v>4728655</v>
      </c>
      <c r="C12" s="887">
        <v>2845650</v>
      </c>
      <c r="D12" s="887">
        <v>1883005</v>
      </c>
      <c r="E12" s="1913">
        <f>C12/B12</f>
        <v>0.60178845781728629</v>
      </c>
      <c r="F12" s="888">
        <f>D12/B12</f>
        <v>0.39821154218271371</v>
      </c>
      <c r="G12" s="1933">
        <f>+H12+I12</f>
        <v>1376966</v>
      </c>
      <c r="H12" s="1927">
        <v>770060</v>
      </c>
      <c r="I12" s="1176">
        <v>606906</v>
      </c>
      <c r="J12" s="1923">
        <f>H12/G12</f>
        <v>0.55924401909705834</v>
      </c>
      <c r="K12" s="889">
        <f>I12/G12</f>
        <v>0.44075598090294166</v>
      </c>
      <c r="L12" s="890">
        <f>H12/C12</f>
        <v>0.27060952682164002</v>
      </c>
      <c r="M12" s="891">
        <f>I12/D12</f>
        <v>0.3223071632842186</v>
      </c>
      <c r="N12" s="893"/>
    </row>
    <row r="13" spans="1:14" s="892" customFormat="1">
      <c r="A13" s="1930" t="s">
        <v>425</v>
      </c>
      <c r="B13" s="1912">
        <f t="shared" ref="B13:B17" si="6">+C13+D13</f>
        <v>4390333</v>
      </c>
      <c r="C13" s="887">
        <v>2672794</v>
      </c>
      <c r="D13" s="887">
        <v>1717539</v>
      </c>
      <c r="E13" s="1913">
        <v>0.6246174236167904</v>
      </c>
      <c r="F13" s="888">
        <v>0.37538257638320965</v>
      </c>
      <c r="G13" s="1933">
        <v>1508392</v>
      </c>
      <c r="H13" s="1927">
        <v>835620</v>
      </c>
      <c r="I13" s="1176">
        <v>672772</v>
      </c>
      <c r="J13" s="1923">
        <v>0.55398066285156644</v>
      </c>
      <c r="K13" s="889">
        <v>0.44601933714843356</v>
      </c>
      <c r="L13" s="890">
        <v>0.29819524112340834</v>
      </c>
      <c r="M13" s="891">
        <v>0.39948435396689391</v>
      </c>
      <c r="N13" s="893"/>
    </row>
    <row r="14" spans="1:14" s="892" customFormat="1">
      <c r="A14" s="1930" t="s">
        <v>720</v>
      </c>
      <c r="B14" s="1912">
        <f t="shared" si="6"/>
        <v>4480941</v>
      </c>
      <c r="C14" s="887">
        <v>2684570</v>
      </c>
      <c r="D14" s="887">
        <v>1796371</v>
      </c>
      <c r="E14" s="1913">
        <v>0.59167631497092943</v>
      </c>
      <c r="F14" s="888">
        <v>0.40832368502907063</v>
      </c>
      <c r="G14" s="1933">
        <v>1617107</v>
      </c>
      <c r="H14" s="1914">
        <v>892937</v>
      </c>
      <c r="I14" s="1177">
        <v>724170</v>
      </c>
      <c r="J14" s="1923">
        <v>0.55218176657450624</v>
      </c>
      <c r="K14" s="889">
        <v>0.44781823342549382</v>
      </c>
      <c r="L14" s="890">
        <v>0.30110384431866655</v>
      </c>
      <c r="M14" s="891">
        <v>0.35384708599104253</v>
      </c>
      <c r="N14" s="893"/>
    </row>
    <row r="15" spans="1:14" s="892" customFormat="1">
      <c r="A15" s="1930" t="s">
        <v>748</v>
      </c>
      <c r="B15" s="1912">
        <f t="shared" si="6"/>
        <v>4603293</v>
      </c>
      <c r="C15" s="1038">
        <v>2739645</v>
      </c>
      <c r="D15" s="1038">
        <v>1863648</v>
      </c>
      <c r="E15" s="1913">
        <v>0.58610631658578416</v>
      </c>
      <c r="F15" s="888">
        <v>0.4138936834142159</v>
      </c>
      <c r="G15" s="1933">
        <v>1725802</v>
      </c>
      <c r="H15" s="1914">
        <v>958167</v>
      </c>
      <c r="I15" s="1177">
        <v>767635</v>
      </c>
      <c r="J15" s="1923">
        <v>0.555201002200716</v>
      </c>
      <c r="K15" s="889">
        <v>0.44479899779928406</v>
      </c>
      <c r="L15" s="890">
        <v>0.31981339237167722</v>
      </c>
      <c r="M15" s="891">
        <v>0.36282550477049358</v>
      </c>
      <c r="N15" s="893"/>
    </row>
    <row r="16" spans="1:14" s="892" customFormat="1">
      <c r="A16" s="1930" t="s">
        <v>801</v>
      </c>
      <c r="B16" s="1912">
        <f t="shared" si="6"/>
        <v>4670314</v>
      </c>
      <c r="C16" s="1038">
        <v>2765738</v>
      </c>
      <c r="D16" s="1038">
        <v>1904576</v>
      </c>
      <c r="E16" s="1913">
        <f>C16/B16</f>
        <v>0.59219529993058284</v>
      </c>
      <c r="F16" s="888">
        <f>D16/B16</f>
        <v>0.40780470006941716</v>
      </c>
      <c r="G16" s="1933">
        <f>+H16+I16</f>
        <v>1837104</v>
      </c>
      <c r="H16" s="1914">
        <v>1021381</v>
      </c>
      <c r="I16" s="1177">
        <v>815723</v>
      </c>
      <c r="J16" s="1923">
        <f>H16/G16</f>
        <v>0.55597342338811517</v>
      </c>
      <c r="K16" s="889">
        <f>I16/G16</f>
        <v>0.44402657661188477</v>
      </c>
      <c r="L16" s="890">
        <f t="shared" ref="L16:M19" si="7">H16/C16</f>
        <v>0.3692978149050995</v>
      </c>
      <c r="M16" s="891">
        <f t="shared" si="7"/>
        <v>0.4282963767263685</v>
      </c>
      <c r="N16" s="893"/>
    </row>
    <row r="17" spans="1:14" s="892" customFormat="1">
      <c r="A17" s="1930" t="s">
        <v>829</v>
      </c>
      <c r="B17" s="1912">
        <f t="shared" si="6"/>
        <v>4831172</v>
      </c>
      <c r="C17" s="1038">
        <v>2869276</v>
      </c>
      <c r="D17" s="1038">
        <v>1961896</v>
      </c>
      <c r="E17" s="1913">
        <f>C17/B17</f>
        <v>0.59390889001674951</v>
      </c>
      <c r="F17" s="888">
        <f>D17/B17</f>
        <v>0.40609110998325043</v>
      </c>
      <c r="G17" s="1933">
        <f>+H17+I17</f>
        <v>1935968</v>
      </c>
      <c r="H17" s="1914">
        <v>1067270</v>
      </c>
      <c r="I17" s="1177">
        <v>868698</v>
      </c>
      <c r="J17" s="1923">
        <f>H17/G17</f>
        <v>0.55128493859402639</v>
      </c>
      <c r="K17" s="889">
        <f>I17/G17</f>
        <v>0.44871506140597367</v>
      </c>
      <c r="L17" s="890">
        <f t="shared" si="7"/>
        <v>0.37196491379706936</v>
      </c>
      <c r="M17" s="891">
        <f t="shared" si="7"/>
        <v>0.44278493865118235</v>
      </c>
      <c r="N17" s="893"/>
    </row>
    <row r="18" spans="1:14" s="892" customFormat="1">
      <c r="A18" s="1930" t="s">
        <v>1030</v>
      </c>
      <c r="B18" s="1912">
        <v>5008937</v>
      </c>
      <c r="C18" s="1038">
        <v>2888406</v>
      </c>
      <c r="D18" s="1038">
        <v>2120531</v>
      </c>
      <c r="E18" s="1913">
        <v>0.5766504949054061</v>
      </c>
      <c r="F18" s="888">
        <v>0.4233495050945939</v>
      </c>
      <c r="G18" s="1933">
        <f>+H18+I18</f>
        <v>1924919</v>
      </c>
      <c r="H18" s="1914">
        <v>1041450</v>
      </c>
      <c r="I18" s="1177">
        <v>883469</v>
      </c>
      <c r="J18" s="1923">
        <f>H18/G18</f>
        <v>0.54103575267322934</v>
      </c>
      <c r="K18" s="889">
        <f>I18/G18</f>
        <v>0.45896424732677066</v>
      </c>
      <c r="L18" s="890">
        <f t="shared" ref="L18" si="8">H18/C18</f>
        <v>0.3605621924341661</v>
      </c>
      <c r="M18" s="891">
        <f t="shared" ref="M18" si="9">I18/D18</f>
        <v>0.41662630727869576</v>
      </c>
      <c r="N18" s="893"/>
    </row>
    <row r="19" spans="1:14" ht="12.75" customHeight="1">
      <c r="A19" s="1931" t="s">
        <v>1089</v>
      </c>
      <c r="B19" s="1175">
        <v>5008937</v>
      </c>
      <c r="C19" s="1039">
        <f>+'Resumen EEp (2)'!B65</f>
        <v>2888406</v>
      </c>
      <c r="D19" s="1039">
        <f>+'Resumen EEp (2)'!B66</f>
        <v>2120531</v>
      </c>
      <c r="E19" s="894">
        <f>C19/B19</f>
        <v>0.5766504949054061</v>
      </c>
      <c r="F19" s="895">
        <f>D19/B19</f>
        <v>0.4233495050945939</v>
      </c>
      <c r="G19" s="1934">
        <f>+H19+I19</f>
        <v>1460091</v>
      </c>
      <c r="H19" s="1103">
        <f>+'Resumen EEp (2)'!D40</f>
        <v>777484</v>
      </c>
      <c r="I19" s="1178">
        <f>+'Resumen EEp (2)'!D41</f>
        <v>682607</v>
      </c>
      <c r="J19" s="1924">
        <f>H19/G19</f>
        <v>0.53249009821990545</v>
      </c>
      <c r="K19" s="896">
        <f>I19/G19</f>
        <v>0.46750990178009455</v>
      </c>
      <c r="L19" s="897">
        <f t="shared" si="7"/>
        <v>0.26917407040422986</v>
      </c>
      <c r="M19" s="898">
        <f t="shared" si="7"/>
        <v>0.32190380616930381</v>
      </c>
    </row>
    <row r="20" spans="1:14" s="892" customFormat="1" ht="15" customHeight="1">
      <c r="A20" s="2328" t="s">
        <v>808</v>
      </c>
      <c r="B20" s="2328"/>
      <c r="C20" s="2328"/>
      <c r="D20" s="2328"/>
      <c r="E20" s="2328"/>
      <c r="F20" s="2328"/>
      <c r="G20" s="2328"/>
      <c r="H20" s="2328"/>
      <c r="I20" s="2328"/>
      <c r="J20" s="2328"/>
      <c r="K20" s="2328"/>
      <c r="L20" s="2328"/>
      <c r="M20" s="2328"/>
    </row>
    <row r="21" spans="1:14">
      <c r="N21" s="165" t="s">
        <v>157</v>
      </c>
    </row>
    <row r="28" spans="1:14">
      <c r="A28" s="166"/>
      <c r="B28" s="166">
        <f>AVERAGE(F4:F10)</f>
        <v>0.38957636026507697</v>
      </c>
    </row>
  </sheetData>
  <mergeCells count="2">
    <mergeCell ref="A1:N1"/>
    <mergeCell ref="A20:M20"/>
  </mergeCells>
  <conditionalFormatting sqref="G19:I19">
    <cfRule type="cellIs" dxfId="27" priority="2" operator="equal">
      <formula>0</formula>
    </cfRule>
  </conditionalFormatting>
  <pageMargins left="0.7" right="0.7" top="0.75" bottom="0.75" header="0.3" footer="0.3"/>
  <pageSetup scale="80"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Q51"/>
  <sheetViews>
    <sheetView showGridLines="0" view="pageBreakPreview" zoomScale="70" zoomScaleNormal="70" zoomScaleSheetLayoutView="70" workbookViewId="0">
      <pane ySplit="1" topLeftCell="A2" activePane="bottomLeft" state="frozen"/>
      <selection activeCell="Q26" sqref="Q26"/>
      <selection pane="bottomLeft" activeCell="P1" sqref="P1:V1048576"/>
    </sheetView>
  </sheetViews>
  <sheetFormatPr baseColWidth="10" defaultColWidth="11.42578125" defaultRowHeight="15"/>
  <cols>
    <col min="1" max="1" width="11.42578125" style="66"/>
    <col min="2" max="2" width="16.140625" style="66" customWidth="1"/>
    <col min="3" max="3" width="14.140625" style="66" customWidth="1"/>
    <col min="4" max="4" width="15.85546875" style="66" customWidth="1"/>
    <col min="5" max="5" width="15" style="66" customWidth="1"/>
    <col min="6" max="6" width="18" style="66" customWidth="1"/>
    <col min="7" max="7" width="14.140625" style="66" customWidth="1"/>
    <col min="8" max="8" width="11.42578125" style="66"/>
    <col min="9" max="9" width="20.42578125" style="66" customWidth="1"/>
    <col min="10" max="10" width="19.7109375" style="66" customWidth="1"/>
    <col min="11" max="15" width="11.42578125" style="66"/>
    <col min="16" max="16" width="10.42578125" style="66" customWidth="1"/>
    <col min="17" max="16384" width="11.42578125" style="66"/>
  </cols>
  <sheetData>
    <row r="1" spans="1:17" ht="82.5" customHeight="1">
      <c r="A1" s="2314"/>
      <c r="B1" s="2314"/>
      <c r="C1" s="2314"/>
      <c r="D1" s="2314"/>
      <c r="E1" s="2314"/>
      <c r="F1" s="2314"/>
      <c r="G1" s="2314"/>
      <c r="H1" s="2314"/>
      <c r="I1" s="2314"/>
      <c r="J1" s="2314"/>
      <c r="K1" s="2314"/>
      <c r="L1" s="2314"/>
      <c r="M1" s="2314"/>
      <c r="N1" s="468"/>
      <c r="O1" s="468"/>
    </row>
    <row r="2" spans="1:17" ht="3" hidden="1" customHeight="1"/>
    <row r="3" spans="1:17" ht="8.25" customHeight="1"/>
    <row r="4" spans="1:17" ht="28.5" customHeight="1">
      <c r="A4" s="2329" t="s">
        <v>110</v>
      </c>
      <c r="B4" s="2331" t="s">
        <v>395</v>
      </c>
      <c r="C4" s="2332"/>
      <c r="D4" s="2333"/>
      <c r="E4" s="2332" t="s">
        <v>16</v>
      </c>
      <c r="F4" s="2332"/>
      <c r="G4" s="2333"/>
    </row>
    <row r="5" spans="1:17" ht="29.25" customHeight="1">
      <c r="A5" s="2330"/>
      <c r="B5" s="1106" t="s">
        <v>20</v>
      </c>
      <c r="C5" s="1107" t="s">
        <v>21</v>
      </c>
      <c r="D5" s="1108" t="s">
        <v>2</v>
      </c>
      <c r="E5" s="1107" t="s">
        <v>20</v>
      </c>
      <c r="F5" s="1107" t="s">
        <v>21</v>
      </c>
      <c r="G5" s="1108" t="s">
        <v>2</v>
      </c>
    </row>
    <row r="6" spans="1:17">
      <c r="A6" s="1935">
        <v>37986</v>
      </c>
      <c r="B6" s="1109">
        <v>568158</v>
      </c>
      <c r="C6" s="1110">
        <v>418380</v>
      </c>
      <c r="D6" s="1111">
        <f t="shared" ref="D6:D17" si="0">+C6+B6</f>
        <v>986538</v>
      </c>
      <c r="E6" s="1110">
        <v>350832</v>
      </c>
      <c r="F6" s="1110">
        <v>226037</v>
      </c>
      <c r="G6" s="1111">
        <f>+F6+E6</f>
        <v>576869</v>
      </c>
      <c r="H6" s="12"/>
      <c r="I6" s="12"/>
      <c r="P6" s="251"/>
      <c r="Q6" s="251"/>
    </row>
    <row r="7" spans="1:17">
      <c r="A7" s="1112">
        <v>38352</v>
      </c>
      <c r="B7" s="1113">
        <v>685676</v>
      </c>
      <c r="C7" s="1114">
        <v>504526</v>
      </c>
      <c r="D7" s="1115">
        <f t="shared" si="0"/>
        <v>1190202</v>
      </c>
      <c r="E7" s="1114">
        <v>356770</v>
      </c>
      <c r="F7" s="1114">
        <v>236516</v>
      </c>
      <c r="G7" s="1115">
        <f t="shared" ref="G7:G16" si="1">+F7+E7</f>
        <v>593286</v>
      </c>
      <c r="H7" s="12"/>
      <c r="I7" s="12"/>
      <c r="P7" s="252"/>
      <c r="Q7" s="78"/>
    </row>
    <row r="8" spans="1:17" ht="16.5" customHeight="1">
      <c r="A8" s="1112">
        <v>38717</v>
      </c>
      <c r="B8" s="1113">
        <v>828566</v>
      </c>
      <c r="C8" s="1114">
        <v>600955</v>
      </c>
      <c r="D8" s="1115">
        <f t="shared" si="0"/>
        <v>1429521</v>
      </c>
      <c r="E8" s="1114">
        <v>386054</v>
      </c>
      <c r="F8" s="1114">
        <v>240561</v>
      </c>
      <c r="G8" s="1115">
        <f t="shared" si="1"/>
        <v>626615</v>
      </c>
      <c r="H8" s="12"/>
      <c r="I8" s="12"/>
      <c r="K8" s="66" t="s">
        <v>10</v>
      </c>
      <c r="P8" s="252"/>
      <c r="Q8" s="78"/>
    </row>
    <row r="9" spans="1:17">
      <c r="A9" s="1112">
        <v>39082</v>
      </c>
      <c r="B9" s="1113">
        <v>930043</v>
      </c>
      <c r="C9" s="1114">
        <v>658578</v>
      </c>
      <c r="D9" s="1115">
        <f t="shared" si="0"/>
        <v>1588621</v>
      </c>
      <c r="E9" s="1114">
        <v>486327</v>
      </c>
      <c r="F9" s="1114">
        <v>322169</v>
      </c>
      <c r="G9" s="1115">
        <f t="shared" si="1"/>
        <v>808496</v>
      </c>
      <c r="H9" s="12"/>
      <c r="I9" s="12"/>
      <c r="P9" s="252"/>
      <c r="Q9" s="78"/>
    </row>
    <row r="10" spans="1:17">
      <c r="A10" s="1112">
        <v>39417</v>
      </c>
      <c r="B10" s="1113">
        <v>1055907</v>
      </c>
      <c r="C10" s="1114">
        <v>741120</v>
      </c>
      <c r="D10" s="1115">
        <f t="shared" si="0"/>
        <v>1797027</v>
      </c>
      <c r="E10" s="1114">
        <v>549737</v>
      </c>
      <c r="F10" s="1114">
        <v>363466</v>
      </c>
      <c r="G10" s="1115">
        <f t="shared" si="1"/>
        <v>913203</v>
      </c>
      <c r="H10" s="12"/>
      <c r="I10" s="12"/>
      <c r="J10" s="119"/>
      <c r="P10" s="252"/>
      <c r="Q10" s="78"/>
    </row>
    <row r="11" spans="1:17">
      <c r="A11" s="1112">
        <v>39783</v>
      </c>
      <c r="B11" s="1113">
        <v>1165631</v>
      </c>
      <c r="C11" s="1114">
        <v>818089</v>
      </c>
      <c r="D11" s="1115">
        <f t="shared" si="0"/>
        <v>1983720</v>
      </c>
      <c r="E11" s="1114">
        <v>552570</v>
      </c>
      <c r="F11" s="1114">
        <v>377173</v>
      </c>
      <c r="G11" s="1115">
        <f t="shared" si="1"/>
        <v>929743</v>
      </c>
      <c r="H11" s="12"/>
      <c r="I11" s="12"/>
      <c r="J11" s="168"/>
      <c r="K11" s="66" t="s">
        <v>10</v>
      </c>
      <c r="P11" s="252"/>
      <c r="Q11" s="78"/>
    </row>
    <row r="12" spans="1:17">
      <c r="A12" s="1112">
        <v>40148</v>
      </c>
      <c r="B12" s="1113">
        <v>1281904</v>
      </c>
      <c r="C12" s="1114">
        <v>911986</v>
      </c>
      <c r="D12" s="1115">
        <f t="shared" si="0"/>
        <v>2193890</v>
      </c>
      <c r="E12" s="1114">
        <v>634008</v>
      </c>
      <c r="F12" s="1114">
        <v>484285</v>
      </c>
      <c r="G12" s="1115">
        <f t="shared" si="1"/>
        <v>1118293</v>
      </c>
      <c r="H12" s="12"/>
      <c r="I12" s="12"/>
      <c r="P12" s="252"/>
      <c r="Q12" s="78"/>
    </row>
    <row r="13" spans="1:17">
      <c r="A13" s="1112">
        <v>40513</v>
      </c>
      <c r="B13" s="1113">
        <v>1383536</v>
      </c>
      <c r="C13" s="1114">
        <v>991247</v>
      </c>
      <c r="D13" s="1115">
        <f t="shared" si="0"/>
        <v>2374783</v>
      </c>
      <c r="E13" s="1114">
        <v>675015</v>
      </c>
      <c r="F13" s="1114">
        <v>514586</v>
      </c>
      <c r="G13" s="1115">
        <f t="shared" si="1"/>
        <v>1189601</v>
      </c>
      <c r="H13" s="12"/>
      <c r="I13" s="12"/>
      <c r="P13" s="252"/>
      <c r="Q13" s="78"/>
    </row>
    <row r="14" spans="1:17">
      <c r="A14" s="1112">
        <v>40878</v>
      </c>
      <c r="B14" s="1113">
        <v>1480731</v>
      </c>
      <c r="C14" s="1114">
        <v>1072243</v>
      </c>
      <c r="D14" s="1115">
        <f t="shared" si="0"/>
        <v>2552974</v>
      </c>
      <c r="E14" s="1114">
        <v>702422</v>
      </c>
      <c r="F14" s="1114">
        <v>540358</v>
      </c>
      <c r="G14" s="1115">
        <f t="shared" si="1"/>
        <v>1242780</v>
      </c>
      <c r="H14" s="12"/>
      <c r="I14" s="12"/>
      <c r="P14" s="252"/>
      <c r="Q14" s="78"/>
    </row>
    <row r="15" spans="1:17">
      <c r="A15" s="1112">
        <v>41244</v>
      </c>
      <c r="B15" s="1113">
        <v>1570504</v>
      </c>
      <c r="C15" s="1114">
        <v>1143945</v>
      </c>
      <c r="D15" s="1115">
        <f t="shared" si="0"/>
        <v>2714449</v>
      </c>
      <c r="E15" s="1114">
        <v>726141</v>
      </c>
      <c r="F15" s="1114">
        <v>564996</v>
      </c>
      <c r="G15" s="1115">
        <f t="shared" si="1"/>
        <v>1291137</v>
      </c>
      <c r="H15" s="12"/>
      <c r="I15" s="12"/>
      <c r="P15" s="252"/>
      <c r="Q15" s="78"/>
    </row>
    <row r="16" spans="1:17">
      <c r="A16" s="1112">
        <v>41609</v>
      </c>
      <c r="B16" s="1113">
        <v>1661097</v>
      </c>
      <c r="C16" s="1114">
        <v>1220033</v>
      </c>
      <c r="D16" s="1115">
        <f t="shared" si="0"/>
        <v>2881130</v>
      </c>
      <c r="E16" s="1114">
        <v>770060</v>
      </c>
      <c r="F16" s="1114">
        <v>606906</v>
      </c>
      <c r="G16" s="1115">
        <f t="shared" si="1"/>
        <v>1376966</v>
      </c>
      <c r="H16" s="12"/>
      <c r="I16" s="12"/>
      <c r="P16" s="252"/>
      <c r="Q16" s="78"/>
    </row>
    <row r="17" spans="1:17">
      <c r="A17" s="1112">
        <v>41974</v>
      </c>
      <c r="B17" s="1113">
        <v>1759926</v>
      </c>
      <c r="C17" s="1114">
        <v>1309974</v>
      </c>
      <c r="D17" s="1115">
        <f t="shared" si="0"/>
        <v>3069900</v>
      </c>
      <c r="E17" s="1114">
        <v>835620</v>
      </c>
      <c r="F17" s="1114">
        <v>672772</v>
      </c>
      <c r="G17" s="1115">
        <f t="shared" ref="G17:G23" si="2">+F17+E17</f>
        <v>1508392</v>
      </c>
      <c r="P17" s="252"/>
      <c r="Q17" s="78"/>
    </row>
    <row r="18" spans="1:17">
      <c r="A18" s="1112" t="s">
        <v>722</v>
      </c>
      <c r="B18" s="1113">
        <v>1864734</v>
      </c>
      <c r="C18" s="1114">
        <v>1405023</v>
      </c>
      <c r="D18" s="1115">
        <f>+C18+B18</f>
        <v>3269757</v>
      </c>
      <c r="E18" s="1114">
        <v>892937</v>
      </c>
      <c r="F18" s="1114">
        <v>724170</v>
      </c>
      <c r="G18" s="1115">
        <f t="shared" si="2"/>
        <v>1617107</v>
      </c>
    </row>
    <row r="19" spans="1:17">
      <c r="A19" s="1112">
        <v>42720</v>
      </c>
      <c r="B19" s="1113">
        <v>1974015</v>
      </c>
      <c r="C19" s="1114">
        <v>1499879</v>
      </c>
      <c r="D19" s="1115">
        <f>+C19+B19</f>
        <v>3473894</v>
      </c>
      <c r="E19" s="1114">
        <v>958167</v>
      </c>
      <c r="F19" s="1114">
        <v>767635</v>
      </c>
      <c r="G19" s="1115">
        <f t="shared" si="2"/>
        <v>1725802</v>
      </c>
    </row>
    <row r="20" spans="1:17">
      <c r="A20" s="1112" t="s">
        <v>809</v>
      </c>
      <c r="B20" s="1113">
        <v>2098283</v>
      </c>
      <c r="C20" s="1114">
        <v>1605072</v>
      </c>
      <c r="D20" s="1115">
        <f>+C20+B20</f>
        <v>3703355</v>
      </c>
      <c r="E20" s="1114">
        <v>1021381</v>
      </c>
      <c r="F20" s="1114">
        <v>815723</v>
      </c>
      <c r="G20" s="1115">
        <f t="shared" si="2"/>
        <v>1837104</v>
      </c>
    </row>
    <row r="21" spans="1:17">
      <c r="A21" s="1112">
        <v>43452</v>
      </c>
      <c r="B21" s="1113">
        <v>2212375</v>
      </c>
      <c r="C21" s="1114">
        <v>1707568</v>
      </c>
      <c r="D21" s="1115">
        <f>+C21+B21</f>
        <v>3919943</v>
      </c>
      <c r="E21" s="1114">
        <v>1067270</v>
      </c>
      <c r="F21" s="1114">
        <v>868698</v>
      </c>
      <c r="G21" s="1115">
        <f t="shared" si="2"/>
        <v>1935968</v>
      </c>
      <c r="H21" s="604"/>
      <c r="I21" s="604"/>
    </row>
    <row r="22" spans="1:17" s="604" customFormat="1">
      <c r="A22" s="1112">
        <v>43817</v>
      </c>
      <c r="B22" s="1937">
        <v>2321656</v>
      </c>
      <c r="C22" s="1114">
        <v>1811487</v>
      </c>
      <c r="D22" s="1115">
        <v>4133143</v>
      </c>
      <c r="E22" s="1114">
        <v>1041450</v>
      </c>
      <c r="F22" s="1114">
        <v>883469</v>
      </c>
      <c r="G22" s="1115">
        <f t="shared" si="2"/>
        <v>1924919</v>
      </c>
    </row>
    <row r="23" spans="1:17">
      <c r="A23" s="1936">
        <v>43952</v>
      </c>
      <c r="B23" s="1116">
        <f>+'Resumen EEp (2)'!B40</f>
        <v>2362964</v>
      </c>
      <c r="C23" s="1117">
        <f>+'Resumen EEp (2)'!B41</f>
        <v>1850259</v>
      </c>
      <c r="D23" s="1118">
        <f>+C23+B23</f>
        <v>4213223</v>
      </c>
      <c r="E23" s="1117">
        <f>+'Resumen EEp (2)'!D40</f>
        <v>777484</v>
      </c>
      <c r="F23" s="1117">
        <f>+'Resumen EEp (2)'!D41</f>
        <v>682607</v>
      </c>
      <c r="G23" s="1118">
        <f t="shared" si="2"/>
        <v>1460091</v>
      </c>
      <c r="H23" s="80"/>
      <c r="I23" s="80"/>
    </row>
    <row r="24" spans="1:17">
      <c r="A24" s="38"/>
      <c r="B24" s="38"/>
      <c r="C24" s="38"/>
      <c r="D24" s="38"/>
      <c r="E24" s="38"/>
      <c r="F24" s="38"/>
      <c r="G24" s="38"/>
      <c r="H24" s="69"/>
      <c r="I24" s="80"/>
    </row>
    <row r="25" spans="1:17">
      <c r="A25" s="39"/>
      <c r="B25" s="39"/>
      <c r="C25" s="39"/>
      <c r="D25" s="39"/>
      <c r="E25" s="39"/>
      <c r="F25" s="39"/>
      <c r="G25" s="39"/>
      <c r="H25" s="69"/>
      <c r="I25" s="80"/>
    </row>
    <row r="26" spans="1:17">
      <c r="A26" s="734"/>
      <c r="B26" s="69"/>
      <c r="C26" s="69"/>
      <c r="D26" s="69"/>
      <c r="E26" s="69"/>
      <c r="F26" s="69"/>
      <c r="G26" s="69"/>
      <c r="H26" s="69"/>
      <c r="I26" s="69"/>
      <c r="J26" s="39"/>
    </row>
    <row r="27" spans="1:17">
      <c r="A27" s="734"/>
      <c r="B27" s="735"/>
      <c r="C27" s="735"/>
      <c r="D27" s="735"/>
      <c r="E27" s="735"/>
      <c r="F27" s="83"/>
      <c r="G27" s="69"/>
      <c r="H27" s="69"/>
      <c r="I27" s="69"/>
      <c r="J27" s="39"/>
    </row>
    <row r="28" spans="1:17">
      <c r="A28" s="734"/>
      <c r="B28" s="735"/>
      <c r="C28" s="735"/>
      <c r="D28" s="735"/>
      <c r="E28" s="735"/>
      <c r="F28" s="83"/>
      <c r="G28" s="69"/>
      <c r="H28" s="69"/>
      <c r="I28" s="69"/>
      <c r="J28" s="39"/>
    </row>
    <row r="29" spans="1:17" ht="25.5">
      <c r="A29" s="734" t="s">
        <v>110</v>
      </c>
      <c r="B29" s="2012" t="s">
        <v>396</v>
      </c>
      <c r="C29" s="2012" t="s">
        <v>398</v>
      </c>
      <c r="D29" s="2012" t="s">
        <v>399</v>
      </c>
      <c r="E29" s="2012" t="s">
        <v>397</v>
      </c>
      <c r="F29" s="83"/>
      <c r="G29" s="69"/>
      <c r="H29" s="69"/>
      <c r="I29" s="69"/>
      <c r="J29" s="39"/>
    </row>
    <row r="30" spans="1:17">
      <c r="A30" s="734">
        <f t="shared" ref="A30:B42" si="3">+A6</f>
        <v>37986</v>
      </c>
      <c r="B30" s="2013">
        <f t="shared" si="3"/>
        <v>568158</v>
      </c>
      <c r="C30" s="2013">
        <f t="shared" ref="C30:C41" si="4">+E6</f>
        <v>350832</v>
      </c>
      <c r="D30" s="2013">
        <f t="shared" ref="D30:D42" si="5">+C6*$K$31</f>
        <v>-418380</v>
      </c>
      <c r="E30" s="2013">
        <f t="shared" ref="E30:E42" si="6">+$K$31*F6</f>
        <v>-226037</v>
      </c>
      <c r="F30" s="83"/>
      <c r="G30" s="69"/>
      <c r="H30" s="69"/>
      <c r="I30" s="69"/>
      <c r="J30" s="39"/>
    </row>
    <row r="31" spans="1:17">
      <c r="A31" s="734">
        <f t="shared" si="3"/>
        <v>38352</v>
      </c>
      <c r="B31" s="2013">
        <f t="shared" si="3"/>
        <v>685676</v>
      </c>
      <c r="C31" s="2013">
        <f t="shared" si="4"/>
        <v>356770</v>
      </c>
      <c r="D31" s="2013">
        <f t="shared" si="5"/>
        <v>-504526</v>
      </c>
      <c r="E31" s="2013">
        <f t="shared" si="6"/>
        <v>-236516</v>
      </c>
      <c r="F31" s="83"/>
      <c r="G31" s="69"/>
      <c r="H31" s="69"/>
      <c r="I31" s="69"/>
      <c r="J31" s="39"/>
      <c r="K31" s="66">
        <f>+-1</f>
        <v>-1</v>
      </c>
    </row>
    <row r="32" spans="1:17">
      <c r="A32" s="734">
        <f t="shared" si="3"/>
        <v>38717</v>
      </c>
      <c r="B32" s="2013">
        <f t="shared" si="3"/>
        <v>828566</v>
      </c>
      <c r="C32" s="2013">
        <f t="shared" si="4"/>
        <v>386054</v>
      </c>
      <c r="D32" s="2013">
        <f t="shared" si="5"/>
        <v>-600955</v>
      </c>
      <c r="E32" s="2013">
        <f t="shared" si="6"/>
        <v>-240561</v>
      </c>
      <c r="F32" s="83"/>
      <c r="G32" s="69"/>
      <c r="H32" s="69"/>
      <c r="I32" s="69"/>
      <c r="J32" s="39"/>
    </row>
    <row r="33" spans="1:10">
      <c r="A33" s="734">
        <f t="shared" si="3"/>
        <v>39082</v>
      </c>
      <c r="B33" s="2013">
        <f t="shared" si="3"/>
        <v>930043</v>
      </c>
      <c r="C33" s="2013">
        <f t="shared" si="4"/>
        <v>486327</v>
      </c>
      <c r="D33" s="2013">
        <f t="shared" si="5"/>
        <v>-658578</v>
      </c>
      <c r="E33" s="2013">
        <f t="shared" si="6"/>
        <v>-322169</v>
      </c>
      <c r="F33" s="83"/>
      <c r="G33" s="69"/>
      <c r="H33" s="69"/>
      <c r="I33" s="69"/>
      <c r="J33" s="39"/>
    </row>
    <row r="34" spans="1:10">
      <c r="A34" s="734">
        <f t="shared" si="3"/>
        <v>39417</v>
      </c>
      <c r="B34" s="2013">
        <f t="shared" si="3"/>
        <v>1055907</v>
      </c>
      <c r="C34" s="2013">
        <f t="shared" si="4"/>
        <v>549737</v>
      </c>
      <c r="D34" s="2013">
        <f t="shared" si="5"/>
        <v>-741120</v>
      </c>
      <c r="E34" s="2013">
        <f t="shared" si="6"/>
        <v>-363466</v>
      </c>
      <c r="F34" s="83"/>
      <c r="G34" s="69"/>
      <c r="H34" s="69"/>
      <c r="I34" s="69"/>
      <c r="J34" s="39"/>
    </row>
    <row r="35" spans="1:10">
      <c r="A35" s="734">
        <f t="shared" si="3"/>
        <v>39783</v>
      </c>
      <c r="B35" s="2013">
        <f t="shared" si="3"/>
        <v>1165631</v>
      </c>
      <c r="C35" s="2013">
        <f t="shared" si="4"/>
        <v>552570</v>
      </c>
      <c r="D35" s="2013">
        <f t="shared" si="5"/>
        <v>-818089</v>
      </c>
      <c r="E35" s="2013">
        <f t="shared" si="6"/>
        <v>-377173</v>
      </c>
      <c r="F35" s="83"/>
      <c r="G35" s="69"/>
      <c r="H35" s="69"/>
      <c r="I35" s="69"/>
      <c r="J35" s="39"/>
    </row>
    <row r="36" spans="1:10">
      <c r="A36" s="734">
        <f t="shared" si="3"/>
        <v>40148</v>
      </c>
      <c r="B36" s="2013">
        <f t="shared" si="3"/>
        <v>1281904</v>
      </c>
      <c r="C36" s="2013">
        <f t="shared" si="4"/>
        <v>634008</v>
      </c>
      <c r="D36" s="2013">
        <f t="shared" si="5"/>
        <v>-911986</v>
      </c>
      <c r="E36" s="2013">
        <f t="shared" si="6"/>
        <v>-484285</v>
      </c>
      <c r="F36" s="83"/>
      <c r="G36" s="69"/>
      <c r="H36" s="69"/>
      <c r="I36" s="69"/>
      <c r="J36" s="39"/>
    </row>
    <row r="37" spans="1:10">
      <c r="A37" s="734">
        <f t="shared" si="3"/>
        <v>40513</v>
      </c>
      <c r="B37" s="2013">
        <f t="shared" si="3"/>
        <v>1383536</v>
      </c>
      <c r="C37" s="2013">
        <f t="shared" si="4"/>
        <v>675015</v>
      </c>
      <c r="D37" s="2013">
        <f t="shared" si="5"/>
        <v>-991247</v>
      </c>
      <c r="E37" s="2013">
        <f t="shared" si="6"/>
        <v>-514586</v>
      </c>
      <c r="F37" s="83"/>
      <c r="G37" s="69"/>
      <c r="H37" s="69"/>
      <c r="I37" s="69"/>
      <c r="J37" s="39"/>
    </row>
    <row r="38" spans="1:10">
      <c r="A38" s="734">
        <f t="shared" si="3"/>
        <v>40878</v>
      </c>
      <c r="B38" s="2013">
        <f t="shared" si="3"/>
        <v>1480731</v>
      </c>
      <c r="C38" s="2013">
        <f t="shared" si="4"/>
        <v>702422</v>
      </c>
      <c r="D38" s="2013">
        <f t="shared" si="5"/>
        <v>-1072243</v>
      </c>
      <c r="E38" s="2013">
        <f t="shared" si="6"/>
        <v>-540358</v>
      </c>
      <c r="F38" s="83"/>
      <c r="G38" s="69"/>
      <c r="H38" s="69"/>
      <c r="I38" s="69"/>
      <c r="J38" s="39"/>
    </row>
    <row r="39" spans="1:10">
      <c r="A39" s="734">
        <f t="shared" si="3"/>
        <v>41244</v>
      </c>
      <c r="B39" s="2013">
        <f t="shared" si="3"/>
        <v>1570504</v>
      </c>
      <c r="C39" s="2013">
        <f t="shared" si="4"/>
        <v>726141</v>
      </c>
      <c r="D39" s="2013">
        <f t="shared" si="5"/>
        <v>-1143945</v>
      </c>
      <c r="E39" s="2013">
        <f t="shared" si="6"/>
        <v>-564996</v>
      </c>
      <c r="F39" s="83"/>
      <c r="G39" s="69"/>
      <c r="H39" s="69"/>
      <c r="I39" s="69"/>
      <c r="J39" s="39"/>
    </row>
    <row r="40" spans="1:10">
      <c r="A40" s="734">
        <f t="shared" si="3"/>
        <v>41609</v>
      </c>
      <c r="B40" s="2013">
        <f t="shared" si="3"/>
        <v>1661097</v>
      </c>
      <c r="C40" s="2013">
        <f t="shared" si="4"/>
        <v>770060</v>
      </c>
      <c r="D40" s="2013">
        <f t="shared" si="5"/>
        <v>-1220033</v>
      </c>
      <c r="E40" s="2013">
        <f t="shared" si="6"/>
        <v>-606906</v>
      </c>
      <c r="F40" s="83"/>
      <c r="G40" s="69"/>
      <c r="H40" s="69"/>
      <c r="I40" s="69"/>
      <c r="J40" s="39"/>
    </row>
    <row r="41" spans="1:10">
      <c r="A41" s="734">
        <f t="shared" si="3"/>
        <v>41974</v>
      </c>
      <c r="B41" s="2013">
        <f t="shared" si="3"/>
        <v>1759926</v>
      </c>
      <c r="C41" s="2013">
        <f t="shared" si="4"/>
        <v>835620</v>
      </c>
      <c r="D41" s="2013">
        <f t="shared" si="5"/>
        <v>-1309974</v>
      </c>
      <c r="E41" s="2013">
        <f t="shared" si="6"/>
        <v>-672772</v>
      </c>
      <c r="F41" s="83"/>
      <c r="G41" s="69"/>
      <c r="H41" s="69"/>
      <c r="I41" s="69"/>
      <c r="J41" s="39"/>
    </row>
    <row r="42" spans="1:10">
      <c r="A42" s="734" t="str">
        <f t="shared" si="3"/>
        <v>Dic-15</v>
      </c>
      <c r="B42" s="2013">
        <f t="shared" si="3"/>
        <v>1864734</v>
      </c>
      <c r="C42" s="2013">
        <f>+E18</f>
        <v>892937</v>
      </c>
      <c r="D42" s="2013">
        <f t="shared" si="5"/>
        <v>-1405023</v>
      </c>
      <c r="E42" s="2013">
        <f t="shared" si="6"/>
        <v>-724170</v>
      </c>
      <c r="F42" s="83"/>
      <c r="G42" s="69"/>
      <c r="H42" s="69"/>
      <c r="I42" s="69"/>
      <c r="J42" s="39"/>
    </row>
    <row r="43" spans="1:10">
      <c r="A43" s="734">
        <f>+A23</f>
        <v>43952</v>
      </c>
      <c r="B43" s="2013">
        <f>+B23</f>
        <v>2362964</v>
      </c>
      <c r="C43" s="2013">
        <f>+E23</f>
        <v>777484</v>
      </c>
      <c r="D43" s="2013">
        <f>+C23*$K$31</f>
        <v>-1850259</v>
      </c>
      <c r="E43" s="2013">
        <f>+$K$31*F23</f>
        <v>-682607</v>
      </c>
      <c r="F43" s="83"/>
      <c r="G43" s="69"/>
      <c r="H43" s="69"/>
      <c r="I43" s="69"/>
      <c r="J43" s="39"/>
    </row>
    <row r="44" spans="1:10">
      <c r="A44" s="734"/>
      <c r="B44" s="735"/>
      <c r="C44" s="735"/>
      <c r="D44" s="735"/>
      <c r="E44" s="735"/>
      <c r="F44" s="83"/>
      <c r="G44" s="69"/>
      <c r="H44" s="69"/>
      <c r="I44" s="69"/>
      <c r="J44" s="39"/>
    </row>
    <row r="45" spans="1:10">
      <c r="A45" s="734"/>
      <c r="B45" s="83"/>
      <c r="C45" s="83"/>
      <c r="D45" s="83"/>
      <c r="E45" s="83"/>
      <c r="F45" s="83"/>
      <c r="G45" s="69"/>
      <c r="H45" s="69"/>
      <c r="I45" s="69"/>
      <c r="J45" s="39"/>
    </row>
    <row r="46" spans="1:10">
      <c r="A46" s="734"/>
      <c r="B46" s="83"/>
      <c r="C46" s="83"/>
      <c r="D46" s="83"/>
      <c r="E46" s="83"/>
      <c r="F46" s="83"/>
      <c r="G46" s="83"/>
      <c r="H46" s="69"/>
      <c r="I46" s="69"/>
      <c r="J46" s="39"/>
    </row>
    <row r="47" spans="1:10">
      <c r="A47" s="734"/>
      <c r="B47" s="83"/>
      <c r="C47" s="83"/>
      <c r="D47" s="83"/>
      <c r="E47" s="83"/>
      <c r="F47" s="69"/>
      <c r="G47" s="69"/>
      <c r="H47" s="69"/>
      <c r="I47" s="69"/>
      <c r="J47" s="39"/>
    </row>
    <row r="48" spans="1:10">
      <c r="A48" s="734"/>
      <c r="B48" s="69"/>
      <c r="C48" s="69"/>
      <c r="D48" s="69"/>
      <c r="E48" s="69"/>
      <c r="F48" s="69"/>
      <c r="G48" s="69"/>
      <c r="H48" s="39"/>
      <c r="I48" s="39"/>
      <c r="J48" s="39"/>
    </row>
    <row r="49" spans="1:10">
      <c r="A49" s="734"/>
      <c r="B49" s="69"/>
      <c r="C49" s="69"/>
      <c r="D49" s="69"/>
      <c r="E49" s="69"/>
      <c r="F49" s="69"/>
      <c r="G49" s="69"/>
      <c r="H49" s="39"/>
      <c r="I49" s="39"/>
      <c r="J49" s="39"/>
    </row>
    <row r="50" spans="1:10">
      <c r="A50" s="734"/>
      <c r="B50" s="69"/>
      <c r="C50" s="69"/>
      <c r="D50" s="69"/>
      <c r="E50" s="69"/>
      <c r="F50" s="69"/>
      <c r="G50" s="69"/>
      <c r="H50" s="39"/>
      <c r="I50" s="39"/>
      <c r="J50" s="39"/>
    </row>
    <row r="51" spans="1:10">
      <c r="A51" s="69"/>
      <c r="B51" s="69"/>
      <c r="C51" s="69"/>
      <c r="D51" s="69"/>
      <c r="E51" s="69"/>
      <c r="F51" s="39"/>
      <c r="G51" s="39"/>
      <c r="H51" s="39"/>
      <c r="I51" s="39"/>
      <c r="J51" s="39"/>
    </row>
  </sheetData>
  <mergeCells count="4">
    <mergeCell ref="A1:M1"/>
    <mergeCell ref="A4:A5"/>
    <mergeCell ref="B4:D4"/>
    <mergeCell ref="E4:G4"/>
  </mergeCells>
  <conditionalFormatting sqref="B23:G23">
    <cfRule type="cellIs" dxfId="26" priority="1" operator="equal">
      <formula>0</formula>
    </cfRule>
  </conditionalFormatting>
  <pageMargins left="0.7" right="0.7" top="0.75" bottom="0.75" header="0.3" footer="0.3"/>
  <pageSetup scale="48"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7030A0"/>
    <pageSetUpPr fitToPage="1"/>
  </sheetPr>
  <dimension ref="A1:Q116"/>
  <sheetViews>
    <sheetView showGridLines="0" view="pageBreakPreview" zoomScale="55" zoomScaleNormal="78" zoomScaleSheetLayoutView="55" workbookViewId="0">
      <pane ySplit="1" topLeftCell="A2" activePane="bottomLeft" state="frozen"/>
      <selection activeCell="Q26" sqref="Q26"/>
      <selection pane="bottomLeft" activeCell="R1" sqref="R1:AC1048576"/>
    </sheetView>
  </sheetViews>
  <sheetFormatPr baseColWidth="10" defaultColWidth="11.42578125" defaultRowHeight="15"/>
  <cols>
    <col min="1" max="1" width="22.28515625" style="66" customWidth="1"/>
    <col min="2" max="2" width="24.42578125" style="66" customWidth="1"/>
    <col min="3" max="3" width="17.85546875" style="66" customWidth="1"/>
    <col min="4" max="4" width="10.28515625" style="66" customWidth="1"/>
    <col min="5" max="5" width="17.5703125" style="66" customWidth="1"/>
    <col min="6" max="6" width="10.42578125" style="66" customWidth="1"/>
    <col min="7" max="7" width="11.7109375" style="66" customWidth="1"/>
    <col min="8" max="8" width="10.42578125" style="66" customWidth="1"/>
    <col min="9" max="9" width="16.140625" style="66" customWidth="1"/>
    <col min="10" max="10" width="11.140625" style="66" customWidth="1"/>
    <col min="11" max="11" width="12.5703125" style="66" customWidth="1"/>
    <col min="12" max="12" width="11.140625" style="66" customWidth="1"/>
    <col min="13" max="13" width="16.42578125" style="66" customWidth="1"/>
    <col min="14" max="14" width="12" style="66" customWidth="1"/>
    <col min="15" max="15" width="22" style="66" customWidth="1"/>
    <col min="16" max="16" width="27.7109375" style="66" customWidth="1"/>
    <col min="17" max="17" width="16.7109375" style="66" customWidth="1"/>
    <col min="18" max="16384" width="11.42578125" style="66"/>
  </cols>
  <sheetData>
    <row r="1" spans="1:17" ht="111" customHeight="1">
      <c r="A1" s="2334"/>
      <c r="B1" s="2334"/>
      <c r="C1" s="2334"/>
      <c r="D1" s="2334"/>
      <c r="E1" s="2334"/>
      <c r="F1" s="2334"/>
      <c r="G1" s="2334"/>
      <c r="H1" s="2334"/>
      <c r="I1" s="2334"/>
      <c r="J1" s="2334"/>
      <c r="K1" s="2334"/>
      <c r="L1" s="2334"/>
      <c r="M1" s="2334"/>
      <c r="N1" s="2334"/>
      <c r="O1" s="2334"/>
      <c r="P1" s="2334"/>
      <c r="Q1" s="2334"/>
    </row>
    <row r="2" spans="1:17" ht="18" customHeight="1">
      <c r="A2" s="42"/>
      <c r="B2" s="42"/>
      <c r="C2" s="42"/>
      <c r="D2" s="42"/>
      <c r="E2" s="42"/>
      <c r="F2" s="42"/>
      <c r="G2" s="42"/>
      <c r="H2" s="42"/>
      <c r="I2" s="42"/>
      <c r="J2" s="42"/>
      <c r="K2" s="42"/>
      <c r="L2" s="42"/>
      <c r="M2" s="42"/>
      <c r="N2" s="42"/>
      <c r="O2" s="42"/>
      <c r="P2" s="42"/>
      <c r="Q2" s="42"/>
    </row>
    <row r="3" spans="1:17" s="32" customFormat="1" ht="29.25" customHeight="1">
      <c r="A3" s="2335" t="s">
        <v>144</v>
      </c>
      <c r="B3" s="2335"/>
      <c r="C3" s="66"/>
      <c r="D3" s="66"/>
      <c r="E3" s="66"/>
      <c r="F3" s="42"/>
      <c r="G3" s="42"/>
      <c r="H3" s="42"/>
      <c r="I3" s="42"/>
      <c r="J3" s="42"/>
      <c r="K3" s="42"/>
      <c r="L3" s="42"/>
      <c r="M3" s="42"/>
      <c r="N3" s="42"/>
      <c r="O3" s="42"/>
      <c r="P3" s="42"/>
      <c r="Q3" s="42"/>
    </row>
    <row r="4" spans="1:17" s="32" customFormat="1" ht="29.25" customHeight="1">
      <c r="A4" s="234" t="s">
        <v>143</v>
      </c>
      <c r="B4" s="692" t="s">
        <v>534</v>
      </c>
      <c r="C4" s="66"/>
      <c r="D4" s="66"/>
      <c r="E4" s="66"/>
      <c r="F4" s="1034"/>
      <c r="G4" s="39"/>
      <c r="H4" s="39"/>
      <c r="I4" s="1035"/>
      <c r="J4" s="82"/>
      <c r="K4" s="82"/>
      <c r="L4" s="82"/>
      <c r="M4" s="66"/>
      <c r="N4" s="66"/>
      <c r="O4" s="66"/>
      <c r="P4" s="66"/>
      <c r="Q4" s="66"/>
    </row>
    <row r="5" spans="1:17" s="32" customFormat="1" ht="18" customHeight="1">
      <c r="A5" s="457" t="s">
        <v>5</v>
      </c>
      <c r="B5" s="699">
        <v>733</v>
      </c>
      <c r="C5" s="66"/>
      <c r="D5" s="66"/>
      <c r="E5" s="66"/>
      <c r="F5" s="1034"/>
      <c r="G5" s="39"/>
      <c r="H5" s="39"/>
      <c r="I5" s="1035"/>
      <c r="J5" s="82"/>
      <c r="K5" s="82"/>
      <c r="L5" s="82"/>
      <c r="M5" s="66"/>
      <c r="N5" s="66"/>
      <c r="O5" s="66"/>
      <c r="P5" s="66"/>
      <c r="Q5" s="66"/>
    </row>
    <row r="6" spans="1:17" s="32" customFormat="1" ht="18" customHeight="1">
      <c r="A6" s="457" t="s">
        <v>6</v>
      </c>
      <c r="B6" s="458">
        <f>+'III.5.12.Trasp. recibidos'!R5</f>
        <v>1859</v>
      </c>
      <c r="C6" s="66"/>
      <c r="D6" s="66"/>
      <c r="E6" s="66"/>
      <c r="F6" s="1034"/>
      <c r="G6" s="39"/>
      <c r="H6" s="39"/>
      <c r="I6" s="1035"/>
      <c r="J6" s="82"/>
      <c r="K6" s="82"/>
      <c r="L6" s="82"/>
      <c r="M6" s="66"/>
      <c r="N6" s="66"/>
      <c r="O6" s="66"/>
      <c r="P6" s="66"/>
      <c r="Q6" s="66"/>
    </row>
    <row r="7" spans="1:17" s="32" customFormat="1" ht="18" customHeight="1">
      <c r="A7" s="457" t="s">
        <v>7</v>
      </c>
      <c r="B7" s="458">
        <f>+'III.5.12.Trasp. recibidos'!R6</f>
        <v>1247</v>
      </c>
      <c r="C7" s="66"/>
      <c r="D7" s="66"/>
      <c r="E7" s="66"/>
      <c r="F7" s="1034"/>
      <c r="G7" s="39"/>
      <c r="H7" s="39"/>
      <c r="I7" s="1035"/>
      <c r="J7" s="82"/>
      <c r="K7" s="82"/>
      <c r="L7" s="82"/>
      <c r="M7" s="66"/>
      <c r="N7" s="66"/>
      <c r="O7" s="66"/>
      <c r="P7" s="66"/>
      <c r="Q7" s="66"/>
    </row>
    <row r="8" spans="1:17" s="32" customFormat="1" ht="18" customHeight="1">
      <c r="A8" s="457" t="s">
        <v>8</v>
      </c>
      <c r="B8" s="458">
        <f>+'III.5.12.Trasp. recibidos'!R7</f>
        <v>1028</v>
      </c>
      <c r="C8" s="66"/>
      <c r="D8" s="66"/>
      <c r="E8" s="66"/>
      <c r="F8" s="1034"/>
      <c r="G8" s="39"/>
      <c r="H8" s="39"/>
      <c r="I8" s="1035"/>
      <c r="J8" s="82"/>
      <c r="K8" s="82"/>
      <c r="L8" s="82"/>
      <c r="M8" s="66"/>
      <c r="N8" s="66"/>
      <c r="O8" s="66"/>
      <c r="P8" s="66"/>
      <c r="Q8" s="66"/>
    </row>
    <row r="9" spans="1:17" s="32" customFormat="1" ht="21">
      <c r="A9" s="457" t="s">
        <v>9</v>
      </c>
      <c r="B9" s="458">
        <f>+'III.5.12.Trasp. recibidos'!R8</f>
        <v>25287</v>
      </c>
      <c r="C9" s="66"/>
      <c r="D9" s="66"/>
      <c r="E9" s="66"/>
      <c r="F9" s="1034"/>
      <c r="G9" s="39"/>
      <c r="H9" s="39"/>
      <c r="I9" s="1035"/>
      <c r="J9" s="82"/>
      <c r="K9" s="82"/>
      <c r="L9" s="82"/>
      <c r="M9" s="66"/>
      <c r="N9" s="66"/>
      <c r="O9" s="66"/>
      <c r="P9" s="66"/>
      <c r="Q9" s="66"/>
    </row>
    <row r="10" spans="1:17" s="32" customFormat="1" ht="21">
      <c r="A10" s="457" t="s">
        <v>145</v>
      </c>
      <c r="B10" s="458">
        <f>+'III.5.12.Trasp. recibidos'!R9</f>
        <v>10644</v>
      </c>
      <c r="C10" s="66"/>
      <c r="D10" s="66"/>
      <c r="E10" s="66"/>
      <c r="F10" s="1037"/>
      <c r="G10" s="39"/>
      <c r="H10" s="39"/>
      <c r="J10" s="82"/>
      <c r="K10" s="82"/>
      <c r="L10" s="82"/>
      <c r="M10" s="66"/>
      <c r="N10" s="66"/>
      <c r="O10" s="66"/>
      <c r="P10" s="66"/>
      <c r="Q10" s="66"/>
    </row>
    <row r="11" spans="1:17" s="32" customFormat="1" ht="19.5" customHeight="1">
      <c r="A11" s="457" t="s">
        <v>177</v>
      </c>
      <c r="B11" s="458">
        <f>+'III.5.12.Trasp. recibidos'!R10</f>
        <v>6268</v>
      </c>
      <c r="C11" s="66"/>
      <c r="D11" s="66"/>
      <c r="E11" s="66"/>
      <c r="F11" s="1036"/>
      <c r="G11" s="39"/>
      <c r="H11" s="39"/>
      <c r="I11" s="1036"/>
      <c r="J11" s="82"/>
      <c r="K11" s="82"/>
      <c r="L11" s="82"/>
      <c r="M11" s="66"/>
      <c r="N11" s="66"/>
      <c r="O11" s="66"/>
      <c r="P11" s="66"/>
      <c r="Q11" s="66"/>
    </row>
    <row r="12" spans="1:17" s="32" customFormat="1" ht="19.5" customHeight="1">
      <c r="A12" s="457" t="s">
        <v>384</v>
      </c>
      <c r="B12" s="458">
        <f>+'III.5.12.Trasp. recibidos'!R11</f>
        <v>10046</v>
      </c>
      <c r="C12" s="66"/>
      <c r="D12" s="66"/>
      <c r="E12" s="66"/>
      <c r="F12" s="1036"/>
      <c r="G12" s="39"/>
      <c r="H12" s="39"/>
      <c r="J12" s="82"/>
      <c r="K12" s="82"/>
      <c r="L12" s="82"/>
      <c r="M12" s="66"/>
      <c r="N12" s="66"/>
      <c r="O12" s="66"/>
      <c r="P12" s="66"/>
      <c r="Q12" s="66"/>
    </row>
    <row r="13" spans="1:17" s="32" customFormat="1" ht="19.5" customHeight="1">
      <c r="A13" s="457" t="s">
        <v>417</v>
      </c>
      <c r="B13" s="458">
        <f>+'III.5.12.Trasp. recibidos'!R12</f>
        <v>15740</v>
      </c>
      <c r="C13" s="66"/>
      <c r="D13" s="66"/>
      <c r="G13" s="45"/>
      <c r="H13" s="66"/>
      <c r="I13" s="82"/>
      <c r="J13" s="82"/>
      <c r="K13" s="82"/>
      <c r="L13" s="82"/>
      <c r="M13" s="66"/>
      <c r="N13" s="66"/>
      <c r="O13" s="66"/>
      <c r="P13" s="66"/>
      <c r="Q13" s="66"/>
    </row>
    <row r="14" spans="1:17" s="32" customFormat="1" ht="19.5" customHeight="1">
      <c r="A14" s="457" t="s">
        <v>425</v>
      </c>
      <c r="B14" s="458">
        <f>+'III.5.12.Trasp. recibidos'!R13</f>
        <v>32365</v>
      </c>
      <c r="C14" s="66"/>
      <c r="D14" s="66"/>
      <c r="E14" s="66"/>
      <c r="G14" s="45"/>
      <c r="H14" s="66"/>
      <c r="I14" s="82"/>
      <c r="J14" s="82"/>
      <c r="K14" s="82"/>
      <c r="L14" s="82"/>
      <c r="M14" s="66"/>
      <c r="N14" s="66"/>
      <c r="O14" s="66"/>
      <c r="P14" s="66"/>
      <c r="Q14" s="66"/>
    </row>
    <row r="15" spans="1:17" s="32" customFormat="1" ht="19.5" customHeight="1">
      <c r="A15" s="457" t="s">
        <v>720</v>
      </c>
      <c r="B15" s="458">
        <f>+'III.5.12.Trasp. recibidos'!R14</f>
        <v>42590</v>
      </c>
      <c r="C15" s="66"/>
      <c r="D15" s="66"/>
      <c r="E15" s="66"/>
      <c r="G15" s="45"/>
      <c r="H15" s="66"/>
      <c r="I15" s="82"/>
      <c r="J15" s="82"/>
      <c r="K15" s="82"/>
      <c r="L15" s="82"/>
      <c r="M15" s="66"/>
      <c r="N15" s="66"/>
      <c r="O15" s="66"/>
      <c r="P15" s="66"/>
      <c r="Q15" s="66"/>
    </row>
    <row r="16" spans="1:17" s="32" customFormat="1" ht="19.5" customHeight="1">
      <c r="A16" s="457" t="s">
        <v>748</v>
      </c>
      <c r="B16" s="458">
        <f>+'III.5.12.Trasp. recibidos'!R15</f>
        <v>65077</v>
      </c>
      <c r="C16" s="604"/>
      <c r="D16" s="604"/>
      <c r="E16" s="604"/>
      <c r="G16" s="45"/>
      <c r="H16" s="604"/>
      <c r="I16" s="82"/>
      <c r="J16" s="82"/>
      <c r="K16" s="82"/>
      <c r="L16" s="82"/>
      <c r="M16" s="604"/>
      <c r="N16" s="604"/>
      <c r="O16" s="604"/>
      <c r="P16" s="604"/>
      <c r="Q16" s="604"/>
    </row>
    <row r="17" spans="1:17" s="32" customFormat="1" ht="19.5" customHeight="1">
      <c r="A17" s="457" t="s">
        <v>801</v>
      </c>
      <c r="B17" s="458">
        <f>+'III.5.12.Trasp. recibidos'!R16</f>
        <v>80517</v>
      </c>
      <c r="C17" s="604"/>
      <c r="D17" s="604"/>
      <c r="E17" s="604"/>
      <c r="G17" s="45"/>
      <c r="H17" s="604"/>
      <c r="I17" s="82"/>
      <c r="J17" s="82"/>
      <c r="K17" s="82"/>
      <c r="L17" s="82"/>
      <c r="M17" s="604"/>
      <c r="N17" s="604"/>
      <c r="O17" s="604"/>
      <c r="P17" s="604"/>
      <c r="Q17" s="604"/>
    </row>
    <row r="18" spans="1:17" s="32" customFormat="1" ht="21">
      <c r="A18" s="457" t="s">
        <v>827</v>
      </c>
      <c r="B18" s="458">
        <f>+'III.5.12.Trasp. recibidos'!R17</f>
        <v>82712</v>
      </c>
      <c r="C18" s="66"/>
      <c r="D18" s="66"/>
      <c r="E18" s="66"/>
      <c r="F18" s="45"/>
      <c r="G18" s="45"/>
      <c r="H18" s="66"/>
      <c r="I18" s="82"/>
      <c r="J18" s="82"/>
      <c r="K18" s="82"/>
      <c r="L18" s="82"/>
      <c r="M18" s="66"/>
      <c r="N18" s="66"/>
      <c r="O18" s="66"/>
      <c r="P18" s="66"/>
      <c r="Q18" s="66"/>
    </row>
    <row r="19" spans="1:17" s="32" customFormat="1" ht="21">
      <c r="A19" s="457" t="s">
        <v>1030</v>
      </c>
      <c r="B19" s="458">
        <f>+'III.5.12.Trasp. recibidos'!R18</f>
        <v>88025</v>
      </c>
      <c r="C19" s="604"/>
      <c r="D19" s="82"/>
      <c r="E19" s="82"/>
      <c r="F19" s="82"/>
      <c r="G19" s="82"/>
      <c r="H19" s="82"/>
      <c r="I19" s="82"/>
      <c r="J19" s="82"/>
      <c r="K19" s="82"/>
      <c r="L19" s="82"/>
      <c r="M19" s="82"/>
      <c r="N19" s="82"/>
      <c r="O19" s="82"/>
      <c r="P19" s="82"/>
      <c r="Q19" s="82"/>
    </row>
    <row r="20" spans="1:17" s="32" customFormat="1" ht="21">
      <c r="A20" s="1938" t="s">
        <v>1089</v>
      </c>
      <c r="B20" s="458">
        <f>+'III.5.12.Trasp. recibidos'!R19</f>
        <v>18520</v>
      </c>
      <c r="C20" s="604"/>
      <c r="D20" s="82"/>
      <c r="E20" s="82"/>
      <c r="F20" s="82"/>
      <c r="G20" s="82"/>
      <c r="H20" s="82"/>
      <c r="I20" s="82"/>
      <c r="J20" s="82"/>
      <c r="K20" s="82"/>
      <c r="L20" s="82"/>
      <c r="M20" s="82"/>
      <c r="N20" s="82"/>
      <c r="O20" s="82"/>
      <c r="P20" s="82"/>
      <c r="Q20" s="82"/>
    </row>
    <row r="21" spans="1:17" s="32" customFormat="1" ht="21">
      <c r="A21" s="459" t="s">
        <v>2</v>
      </c>
      <c r="B21" s="756">
        <f>SUM(B5:B20)</f>
        <v>482658</v>
      </c>
      <c r="C21" s="82"/>
      <c r="D21" s="37"/>
      <c r="E21" s="37"/>
      <c r="F21" s="37"/>
      <c r="G21" s="52"/>
      <c r="H21" s="37"/>
      <c r="I21" s="52"/>
      <c r="J21" s="37"/>
      <c r="K21" s="37"/>
      <c r="L21" s="37"/>
      <c r="M21" s="37"/>
      <c r="N21" s="37"/>
      <c r="O21" s="37"/>
      <c r="P21" s="52"/>
      <c r="Q21" s="18"/>
    </row>
    <row r="22" spans="1:17" s="32" customFormat="1">
      <c r="A22" s="82"/>
      <c r="B22" s="82"/>
      <c r="C22" s="37"/>
      <c r="D22" s="37"/>
      <c r="E22" s="37"/>
      <c r="F22" s="37"/>
      <c r="G22" s="52"/>
      <c r="H22" s="37"/>
      <c r="I22" s="52"/>
      <c r="J22" s="37"/>
      <c r="K22" s="37"/>
      <c r="L22" s="37"/>
      <c r="M22" s="52"/>
      <c r="N22" s="37"/>
      <c r="O22" s="37"/>
      <c r="P22" s="37"/>
      <c r="Q22" s="37"/>
    </row>
    <row r="23" spans="1:17" s="32" customFormat="1">
      <c r="A23" s="82"/>
      <c r="B23" s="82"/>
      <c r="C23" s="37"/>
      <c r="D23" s="37"/>
      <c r="E23" s="37"/>
      <c r="F23" s="37"/>
      <c r="G23" s="52"/>
      <c r="H23" s="37"/>
      <c r="I23" s="52"/>
      <c r="J23" s="37"/>
      <c r="K23" s="37"/>
      <c r="L23" s="37"/>
      <c r="M23" s="52"/>
      <c r="N23" s="37"/>
      <c r="O23" s="37"/>
      <c r="P23" s="37"/>
      <c r="Q23" s="37"/>
    </row>
    <row r="24" spans="1:17" s="32" customFormat="1">
      <c r="A24" s="82"/>
      <c r="B24" s="82"/>
      <c r="C24" s="37"/>
      <c r="D24" s="37"/>
      <c r="E24" s="37"/>
      <c r="F24" s="37"/>
      <c r="G24" s="52"/>
      <c r="H24" s="37"/>
      <c r="I24" s="52"/>
      <c r="J24" s="37"/>
      <c r="K24" s="37"/>
      <c r="L24" s="37"/>
      <c r="M24" s="37"/>
      <c r="N24" s="37"/>
      <c r="O24" s="37"/>
      <c r="P24" s="52"/>
      <c r="Q24" s="37"/>
    </row>
    <row r="25" spans="1:17" s="32" customFormat="1">
      <c r="A25" s="82"/>
      <c r="B25" s="82"/>
      <c r="C25" s="37"/>
      <c r="D25" s="37"/>
      <c r="E25" s="37"/>
      <c r="F25" s="37"/>
      <c r="G25" s="52"/>
      <c r="H25" s="37"/>
      <c r="I25" s="52"/>
      <c r="J25" s="37"/>
      <c r="K25" s="37"/>
      <c r="L25" s="37"/>
      <c r="M25" s="52"/>
      <c r="N25" s="37"/>
      <c r="O25" s="37"/>
      <c r="P25" s="52"/>
      <c r="Q25" s="52"/>
    </row>
    <row r="26" spans="1:17" s="32" customFormat="1">
      <c r="A26" s="82"/>
      <c r="B26" s="82"/>
      <c r="C26" s="37"/>
      <c r="D26" s="37"/>
      <c r="E26" s="37"/>
      <c r="F26" s="37"/>
      <c r="G26" s="37"/>
      <c r="H26" s="37"/>
      <c r="I26" s="52"/>
      <c r="J26" s="37"/>
      <c r="K26" s="52"/>
      <c r="L26" s="52"/>
      <c r="M26" s="37"/>
      <c r="N26" s="37"/>
      <c r="O26" s="37"/>
      <c r="P26" s="37"/>
      <c r="Q26" s="37"/>
    </row>
    <row r="27" spans="1:17" s="32" customFormat="1">
      <c r="A27" s="82"/>
      <c r="B27" s="82"/>
      <c r="C27" s="37"/>
      <c r="D27" s="37"/>
      <c r="E27" s="37"/>
      <c r="F27" s="37"/>
      <c r="G27" s="37"/>
      <c r="H27" s="37"/>
      <c r="I27" s="52"/>
      <c r="J27" s="37"/>
      <c r="K27" s="37"/>
      <c r="L27" s="37"/>
      <c r="M27" s="52"/>
      <c r="N27" s="37"/>
      <c r="O27" s="37"/>
      <c r="P27" s="37"/>
      <c r="Q27" s="52"/>
    </row>
    <row r="28" spans="1:17" s="32" customFormat="1">
      <c r="A28" s="82"/>
      <c r="B28" s="82"/>
      <c r="C28" s="37"/>
      <c r="D28" s="37"/>
      <c r="E28" s="37"/>
      <c r="F28" s="37"/>
      <c r="G28" s="52"/>
      <c r="H28" s="37"/>
      <c r="I28" s="52"/>
      <c r="J28" s="37"/>
      <c r="K28" s="37"/>
      <c r="L28" s="37"/>
      <c r="M28" s="52"/>
      <c r="N28" s="37"/>
      <c r="O28" s="37"/>
      <c r="P28" s="37"/>
      <c r="Q28" s="52"/>
    </row>
    <row r="29" spans="1:17" s="32" customFormat="1">
      <c r="A29" s="82"/>
      <c r="B29" s="82"/>
      <c r="C29" s="37"/>
      <c r="D29" s="19"/>
      <c r="E29" s="19"/>
      <c r="F29" s="19"/>
      <c r="G29" s="20"/>
      <c r="H29" s="19"/>
      <c r="I29" s="20"/>
      <c r="J29" s="19"/>
      <c r="K29" s="20"/>
      <c r="L29" s="20"/>
      <c r="M29" s="20"/>
      <c r="N29" s="19"/>
      <c r="O29" s="19"/>
      <c r="P29" s="19"/>
      <c r="Q29" s="21"/>
    </row>
    <row r="30" spans="1:17" s="32" customFormat="1">
      <c r="A30" s="82"/>
      <c r="B30" s="82"/>
      <c r="C30" s="82"/>
      <c r="D30" s="37"/>
      <c r="E30" s="37"/>
      <c r="F30" s="37"/>
      <c r="G30" s="52"/>
      <c r="H30" s="37"/>
      <c r="I30" s="52"/>
      <c r="J30" s="37"/>
      <c r="K30" s="37"/>
      <c r="L30" s="37"/>
      <c r="M30" s="52"/>
      <c r="N30" s="37"/>
      <c r="O30" s="37"/>
      <c r="P30" s="52"/>
      <c r="Q30" s="52"/>
    </row>
    <row r="31" spans="1:17" s="32" customFormat="1">
      <c r="A31" s="82"/>
      <c r="B31" s="82"/>
      <c r="C31" s="37"/>
      <c r="D31" s="82"/>
      <c r="E31" s="82"/>
      <c r="F31" s="82"/>
      <c r="G31" s="82"/>
      <c r="H31" s="82"/>
      <c r="I31" s="82"/>
      <c r="J31" s="82"/>
      <c r="K31" s="82"/>
      <c r="L31" s="82"/>
      <c r="M31" s="82"/>
      <c r="N31" s="82"/>
      <c r="O31" s="82"/>
      <c r="P31" s="82"/>
      <c r="Q31" s="82"/>
    </row>
    <row r="32" spans="1:17" s="32" customFormat="1">
      <c r="A32" s="82"/>
      <c r="B32" s="82"/>
      <c r="C32" s="82"/>
      <c r="D32" s="82"/>
      <c r="E32" s="82"/>
      <c r="F32" s="82"/>
      <c r="G32" s="82"/>
      <c r="H32" s="82"/>
      <c r="I32" s="82"/>
      <c r="J32" s="82"/>
      <c r="K32" s="82"/>
      <c r="L32" s="82"/>
      <c r="M32" s="82"/>
      <c r="N32" s="82"/>
      <c r="O32" s="82"/>
      <c r="P32" s="82"/>
      <c r="Q32" s="82"/>
    </row>
    <row r="33" spans="1:17" s="32" customFormat="1">
      <c r="A33" s="82"/>
      <c r="B33" s="82"/>
      <c r="C33" s="82"/>
      <c r="D33" s="82"/>
      <c r="E33" s="82"/>
      <c r="F33" s="82"/>
      <c r="G33" s="82"/>
      <c r="H33" s="82"/>
      <c r="I33" s="82"/>
      <c r="J33" s="82"/>
      <c r="K33" s="82"/>
      <c r="L33" s="82"/>
      <c r="M33" s="82"/>
      <c r="N33" s="82"/>
      <c r="O33" s="82"/>
      <c r="P33" s="82"/>
      <c r="Q33" s="82"/>
    </row>
    <row r="34" spans="1:17" s="32" customFormat="1">
      <c r="A34" s="82"/>
      <c r="B34" s="82"/>
      <c r="C34" s="82"/>
      <c r="D34" s="82"/>
      <c r="E34" s="82"/>
      <c r="F34" s="82"/>
      <c r="G34" s="82"/>
      <c r="H34" s="82"/>
      <c r="I34" s="82"/>
      <c r="J34" s="82"/>
      <c r="K34" s="82"/>
      <c r="L34" s="82"/>
      <c r="M34" s="82"/>
      <c r="N34" s="82"/>
      <c r="O34" s="82"/>
      <c r="P34" s="82"/>
      <c r="Q34" s="82"/>
    </row>
    <row r="35" spans="1:17" s="32" customFormat="1">
      <c r="A35" s="82"/>
      <c r="B35" s="82"/>
      <c r="C35" s="82"/>
      <c r="D35" s="82"/>
      <c r="E35" s="82"/>
      <c r="F35" s="82"/>
      <c r="G35" s="82"/>
      <c r="H35" s="82"/>
      <c r="I35" s="82"/>
      <c r="J35" s="82"/>
      <c r="K35" s="82"/>
      <c r="L35" s="82"/>
      <c r="M35" s="82"/>
      <c r="N35" s="82"/>
      <c r="O35" s="82"/>
      <c r="P35" s="82"/>
      <c r="Q35" s="82"/>
    </row>
    <row r="36" spans="1:17" s="32" customFormat="1">
      <c r="A36" s="82"/>
      <c r="B36" s="82"/>
      <c r="C36" s="82"/>
      <c r="D36" s="82"/>
      <c r="E36" s="82"/>
      <c r="F36" s="82"/>
      <c r="G36" s="82"/>
      <c r="H36" s="82"/>
      <c r="I36" s="82"/>
      <c r="J36" s="82"/>
      <c r="K36" s="82"/>
      <c r="L36" s="82"/>
      <c r="M36" s="82"/>
      <c r="N36" s="82"/>
      <c r="O36" s="82"/>
      <c r="P36" s="82"/>
      <c r="Q36" s="82"/>
    </row>
    <row r="37" spans="1:17" s="32" customFormat="1">
      <c r="A37" s="82"/>
      <c r="B37" s="82"/>
      <c r="C37" s="82"/>
      <c r="D37" s="82"/>
      <c r="E37" s="82"/>
      <c r="F37" s="82"/>
      <c r="G37" s="82"/>
      <c r="H37" s="82"/>
      <c r="I37" s="82"/>
      <c r="J37" s="82"/>
      <c r="K37" s="82"/>
      <c r="L37" s="82"/>
      <c r="M37" s="82"/>
      <c r="N37" s="82"/>
      <c r="O37" s="82"/>
      <c r="P37" s="82"/>
      <c r="Q37" s="82"/>
    </row>
    <row r="38" spans="1:17" s="32" customFormat="1">
      <c r="A38" s="82"/>
      <c r="B38" s="82"/>
      <c r="C38" s="82"/>
      <c r="D38" s="82"/>
      <c r="E38" s="82"/>
      <c r="F38" s="82"/>
      <c r="G38" s="82"/>
      <c r="H38" s="82"/>
      <c r="I38" s="82"/>
      <c r="J38" s="82"/>
      <c r="K38" s="82"/>
      <c r="L38" s="82"/>
      <c r="M38" s="82"/>
      <c r="N38" s="82"/>
      <c r="O38" s="82"/>
      <c r="P38" s="82"/>
      <c r="Q38" s="82"/>
    </row>
    <row r="39" spans="1:17" s="32" customFormat="1">
      <c r="A39" s="82"/>
      <c r="B39" s="82"/>
      <c r="C39" s="82"/>
      <c r="D39" s="82"/>
      <c r="E39" s="82"/>
      <c r="F39" s="82"/>
      <c r="G39" s="82"/>
      <c r="H39" s="82"/>
      <c r="I39" s="82"/>
      <c r="J39" s="82"/>
      <c r="K39" s="82"/>
      <c r="L39" s="82"/>
      <c r="M39" s="82"/>
      <c r="N39" s="82"/>
      <c r="O39" s="82"/>
      <c r="P39" s="82"/>
      <c r="Q39" s="82"/>
    </row>
    <row r="40" spans="1:17" s="32" customFormat="1">
      <c r="A40" s="82"/>
      <c r="B40" s="82"/>
      <c r="C40" s="82"/>
      <c r="D40" s="66"/>
      <c r="E40" s="66"/>
      <c r="F40" s="66"/>
      <c r="G40" s="66"/>
      <c r="H40" s="66"/>
      <c r="I40" s="66"/>
      <c r="J40" s="66"/>
      <c r="K40" s="66"/>
      <c r="L40" s="66"/>
      <c r="M40" s="66"/>
      <c r="N40" s="66"/>
      <c r="O40" s="66"/>
      <c r="P40" s="66"/>
      <c r="Q40" s="66"/>
    </row>
    <row r="41" spans="1:17" s="32" customFormat="1">
      <c r="A41" s="82"/>
      <c r="B41" s="82"/>
      <c r="C41" s="66"/>
      <c r="D41" s="66"/>
      <c r="E41" s="66"/>
      <c r="F41" s="66"/>
      <c r="G41" s="66"/>
      <c r="H41" s="66"/>
      <c r="I41" s="66"/>
      <c r="J41" s="66"/>
      <c r="K41" s="66"/>
      <c r="L41" s="66"/>
      <c r="M41" s="66"/>
      <c r="N41" s="66"/>
      <c r="O41" s="66"/>
      <c r="P41" s="66"/>
      <c r="Q41" s="66"/>
    </row>
    <row r="42" spans="1:17" s="32" customFormat="1">
      <c r="A42" s="66"/>
      <c r="B42" s="66"/>
      <c r="C42" s="66"/>
      <c r="D42" s="66"/>
      <c r="E42" s="66"/>
      <c r="F42" s="66"/>
      <c r="G42" s="66"/>
      <c r="H42" s="66"/>
      <c r="I42" s="66"/>
      <c r="J42" s="66"/>
      <c r="K42" s="66"/>
      <c r="L42" s="66"/>
      <c r="M42" s="66"/>
      <c r="N42" s="66"/>
      <c r="O42" s="66"/>
      <c r="P42" s="66"/>
      <c r="Q42" s="66"/>
    </row>
    <row r="43" spans="1:17" s="32" customFormat="1">
      <c r="A43" s="66"/>
      <c r="B43" s="66"/>
      <c r="C43" s="66"/>
      <c r="D43" s="66"/>
      <c r="E43" s="66"/>
      <c r="F43" s="66"/>
      <c r="G43" s="66"/>
      <c r="H43" s="66"/>
      <c r="I43" s="66"/>
      <c r="J43" s="66"/>
      <c r="K43" s="66"/>
      <c r="L43" s="66"/>
      <c r="M43" s="66"/>
      <c r="N43" s="66"/>
      <c r="O43" s="66"/>
      <c r="P43" s="66"/>
      <c r="Q43" s="66"/>
    </row>
    <row r="44" spans="1:17" s="32" customFormat="1">
      <c r="A44" s="66"/>
      <c r="B44" s="66"/>
      <c r="C44" s="66"/>
      <c r="D44" s="66"/>
      <c r="E44" s="66"/>
      <c r="F44" s="66"/>
      <c r="G44" s="66"/>
      <c r="H44" s="66"/>
      <c r="I44" s="66"/>
      <c r="J44" s="66"/>
      <c r="K44" s="66"/>
      <c r="L44" s="66"/>
      <c r="M44" s="66"/>
      <c r="N44" s="66"/>
      <c r="O44" s="66"/>
      <c r="P44" s="66"/>
      <c r="Q44" s="66"/>
    </row>
    <row r="45" spans="1:17" s="32" customFormat="1">
      <c r="A45" s="66"/>
      <c r="B45" s="66"/>
      <c r="C45" s="66"/>
      <c r="D45" s="66"/>
      <c r="E45" s="66"/>
      <c r="F45" s="66"/>
      <c r="G45" s="66"/>
      <c r="H45" s="66"/>
      <c r="I45" s="66"/>
      <c r="J45" s="66"/>
      <c r="K45" s="66"/>
      <c r="L45" s="66"/>
      <c r="M45" s="66"/>
      <c r="N45" s="66"/>
      <c r="O45" s="66"/>
      <c r="P45" s="66"/>
      <c r="Q45" s="66"/>
    </row>
    <row r="46" spans="1:17" s="32" customFormat="1">
      <c r="A46" s="66"/>
      <c r="B46" s="66"/>
      <c r="C46" s="66"/>
      <c r="D46" s="66"/>
      <c r="E46" s="66"/>
      <c r="F46" s="66"/>
      <c r="G46" s="66"/>
      <c r="H46" s="66"/>
      <c r="I46" s="66"/>
      <c r="J46" s="66"/>
      <c r="K46" s="66"/>
      <c r="L46" s="66"/>
      <c r="M46" s="66"/>
      <c r="N46" s="66"/>
      <c r="O46" s="66"/>
      <c r="P46" s="66"/>
      <c r="Q46" s="66"/>
    </row>
    <row r="47" spans="1:17" s="32" customFormat="1">
      <c r="A47" s="66"/>
      <c r="B47" s="66"/>
      <c r="C47" s="66"/>
      <c r="D47" s="66"/>
      <c r="E47" s="66"/>
      <c r="F47" s="66"/>
      <c r="G47" s="66"/>
      <c r="H47" s="66"/>
      <c r="I47" s="66"/>
      <c r="J47" s="66"/>
      <c r="K47" s="66"/>
      <c r="L47" s="66"/>
      <c r="M47" s="66"/>
      <c r="N47" s="66"/>
      <c r="O47" s="66"/>
      <c r="P47" s="66"/>
      <c r="Q47" s="66"/>
    </row>
    <row r="48" spans="1:17" s="32" customFormat="1">
      <c r="A48" s="66"/>
      <c r="B48" s="66"/>
      <c r="C48" s="66"/>
      <c r="D48" s="66"/>
      <c r="E48" s="66"/>
      <c r="F48" s="66"/>
      <c r="G48" s="66"/>
      <c r="H48" s="66"/>
      <c r="I48" s="66"/>
      <c r="J48" s="66"/>
      <c r="K48" s="66"/>
      <c r="L48" s="66"/>
      <c r="M48" s="66"/>
      <c r="N48" s="66"/>
      <c r="O48" s="66"/>
      <c r="P48" s="66"/>
      <c r="Q48" s="66"/>
    </row>
    <row r="49" spans="1:17" s="32" customFormat="1">
      <c r="A49" s="66"/>
      <c r="B49" s="66"/>
      <c r="C49" s="66"/>
      <c r="D49" s="66"/>
      <c r="E49" s="66"/>
      <c r="F49" s="66"/>
      <c r="G49" s="66"/>
      <c r="H49" s="66"/>
      <c r="I49" s="66"/>
      <c r="J49" s="66"/>
      <c r="K49" s="66"/>
      <c r="L49" s="66"/>
      <c r="M49" s="66"/>
      <c r="N49" s="66"/>
      <c r="O49" s="66"/>
      <c r="P49" s="66"/>
      <c r="Q49" s="66"/>
    </row>
    <row r="50" spans="1:17" s="32" customFormat="1">
      <c r="A50" s="66"/>
      <c r="B50" s="66"/>
      <c r="C50" s="66"/>
      <c r="D50" s="66"/>
      <c r="E50" s="66"/>
      <c r="F50" s="66"/>
      <c r="G50" s="66"/>
      <c r="H50" s="66"/>
      <c r="I50" s="66"/>
      <c r="J50" s="66"/>
      <c r="K50" s="66"/>
      <c r="L50" s="66"/>
      <c r="M50" s="66"/>
      <c r="N50" s="66"/>
      <c r="O50" s="66"/>
      <c r="P50" s="66"/>
      <c r="Q50" s="66"/>
    </row>
    <row r="51" spans="1:17" s="32" customFormat="1">
      <c r="A51" s="66"/>
      <c r="B51" s="66"/>
      <c r="C51" s="66"/>
      <c r="D51" s="66"/>
      <c r="E51" s="66"/>
      <c r="F51" s="66"/>
      <c r="G51" s="66"/>
      <c r="H51" s="66"/>
      <c r="I51" s="66"/>
      <c r="J51" s="66"/>
      <c r="K51" s="66"/>
      <c r="L51" s="66"/>
      <c r="M51" s="66"/>
      <c r="N51" s="66"/>
      <c r="O51" s="66"/>
      <c r="P51" s="66"/>
      <c r="Q51" s="66"/>
    </row>
    <row r="52" spans="1:17" s="32" customFormat="1">
      <c r="A52" s="66"/>
      <c r="B52" s="66"/>
      <c r="C52" s="66"/>
      <c r="D52" s="66"/>
      <c r="E52" s="66"/>
      <c r="F52" s="66"/>
      <c r="G52" s="66"/>
      <c r="H52" s="66"/>
      <c r="I52" s="66"/>
      <c r="J52" s="66"/>
      <c r="K52" s="66"/>
      <c r="L52" s="66"/>
      <c r="M52" s="66"/>
      <c r="N52" s="66"/>
      <c r="O52" s="66"/>
      <c r="P52" s="66"/>
      <c r="Q52" s="66"/>
    </row>
    <row r="53" spans="1:17" s="32" customFormat="1">
      <c r="A53" s="66"/>
      <c r="B53" s="66"/>
      <c r="C53" s="66"/>
      <c r="D53" s="66"/>
      <c r="E53" s="66"/>
      <c r="F53" s="66"/>
      <c r="G53" s="66"/>
      <c r="H53" s="66"/>
      <c r="I53" s="66"/>
      <c r="J53" s="66"/>
      <c r="K53" s="66"/>
      <c r="L53" s="66"/>
      <c r="M53" s="66"/>
      <c r="N53" s="66"/>
      <c r="O53" s="66"/>
      <c r="P53" s="66"/>
      <c r="Q53" s="66"/>
    </row>
    <row r="54" spans="1:17" s="32" customFormat="1">
      <c r="A54" s="66"/>
      <c r="B54" s="66"/>
      <c r="C54" s="66"/>
      <c r="D54" s="66"/>
      <c r="E54" s="66"/>
      <c r="F54" s="66"/>
      <c r="G54" s="66"/>
      <c r="H54" s="66"/>
      <c r="I54" s="66"/>
      <c r="J54" s="66"/>
      <c r="K54" s="66"/>
      <c r="L54" s="66"/>
      <c r="M54" s="66"/>
      <c r="N54" s="66"/>
      <c r="O54" s="66"/>
      <c r="P54" s="66"/>
      <c r="Q54" s="66"/>
    </row>
    <row r="55" spans="1:17" s="32" customFormat="1">
      <c r="A55" s="66"/>
      <c r="B55" s="66"/>
      <c r="C55" s="66"/>
      <c r="D55" s="66"/>
      <c r="E55" s="66"/>
      <c r="F55" s="66"/>
      <c r="G55" s="66"/>
      <c r="H55" s="66"/>
      <c r="I55" s="66"/>
      <c r="J55" s="66"/>
      <c r="K55" s="66"/>
      <c r="L55" s="66"/>
      <c r="M55" s="66"/>
      <c r="N55" s="66"/>
      <c r="O55" s="66"/>
      <c r="P55" s="66"/>
      <c r="Q55" s="66"/>
    </row>
    <row r="56" spans="1:17" s="32" customFormat="1">
      <c r="A56" s="66"/>
      <c r="B56" s="66"/>
      <c r="C56" s="66"/>
      <c r="D56" s="66"/>
      <c r="E56" s="66"/>
      <c r="F56" s="66"/>
      <c r="G56" s="66"/>
      <c r="H56" s="66"/>
      <c r="I56" s="66"/>
      <c r="J56" s="66"/>
      <c r="K56" s="66"/>
      <c r="L56" s="66"/>
      <c r="M56" s="66"/>
      <c r="N56" s="66"/>
      <c r="O56" s="66"/>
      <c r="P56" s="66"/>
      <c r="Q56" s="66"/>
    </row>
    <row r="57" spans="1:17" s="32" customFormat="1">
      <c r="A57" s="66"/>
      <c r="B57" s="66"/>
      <c r="C57" s="66"/>
      <c r="D57" s="66"/>
      <c r="E57" s="66"/>
      <c r="F57" s="66"/>
      <c r="G57" s="66"/>
      <c r="H57" s="66"/>
      <c r="I57" s="66"/>
      <c r="J57" s="66"/>
      <c r="K57" s="66"/>
      <c r="L57" s="66"/>
      <c r="M57" s="66"/>
      <c r="N57" s="66"/>
      <c r="O57" s="66"/>
      <c r="P57" s="66"/>
      <c r="Q57" s="66"/>
    </row>
    <row r="58" spans="1:17" s="32" customFormat="1">
      <c r="A58" s="66"/>
      <c r="B58" s="66"/>
      <c r="C58" s="66"/>
      <c r="D58" s="66"/>
      <c r="E58" s="66"/>
      <c r="F58" s="66"/>
      <c r="G58" s="66"/>
      <c r="H58" s="66"/>
      <c r="I58" s="66"/>
      <c r="J58" s="66"/>
      <c r="K58" s="66"/>
      <c r="L58" s="66"/>
      <c r="M58" s="66"/>
      <c r="N58" s="66"/>
      <c r="O58" s="66"/>
      <c r="P58" s="66"/>
      <c r="Q58" s="66"/>
    </row>
    <row r="59" spans="1:17" s="32" customFormat="1">
      <c r="A59" s="66"/>
      <c r="B59" s="66"/>
      <c r="C59" s="66"/>
      <c r="D59" s="66"/>
      <c r="E59" s="66"/>
      <c r="F59" s="66"/>
      <c r="G59" s="66"/>
      <c r="H59" s="66"/>
      <c r="I59" s="66"/>
      <c r="J59" s="66"/>
      <c r="K59" s="66"/>
      <c r="L59" s="66"/>
      <c r="M59" s="66"/>
      <c r="N59" s="66"/>
      <c r="O59" s="66"/>
      <c r="P59" s="66"/>
      <c r="Q59" s="66"/>
    </row>
    <row r="60" spans="1:17" s="32" customFormat="1">
      <c r="A60" s="66"/>
      <c r="B60" s="66"/>
      <c r="C60" s="66"/>
      <c r="D60" s="66"/>
      <c r="E60" s="66"/>
      <c r="F60" s="66"/>
      <c r="G60" s="66"/>
      <c r="H60" s="66"/>
      <c r="I60" s="66"/>
      <c r="J60" s="66"/>
      <c r="K60" s="66"/>
      <c r="L60" s="66"/>
      <c r="M60" s="66"/>
      <c r="N60" s="66"/>
      <c r="O60" s="66"/>
      <c r="P60" s="66"/>
      <c r="Q60" s="66"/>
    </row>
    <row r="61" spans="1:17" s="32" customFormat="1">
      <c r="A61" s="66"/>
      <c r="B61" s="66"/>
      <c r="C61" s="66"/>
      <c r="D61" s="66"/>
      <c r="E61" s="66"/>
      <c r="F61" s="66"/>
      <c r="G61" s="66"/>
      <c r="H61" s="66"/>
      <c r="I61" s="66"/>
      <c r="J61" s="66"/>
      <c r="K61" s="66"/>
      <c r="L61" s="66"/>
      <c r="M61" s="66"/>
      <c r="N61" s="66"/>
      <c r="O61" s="66"/>
      <c r="P61" s="66"/>
      <c r="Q61" s="66"/>
    </row>
    <row r="62" spans="1:17" s="32" customFormat="1">
      <c r="A62" s="66"/>
      <c r="B62" s="66"/>
      <c r="C62" s="66"/>
      <c r="D62" s="66"/>
      <c r="E62" s="66"/>
      <c r="F62" s="66"/>
      <c r="G62" s="66"/>
      <c r="H62" s="66"/>
      <c r="I62" s="66"/>
      <c r="J62" s="66"/>
      <c r="K62" s="66"/>
      <c r="L62" s="66"/>
      <c r="M62" s="66"/>
      <c r="N62" s="66"/>
      <c r="O62" s="66"/>
      <c r="P62" s="66"/>
      <c r="Q62" s="66"/>
    </row>
    <row r="63" spans="1:17" s="32" customFormat="1">
      <c r="A63" s="66"/>
      <c r="B63" s="66"/>
      <c r="C63" s="66"/>
      <c r="D63" s="66"/>
      <c r="E63" s="66"/>
      <c r="F63" s="66"/>
      <c r="G63" s="66"/>
      <c r="H63" s="66"/>
      <c r="I63" s="66"/>
      <c r="J63" s="66"/>
      <c r="K63" s="66"/>
      <c r="L63" s="66"/>
      <c r="M63" s="66"/>
      <c r="N63" s="66"/>
      <c r="O63" s="66"/>
      <c r="P63" s="66"/>
      <c r="Q63" s="66"/>
    </row>
    <row r="64" spans="1:17" s="32" customFormat="1">
      <c r="A64" s="66"/>
      <c r="B64" s="66"/>
      <c r="C64" s="66"/>
      <c r="D64" s="66"/>
      <c r="E64" s="66"/>
      <c r="F64" s="66"/>
      <c r="G64" s="66"/>
      <c r="H64" s="66"/>
      <c r="I64" s="66"/>
      <c r="J64" s="66"/>
      <c r="K64" s="66"/>
      <c r="L64" s="66"/>
      <c r="M64" s="66"/>
      <c r="N64" s="66"/>
      <c r="O64" s="66"/>
      <c r="P64" s="66"/>
      <c r="Q64" s="66"/>
    </row>
    <row r="65" spans="1:17" s="32" customFormat="1">
      <c r="A65" s="66"/>
      <c r="B65" s="66"/>
      <c r="C65" s="66"/>
      <c r="D65" s="66"/>
      <c r="E65" s="66"/>
      <c r="F65" s="66"/>
      <c r="G65" s="66"/>
      <c r="H65" s="66"/>
      <c r="I65" s="66"/>
      <c r="J65" s="66"/>
      <c r="K65" s="66"/>
      <c r="L65" s="66"/>
      <c r="M65" s="66"/>
      <c r="N65" s="66"/>
      <c r="O65" s="66"/>
      <c r="P65" s="66"/>
      <c r="Q65" s="66"/>
    </row>
    <row r="66" spans="1:17" s="32" customFormat="1">
      <c r="A66" s="66"/>
      <c r="B66" s="66"/>
      <c r="C66" s="66"/>
      <c r="D66" s="66"/>
      <c r="E66" s="66"/>
      <c r="F66" s="66"/>
      <c r="G66" s="66"/>
      <c r="H66" s="66"/>
      <c r="I66" s="66"/>
      <c r="J66" s="66"/>
      <c r="K66" s="66"/>
      <c r="L66" s="66"/>
      <c r="M66" s="66"/>
      <c r="N66" s="66"/>
      <c r="O66" s="66"/>
      <c r="P66" s="66"/>
      <c r="Q66" s="66"/>
    </row>
    <row r="67" spans="1:17" s="32" customFormat="1">
      <c r="A67" s="66"/>
      <c r="B67" s="66"/>
      <c r="C67" s="66"/>
      <c r="D67" s="66"/>
      <c r="E67" s="66"/>
      <c r="F67" s="66"/>
      <c r="G67" s="66"/>
      <c r="H67" s="66"/>
      <c r="I67" s="66"/>
      <c r="J67" s="66"/>
      <c r="K67" s="66"/>
      <c r="L67" s="66"/>
      <c r="M67" s="66"/>
      <c r="N67" s="66"/>
      <c r="O67" s="66"/>
      <c r="P67" s="66"/>
      <c r="Q67" s="66"/>
    </row>
    <row r="68" spans="1:17" s="32" customFormat="1">
      <c r="A68" s="66"/>
      <c r="B68" s="66"/>
      <c r="C68" s="66"/>
      <c r="D68" s="66"/>
      <c r="E68" s="66"/>
      <c r="F68" s="66"/>
      <c r="G68" s="66"/>
      <c r="H68" s="66"/>
      <c r="I68" s="66"/>
      <c r="J68" s="66"/>
      <c r="K68" s="66"/>
      <c r="L68" s="66"/>
      <c r="M68" s="66"/>
      <c r="N68" s="66"/>
      <c r="O68" s="66"/>
      <c r="P68" s="66"/>
      <c r="Q68" s="66"/>
    </row>
    <row r="69" spans="1:17" s="32" customFormat="1">
      <c r="A69" s="66"/>
      <c r="B69" s="66"/>
      <c r="C69" s="66"/>
      <c r="D69" s="66"/>
      <c r="E69" s="66"/>
      <c r="F69" s="66"/>
      <c r="G69" s="66"/>
      <c r="H69" s="66"/>
      <c r="I69" s="66"/>
      <c r="J69" s="66"/>
      <c r="K69" s="66"/>
      <c r="L69" s="66"/>
      <c r="M69" s="66"/>
      <c r="N69" s="66"/>
      <c r="O69" s="66"/>
      <c r="P69" s="66"/>
      <c r="Q69" s="66"/>
    </row>
    <row r="70" spans="1:17" s="32" customFormat="1">
      <c r="A70" s="66"/>
      <c r="B70" s="66"/>
      <c r="C70" s="66"/>
      <c r="D70" s="66"/>
      <c r="E70" s="66"/>
      <c r="F70" s="66"/>
      <c r="G70" s="66"/>
      <c r="H70" s="66"/>
      <c r="I70" s="66"/>
      <c r="J70" s="66"/>
      <c r="K70" s="66"/>
      <c r="L70" s="66"/>
      <c r="M70" s="66"/>
      <c r="N70" s="66"/>
      <c r="O70" s="66"/>
      <c r="P70" s="66"/>
      <c r="Q70" s="66"/>
    </row>
    <row r="71" spans="1:17" s="32" customFormat="1">
      <c r="A71" s="66"/>
      <c r="B71" s="66"/>
      <c r="C71" s="66"/>
      <c r="D71" s="66"/>
      <c r="E71" s="66"/>
      <c r="F71" s="66"/>
      <c r="G71" s="66"/>
      <c r="H71" s="66"/>
      <c r="I71" s="66"/>
      <c r="J71" s="66"/>
      <c r="K71" s="66"/>
      <c r="L71" s="66"/>
      <c r="M71" s="66"/>
      <c r="N71" s="66"/>
      <c r="O71" s="66"/>
      <c r="P71" s="66"/>
      <c r="Q71" s="66"/>
    </row>
    <row r="72" spans="1:17" s="32" customFormat="1">
      <c r="A72" s="66"/>
      <c r="B72" s="66"/>
      <c r="C72" s="66"/>
      <c r="D72" s="66"/>
      <c r="E72" s="66"/>
      <c r="F72" s="66"/>
      <c r="G72" s="66"/>
      <c r="H72" s="66"/>
      <c r="I72" s="66"/>
      <c r="J72" s="66"/>
      <c r="K72" s="66"/>
      <c r="L72" s="66"/>
      <c r="M72" s="66"/>
      <c r="N72" s="66"/>
      <c r="O72" s="66"/>
      <c r="P72" s="66"/>
      <c r="Q72" s="66"/>
    </row>
    <row r="73" spans="1:17" s="32" customFormat="1">
      <c r="A73" s="66"/>
      <c r="B73" s="66"/>
      <c r="C73" s="66"/>
      <c r="D73" s="66"/>
      <c r="E73" s="66"/>
      <c r="F73" s="66"/>
      <c r="G73" s="66"/>
      <c r="H73" s="66"/>
      <c r="I73" s="66"/>
      <c r="J73" s="66"/>
      <c r="K73" s="66"/>
      <c r="L73" s="66"/>
      <c r="M73" s="66"/>
      <c r="N73" s="66"/>
      <c r="O73" s="66"/>
      <c r="P73" s="66"/>
      <c r="Q73" s="66"/>
    </row>
    <row r="74" spans="1:17" s="32" customFormat="1">
      <c r="A74" s="66"/>
      <c r="B74" s="66"/>
      <c r="C74" s="66"/>
      <c r="D74" s="66"/>
      <c r="E74" s="66"/>
      <c r="F74" s="66"/>
      <c r="G74" s="66"/>
      <c r="H74" s="66"/>
      <c r="I74" s="66"/>
      <c r="J74" s="66"/>
      <c r="K74" s="66"/>
      <c r="L74" s="66"/>
      <c r="M74" s="66"/>
      <c r="N74" s="66"/>
      <c r="O74" s="66"/>
      <c r="P74" s="66"/>
      <c r="Q74" s="66"/>
    </row>
    <row r="75" spans="1:17" s="32" customFormat="1">
      <c r="A75" s="66"/>
      <c r="B75" s="66"/>
      <c r="C75" s="66"/>
      <c r="D75" s="66"/>
      <c r="E75" s="66"/>
      <c r="F75" s="66"/>
      <c r="G75" s="66"/>
      <c r="H75" s="66"/>
      <c r="I75" s="66"/>
      <c r="J75" s="66"/>
      <c r="K75" s="66"/>
      <c r="L75" s="66"/>
      <c r="M75" s="66"/>
      <c r="N75" s="66"/>
      <c r="O75" s="66"/>
      <c r="P75" s="66"/>
      <c r="Q75" s="66"/>
    </row>
    <row r="76" spans="1:17" s="32" customFormat="1">
      <c r="A76" s="66"/>
      <c r="B76" s="66"/>
      <c r="C76" s="66"/>
      <c r="D76" s="66"/>
      <c r="E76" s="66"/>
      <c r="F76" s="66"/>
      <c r="G76" s="66"/>
      <c r="H76" s="66"/>
      <c r="I76" s="66"/>
      <c r="J76" s="66"/>
      <c r="K76" s="66"/>
      <c r="L76" s="66"/>
      <c r="M76" s="66"/>
      <c r="N76" s="66"/>
      <c r="O76" s="66"/>
      <c r="P76" s="66"/>
      <c r="Q76" s="66"/>
    </row>
    <row r="77" spans="1:17" s="32" customFormat="1">
      <c r="A77" s="66"/>
      <c r="B77" s="66"/>
      <c r="C77" s="66"/>
      <c r="D77" s="66"/>
      <c r="E77" s="66"/>
      <c r="F77" s="66"/>
      <c r="G77" s="66"/>
      <c r="H77" s="66"/>
      <c r="I77" s="66"/>
      <c r="J77" s="66"/>
      <c r="K77" s="66"/>
      <c r="L77" s="66"/>
      <c r="M77" s="66"/>
      <c r="N77" s="66"/>
      <c r="O77" s="66"/>
      <c r="P77" s="66"/>
      <c r="Q77" s="66"/>
    </row>
    <row r="78" spans="1:17" s="32" customFormat="1">
      <c r="A78" s="66"/>
      <c r="B78" s="66"/>
      <c r="C78" s="66"/>
      <c r="D78" s="66"/>
      <c r="E78" s="66"/>
      <c r="F78" s="66"/>
      <c r="G78" s="66"/>
      <c r="H78" s="66"/>
      <c r="I78" s="66"/>
      <c r="J78" s="66"/>
      <c r="K78" s="66"/>
      <c r="L78" s="66"/>
      <c r="M78" s="66"/>
      <c r="N78" s="66"/>
      <c r="O78" s="66"/>
      <c r="P78" s="66"/>
      <c r="Q78" s="66"/>
    </row>
    <row r="79" spans="1:17" s="32" customFormat="1">
      <c r="A79" s="66"/>
      <c r="B79" s="66"/>
      <c r="C79" s="66"/>
      <c r="D79" s="66"/>
      <c r="E79" s="66"/>
      <c r="F79" s="66"/>
      <c r="G79" s="66"/>
      <c r="H79" s="66"/>
      <c r="I79" s="66"/>
      <c r="J79" s="66"/>
      <c r="K79" s="66"/>
      <c r="L79" s="66"/>
      <c r="M79" s="66"/>
      <c r="N79" s="66"/>
      <c r="O79" s="66"/>
      <c r="P79" s="66"/>
      <c r="Q79" s="66"/>
    </row>
    <row r="80" spans="1:17" s="32" customFormat="1">
      <c r="A80" s="66"/>
      <c r="B80" s="66"/>
      <c r="C80" s="66"/>
      <c r="D80" s="66"/>
      <c r="E80" s="66"/>
      <c r="F80" s="66"/>
      <c r="G80" s="66"/>
      <c r="H80" s="66"/>
      <c r="I80" s="66"/>
      <c r="J80" s="66"/>
      <c r="K80" s="66"/>
      <c r="L80" s="66"/>
      <c r="M80" s="66"/>
      <c r="N80" s="66"/>
      <c r="O80" s="66"/>
      <c r="P80" s="66"/>
      <c r="Q80" s="66"/>
    </row>
    <row r="81" spans="1:17" s="32" customFormat="1">
      <c r="A81" s="66"/>
      <c r="B81" s="66"/>
      <c r="C81" s="66"/>
      <c r="D81" s="66"/>
      <c r="E81" s="66"/>
      <c r="F81" s="66"/>
      <c r="G81" s="66"/>
      <c r="H81" s="66"/>
      <c r="I81" s="66"/>
      <c r="J81" s="66"/>
      <c r="K81" s="66"/>
      <c r="L81" s="66"/>
      <c r="M81" s="66"/>
      <c r="N81" s="66"/>
      <c r="O81" s="66"/>
      <c r="P81" s="66"/>
      <c r="Q81" s="66"/>
    </row>
    <row r="82" spans="1:17" s="32" customFormat="1">
      <c r="A82" s="66"/>
      <c r="B82" s="66"/>
      <c r="C82" s="66"/>
      <c r="D82" s="66"/>
      <c r="E82" s="66"/>
      <c r="F82" s="66"/>
      <c r="G82" s="66"/>
      <c r="H82" s="66"/>
      <c r="I82" s="66"/>
      <c r="J82" s="66"/>
      <c r="K82" s="66"/>
      <c r="L82" s="66"/>
      <c r="M82" s="66"/>
      <c r="N82" s="66"/>
      <c r="O82" s="66"/>
      <c r="P82" s="66"/>
      <c r="Q82" s="66"/>
    </row>
    <row r="83" spans="1:17" s="32" customFormat="1">
      <c r="A83" s="66"/>
      <c r="B83" s="66"/>
      <c r="C83" s="66"/>
      <c r="D83" s="66"/>
      <c r="E83" s="66"/>
      <c r="F83" s="66"/>
      <c r="G83" s="66"/>
      <c r="H83" s="66"/>
      <c r="I83" s="66"/>
      <c r="J83" s="66"/>
      <c r="K83" s="66"/>
      <c r="L83" s="66"/>
      <c r="M83" s="66"/>
      <c r="N83" s="66"/>
      <c r="O83" s="66"/>
      <c r="P83" s="66"/>
      <c r="Q83" s="66"/>
    </row>
    <row r="84" spans="1:17" s="32" customFormat="1">
      <c r="A84" s="66"/>
      <c r="B84" s="66"/>
      <c r="C84" s="66"/>
      <c r="D84" s="66"/>
      <c r="E84" s="66"/>
      <c r="F84" s="66"/>
      <c r="G84" s="66"/>
      <c r="H84" s="66"/>
      <c r="I84" s="66"/>
      <c r="J84" s="66"/>
      <c r="K84" s="66"/>
      <c r="L84" s="66"/>
      <c r="M84" s="66"/>
      <c r="N84" s="66"/>
      <c r="O84" s="66"/>
      <c r="P84" s="66"/>
      <c r="Q84" s="66"/>
    </row>
    <row r="85" spans="1:17" s="32" customFormat="1">
      <c r="A85" s="66"/>
      <c r="B85" s="66"/>
      <c r="C85" s="66"/>
      <c r="D85" s="66"/>
      <c r="E85" s="66"/>
      <c r="F85" s="66"/>
      <c r="G85" s="66"/>
      <c r="H85" s="66"/>
      <c r="I85" s="66"/>
      <c r="J85" s="66"/>
      <c r="K85" s="66"/>
      <c r="L85" s="66"/>
      <c r="M85" s="66"/>
      <c r="N85" s="66"/>
      <c r="O85" s="66"/>
      <c r="P85" s="66"/>
      <c r="Q85" s="66"/>
    </row>
    <row r="86" spans="1:17" s="32" customFormat="1">
      <c r="A86" s="66"/>
      <c r="B86" s="66"/>
      <c r="C86" s="66"/>
      <c r="D86" s="66"/>
      <c r="E86" s="66"/>
      <c r="F86" s="66"/>
      <c r="G86" s="66"/>
      <c r="H86" s="66"/>
      <c r="I86" s="66"/>
      <c r="J86" s="66"/>
      <c r="K86" s="66"/>
      <c r="L86" s="66"/>
      <c r="M86" s="66"/>
      <c r="N86" s="66"/>
      <c r="O86" s="66"/>
      <c r="P86" s="66"/>
      <c r="Q86" s="66"/>
    </row>
    <row r="87" spans="1:17" s="32" customFormat="1">
      <c r="A87" s="66"/>
      <c r="B87" s="66"/>
      <c r="C87" s="66"/>
      <c r="D87" s="66"/>
      <c r="E87" s="66"/>
      <c r="F87" s="66"/>
      <c r="G87" s="66"/>
      <c r="H87" s="66"/>
      <c r="I87" s="66"/>
      <c r="J87" s="66"/>
      <c r="K87" s="66"/>
      <c r="L87" s="66"/>
      <c r="M87" s="66"/>
      <c r="N87" s="66"/>
      <c r="O87" s="66"/>
      <c r="P87" s="66"/>
      <c r="Q87" s="66"/>
    </row>
    <row r="88" spans="1:17" s="32" customFormat="1">
      <c r="A88" s="66"/>
      <c r="B88" s="66"/>
      <c r="C88" s="66"/>
      <c r="D88" s="66"/>
      <c r="E88" s="66"/>
      <c r="F88" s="66"/>
      <c r="G88" s="66"/>
      <c r="H88" s="66"/>
      <c r="I88" s="66"/>
      <c r="J88" s="66"/>
      <c r="K88" s="66"/>
      <c r="L88" s="66"/>
      <c r="M88" s="66"/>
      <c r="N88" s="66"/>
      <c r="O88" s="66"/>
      <c r="P88" s="66"/>
      <c r="Q88" s="66"/>
    </row>
    <row r="89" spans="1:17" s="32" customFormat="1">
      <c r="A89" s="66"/>
      <c r="B89" s="66"/>
      <c r="C89" s="66"/>
      <c r="D89" s="66"/>
      <c r="E89" s="66"/>
      <c r="F89" s="66"/>
      <c r="G89" s="66"/>
      <c r="H89" s="66"/>
      <c r="I89" s="66"/>
      <c r="J89" s="66"/>
      <c r="K89" s="66"/>
      <c r="L89" s="66"/>
      <c r="M89" s="66"/>
      <c r="N89" s="66"/>
      <c r="O89" s="66"/>
      <c r="P89" s="66"/>
      <c r="Q89" s="66"/>
    </row>
    <row r="90" spans="1:17" s="32" customFormat="1">
      <c r="A90" s="66"/>
      <c r="B90" s="66"/>
      <c r="C90" s="66"/>
      <c r="D90" s="66"/>
      <c r="E90" s="66"/>
      <c r="F90" s="66"/>
      <c r="G90" s="66"/>
      <c r="H90" s="66"/>
      <c r="I90" s="66"/>
      <c r="J90" s="66"/>
      <c r="K90" s="66"/>
      <c r="L90" s="66"/>
      <c r="M90" s="66"/>
      <c r="N90" s="66"/>
      <c r="O90" s="66"/>
      <c r="P90" s="66"/>
      <c r="Q90" s="66"/>
    </row>
    <row r="91" spans="1:17" s="32" customFormat="1">
      <c r="A91" s="66"/>
      <c r="B91" s="66"/>
      <c r="C91" s="66"/>
      <c r="D91" s="66"/>
      <c r="E91" s="66"/>
      <c r="F91" s="66"/>
      <c r="G91" s="66"/>
      <c r="H91" s="66"/>
      <c r="I91" s="66"/>
      <c r="J91" s="66"/>
      <c r="K91" s="66"/>
      <c r="L91" s="66"/>
      <c r="M91" s="66"/>
      <c r="N91" s="66"/>
      <c r="O91" s="66"/>
      <c r="P91" s="66"/>
      <c r="Q91" s="66"/>
    </row>
    <row r="92" spans="1:17" s="32" customFormat="1">
      <c r="A92" s="66"/>
      <c r="B92" s="66"/>
      <c r="C92" s="66"/>
      <c r="D92" s="66"/>
      <c r="E92" s="66"/>
      <c r="F92" s="66"/>
      <c r="G92" s="66"/>
      <c r="H92" s="66"/>
      <c r="I92" s="66"/>
      <c r="J92" s="66"/>
      <c r="K92" s="66"/>
      <c r="L92" s="66"/>
      <c r="M92" s="66"/>
      <c r="N92" s="66"/>
      <c r="O92" s="66"/>
      <c r="P92" s="66"/>
      <c r="Q92" s="66"/>
    </row>
    <row r="93" spans="1:17" s="32" customFormat="1">
      <c r="A93" s="66"/>
      <c r="B93" s="66"/>
      <c r="C93" s="66"/>
      <c r="D93" s="66"/>
      <c r="E93" s="66"/>
      <c r="F93" s="66"/>
      <c r="G93" s="66"/>
      <c r="H93" s="66"/>
      <c r="I93" s="66"/>
      <c r="J93" s="66"/>
      <c r="K93" s="66"/>
      <c r="L93" s="66"/>
      <c r="M93" s="66"/>
      <c r="N93" s="66"/>
      <c r="O93" s="66"/>
      <c r="P93" s="66"/>
      <c r="Q93" s="66"/>
    </row>
    <row r="94" spans="1:17" s="32" customFormat="1">
      <c r="A94" s="66"/>
      <c r="B94" s="66"/>
      <c r="C94" s="66"/>
      <c r="D94" s="66"/>
      <c r="E94" s="66"/>
      <c r="F94" s="66"/>
      <c r="G94" s="66"/>
      <c r="H94" s="66"/>
      <c r="I94" s="66"/>
      <c r="J94" s="66"/>
      <c r="K94" s="66"/>
      <c r="L94" s="66"/>
      <c r="M94" s="66"/>
      <c r="N94" s="66"/>
      <c r="O94" s="66"/>
      <c r="P94" s="66"/>
      <c r="Q94" s="66"/>
    </row>
    <row r="95" spans="1:17" s="32" customFormat="1">
      <c r="A95" s="66"/>
      <c r="B95" s="66"/>
      <c r="C95" s="66"/>
      <c r="D95" s="66"/>
      <c r="E95" s="66"/>
      <c r="F95" s="66"/>
      <c r="G95" s="66"/>
      <c r="H95" s="66"/>
      <c r="I95" s="66"/>
      <c r="J95" s="66"/>
      <c r="K95" s="66"/>
      <c r="L95" s="66"/>
      <c r="M95" s="66"/>
      <c r="N95" s="66"/>
      <c r="O95" s="66"/>
      <c r="P95" s="66"/>
      <c r="Q95" s="66"/>
    </row>
    <row r="96" spans="1:17" s="32" customFormat="1">
      <c r="A96" s="66"/>
      <c r="B96" s="66"/>
      <c r="C96" s="66"/>
      <c r="D96" s="66"/>
      <c r="E96" s="66"/>
      <c r="F96" s="66"/>
      <c r="G96" s="66"/>
      <c r="H96" s="66"/>
      <c r="I96" s="66"/>
      <c r="J96" s="66"/>
      <c r="K96" s="66"/>
      <c r="L96" s="66"/>
      <c r="M96" s="66"/>
      <c r="N96" s="66"/>
      <c r="O96" s="66"/>
      <c r="P96" s="66"/>
      <c r="Q96" s="66"/>
    </row>
    <row r="97" spans="1:17" s="32" customFormat="1">
      <c r="A97" s="66"/>
      <c r="B97" s="66"/>
      <c r="C97" s="66"/>
      <c r="D97" s="66"/>
      <c r="E97" s="66"/>
      <c r="F97" s="66"/>
      <c r="G97" s="66"/>
      <c r="H97" s="66"/>
      <c r="I97" s="66"/>
      <c r="J97" s="66"/>
      <c r="K97" s="66"/>
      <c r="L97" s="66"/>
      <c r="M97" s="66"/>
      <c r="N97" s="66"/>
      <c r="O97" s="66"/>
      <c r="P97" s="66"/>
      <c r="Q97" s="66"/>
    </row>
    <row r="98" spans="1:17" s="32" customFormat="1">
      <c r="A98" s="66"/>
      <c r="B98" s="66"/>
      <c r="C98" s="66"/>
      <c r="D98" s="66"/>
      <c r="E98" s="66"/>
      <c r="F98" s="66"/>
      <c r="G98" s="66"/>
      <c r="H98" s="66"/>
      <c r="I98" s="66"/>
      <c r="J98" s="66"/>
      <c r="K98" s="66"/>
      <c r="L98" s="66"/>
      <c r="M98" s="66"/>
      <c r="N98" s="66"/>
      <c r="O98" s="66"/>
      <c r="P98" s="66"/>
      <c r="Q98" s="66"/>
    </row>
    <row r="99" spans="1:17" s="32" customFormat="1">
      <c r="A99" s="66"/>
      <c r="B99" s="66"/>
      <c r="C99" s="66"/>
      <c r="D99" s="66"/>
      <c r="E99" s="66"/>
      <c r="F99" s="66"/>
      <c r="G99" s="66"/>
      <c r="H99" s="66"/>
      <c r="I99" s="66"/>
      <c r="J99" s="66"/>
      <c r="K99" s="66"/>
      <c r="L99" s="66"/>
      <c r="M99" s="66"/>
      <c r="N99" s="66"/>
      <c r="O99" s="66"/>
      <c r="P99" s="66"/>
      <c r="Q99" s="66"/>
    </row>
    <row r="100" spans="1:17" s="32" customFormat="1">
      <c r="A100" s="66"/>
      <c r="B100" s="66"/>
      <c r="C100" s="66"/>
      <c r="D100" s="66"/>
      <c r="E100" s="66"/>
      <c r="F100" s="66"/>
      <c r="G100" s="66"/>
      <c r="H100" s="66"/>
      <c r="I100" s="66"/>
      <c r="J100" s="66"/>
      <c r="K100" s="66"/>
      <c r="L100" s="66"/>
      <c r="M100" s="66"/>
      <c r="N100" s="66"/>
      <c r="O100" s="66"/>
      <c r="P100" s="66"/>
      <c r="Q100" s="66"/>
    </row>
    <row r="101" spans="1:17" s="32" customFormat="1">
      <c r="A101" s="66"/>
      <c r="B101" s="66"/>
      <c r="C101" s="66"/>
      <c r="D101" s="66"/>
      <c r="E101" s="66"/>
      <c r="F101" s="66"/>
      <c r="G101" s="66"/>
      <c r="H101" s="66"/>
      <c r="I101" s="66"/>
      <c r="J101" s="66"/>
      <c r="K101" s="66"/>
      <c r="L101" s="66"/>
      <c r="M101" s="66"/>
      <c r="N101" s="66"/>
      <c r="O101" s="66"/>
      <c r="P101" s="66"/>
      <c r="Q101" s="66"/>
    </row>
    <row r="102" spans="1:17" s="32" customFormat="1">
      <c r="A102" s="66"/>
      <c r="B102" s="66"/>
      <c r="C102" s="66"/>
      <c r="D102" s="66"/>
      <c r="E102" s="66"/>
      <c r="F102" s="66"/>
      <c r="G102" s="66"/>
      <c r="H102" s="66"/>
      <c r="I102" s="66"/>
      <c r="J102" s="66"/>
      <c r="K102" s="66"/>
      <c r="L102" s="66"/>
      <c r="M102" s="66"/>
      <c r="N102" s="66"/>
      <c r="O102" s="66"/>
      <c r="P102" s="66"/>
      <c r="Q102" s="66"/>
    </row>
    <row r="103" spans="1:17" s="32" customFormat="1">
      <c r="A103" s="66"/>
      <c r="B103" s="66"/>
      <c r="C103" s="66"/>
      <c r="D103" s="66"/>
      <c r="E103" s="66"/>
      <c r="F103" s="66"/>
      <c r="G103" s="66"/>
      <c r="H103" s="66"/>
      <c r="I103" s="66"/>
      <c r="J103" s="66"/>
      <c r="K103" s="66"/>
      <c r="L103" s="66"/>
      <c r="M103" s="66"/>
      <c r="N103" s="66"/>
      <c r="O103" s="66"/>
      <c r="P103" s="66"/>
      <c r="Q103" s="66"/>
    </row>
    <row r="104" spans="1:17" s="32" customFormat="1">
      <c r="A104" s="66"/>
      <c r="B104" s="66"/>
      <c r="C104" s="66"/>
      <c r="D104" s="66"/>
      <c r="E104" s="66"/>
      <c r="F104" s="66"/>
      <c r="G104" s="66"/>
      <c r="H104" s="66"/>
      <c r="I104" s="66"/>
      <c r="J104" s="66"/>
      <c r="K104" s="66"/>
      <c r="L104" s="66"/>
      <c r="M104" s="66"/>
      <c r="N104" s="66"/>
      <c r="O104" s="66"/>
      <c r="P104" s="66"/>
      <c r="Q104" s="66"/>
    </row>
    <row r="105" spans="1:17" s="32" customFormat="1">
      <c r="A105" s="66"/>
      <c r="B105" s="66"/>
      <c r="C105" s="66"/>
      <c r="D105" s="66"/>
      <c r="E105" s="66"/>
      <c r="F105" s="66"/>
      <c r="G105" s="66"/>
      <c r="H105" s="66"/>
      <c r="I105" s="66"/>
      <c r="J105" s="66"/>
      <c r="K105" s="66"/>
      <c r="L105" s="66"/>
      <c r="M105" s="66"/>
      <c r="N105" s="66"/>
      <c r="O105" s="66"/>
      <c r="P105" s="66"/>
      <c r="Q105" s="66"/>
    </row>
    <row r="106" spans="1:17" s="32" customFormat="1">
      <c r="A106" s="66"/>
      <c r="B106" s="66"/>
      <c r="C106" s="66"/>
      <c r="D106" s="66"/>
      <c r="E106" s="66"/>
      <c r="F106" s="66"/>
      <c r="G106" s="66"/>
      <c r="H106" s="66"/>
      <c r="I106" s="66"/>
      <c r="J106" s="66"/>
      <c r="K106" s="66"/>
      <c r="L106" s="66"/>
      <c r="M106" s="66"/>
      <c r="N106" s="66"/>
      <c r="O106" s="66"/>
      <c r="P106" s="66"/>
      <c r="Q106" s="66"/>
    </row>
    <row r="107" spans="1:17" s="32" customFormat="1">
      <c r="A107" s="66"/>
      <c r="B107" s="66"/>
      <c r="C107" s="66"/>
      <c r="D107" s="66"/>
      <c r="E107" s="66"/>
      <c r="F107" s="66"/>
      <c r="G107" s="66"/>
      <c r="H107" s="66"/>
      <c r="I107" s="66"/>
      <c r="J107" s="66"/>
      <c r="K107" s="66"/>
      <c r="L107" s="66"/>
      <c r="M107" s="66"/>
      <c r="N107" s="66"/>
      <c r="O107" s="66"/>
      <c r="P107" s="66"/>
      <c r="Q107" s="66"/>
    </row>
    <row r="108" spans="1:17" s="32" customFormat="1">
      <c r="A108" s="66"/>
      <c r="B108" s="66"/>
      <c r="C108" s="66"/>
      <c r="D108" s="66"/>
      <c r="E108" s="66"/>
      <c r="F108" s="66"/>
      <c r="G108" s="66"/>
      <c r="H108" s="66"/>
      <c r="I108" s="66"/>
      <c r="J108" s="66"/>
      <c r="K108" s="66"/>
      <c r="L108" s="66"/>
      <c r="M108" s="66"/>
      <c r="N108" s="66"/>
      <c r="O108" s="66"/>
      <c r="P108" s="66"/>
      <c r="Q108" s="66"/>
    </row>
    <row r="109" spans="1:17" s="32" customFormat="1">
      <c r="A109" s="66"/>
      <c r="B109" s="66"/>
      <c r="C109" s="66"/>
      <c r="D109" s="66"/>
      <c r="E109" s="66"/>
      <c r="F109" s="66"/>
      <c r="G109" s="66"/>
      <c r="H109" s="66"/>
      <c r="I109" s="66"/>
      <c r="J109" s="66"/>
      <c r="K109" s="66"/>
      <c r="L109" s="66"/>
      <c r="M109" s="66"/>
      <c r="N109" s="66"/>
      <c r="O109" s="66"/>
      <c r="P109" s="66"/>
      <c r="Q109" s="66"/>
    </row>
    <row r="110" spans="1:17" s="32" customFormat="1">
      <c r="A110" s="66"/>
      <c r="B110" s="66"/>
      <c r="C110" s="66"/>
      <c r="D110" s="66"/>
      <c r="E110" s="66"/>
      <c r="F110" s="66"/>
      <c r="G110" s="66"/>
      <c r="H110" s="66"/>
      <c r="I110" s="66"/>
      <c r="J110" s="66"/>
      <c r="K110" s="66"/>
      <c r="L110" s="66"/>
      <c r="M110" s="66"/>
      <c r="N110" s="66"/>
      <c r="O110" s="66"/>
      <c r="P110" s="66"/>
      <c r="Q110" s="66"/>
    </row>
    <row r="111" spans="1:17" s="32" customFormat="1">
      <c r="A111" s="66"/>
      <c r="B111" s="66"/>
      <c r="C111" s="66"/>
    </row>
    <row r="112" spans="1:17" s="32" customFormat="1">
      <c r="A112" s="66"/>
      <c r="B112" s="66"/>
    </row>
    <row r="113" spans="1:3" s="32" customFormat="1"/>
    <row r="114" spans="1:3" s="32" customFormat="1"/>
    <row r="115" spans="1:3">
      <c r="A115" s="32"/>
      <c r="B115" s="32"/>
      <c r="C115" s="32"/>
    </row>
    <row r="116" spans="1:3">
      <c r="A116" s="32"/>
      <c r="B116" s="32"/>
    </row>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7030A0"/>
    <pageSetUpPr fitToPage="1"/>
  </sheetPr>
  <dimension ref="A1:S119"/>
  <sheetViews>
    <sheetView showGridLines="0" view="pageBreakPreview" zoomScale="70" zoomScaleNormal="78" zoomScaleSheetLayoutView="70" workbookViewId="0">
      <pane xSplit="1" ySplit="3" topLeftCell="F4" activePane="bottomRight" state="frozen"/>
      <selection pane="topRight" activeCell="B1" sqref="B1"/>
      <selection pane="bottomLeft" activeCell="A4" sqref="A4"/>
      <selection pane="bottomRight" activeCell="V7" sqref="V7"/>
    </sheetView>
  </sheetViews>
  <sheetFormatPr baseColWidth="10" defaultColWidth="11.42578125" defaultRowHeight="15"/>
  <cols>
    <col min="1" max="1" width="16.42578125" style="66" customWidth="1"/>
    <col min="2" max="2" width="14.5703125" style="1789" customWidth="1"/>
    <col min="3" max="3" width="12.7109375" style="1789" customWidth="1"/>
    <col min="4" max="4" width="14" style="1789" customWidth="1"/>
    <col min="5" max="5" width="14.5703125" style="1789" customWidth="1"/>
    <col min="6" max="6" width="14.140625" style="1789" customWidth="1"/>
    <col min="7" max="7" width="14.5703125" style="1789" customWidth="1"/>
    <col min="8" max="8" width="12.42578125" style="1789" customWidth="1"/>
    <col min="9" max="9" width="13.5703125" style="1789" customWidth="1"/>
    <col min="10" max="10" width="14.28515625" style="1789" customWidth="1"/>
    <col min="11" max="11" width="16.5703125" style="1789" customWidth="1"/>
    <col min="12" max="12" width="16.5703125" style="66" customWidth="1"/>
    <col min="13" max="13" width="18.85546875" style="66" customWidth="1"/>
    <col min="14" max="14" width="20.7109375" style="66" customWidth="1"/>
    <col min="15" max="15" width="25" style="66" customWidth="1"/>
    <col min="16" max="16" width="20.85546875" style="66" customWidth="1"/>
    <col min="17" max="17" width="19.5703125" style="66" customWidth="1"/>
    <col min="18" max="18" width="16.5703125" style="66" customWidth="1"/>
    <col min="19" max="19" width="12.140625" style="66" customWidth="1"/>
    <col min="20" max="16384" width="11.42578125" style="66"/>
  </cols>
  <sheetData>
    <row r="1" spans="1:19" ht="113.25" customHeight="1">
      <c r="A1" s="2314"/>
      <c r="B1" s="2314"/>
      <c r="C1" s="2314"/>
      <c r="D1" s="2314"/>
      <c r="E1" s="2314"/>
      <c r="F1" s="2314"/>
      <c r="G1" s="2314"/>
      <c r="H1" s="2314"/>
      <c r="I1" s="2314"/>
      <c r="J1" s="2314"/>
      <c r="K1" s="2314"/>
      <c r="L1" s="2314"/>
      <c r="M1" s="2314"/>
      <c r="N1" s="2314"/>
      <c r="O1" s="2314"/>
      <c r="P1" s="2314"/>
      <c r="Q1" s="2314"/>
      <c r="R1" s="2314"/>
    </row>
    <row r="2" spans="1:19" s="32" customFormat="1" ht="25.5" customHeight="1">
      <c r="A2" s="2336" t="s">
        <v>161</v>
      </c>
      <c r="B2" s="2337"/>
      <c r="C2" s="2337"/>
      <c r="D2" s="2337"/>
      <c r="E2" s="2337"/>
      <c r="F2" s="2337"/>
      <c r="G2" s="2337"/>
      <c r="H2" s="2337"/>
      <c r="I2" s="2337"/>
      <c r="J2" s="2337"/>
      <c r="K2" s="2337"/>
      <c r="L2" s="2337"/>
      <c r="M2" s="2337"/>
      <c r="N2" s="2337"/>
      <c r="O2" s="2337"/>
      <c r="P2" s="2337"/>
      <c r="Q2" s="2337"/>
      <c r="R2" s="2337"/>
      <c r="S2" s="2337"/>
    </row>
    <row r="3" spans="1:19" s="1808" customFormat="1" ht="45.75" customHeight="1">
      <c r="A3" s="946" t="s">
        <v>17</v>
      </c>
      <c r="B3" s="1794" t="s">
        <v>739</v>
      </c>
      <c r="C3" s="1794" t="s">
        <v>1018</v>
      </c>
      <c r="D3" s="1794" t="s">
        <v>793</v>
      </c>
      <c r="E3" s="1794" t="s">
        <v>55</v>
      </c>
      <c r="F3" s="1794" t="s">
        <v>56</v>
      </c>
      <c r="G3" s="1794" t="s">
        <v>64</v>
      </c>
      <c r="H3" s="1794" t="s">
        <v>1019</v>
      </c>
      <c r="I3" s="1793" t="s">
        <v>65</v>
      </c>
      <c r="J3" s="1794" t="s">
        <v>57</v>
      </c>
      <c r="K3" s="1803" t="s">
        <v>58</v>
      </c>
      <c r="L3" s="946" t="s">
        <v>2</v>
      </c>
      <c r="M3" s="1793" t="s">
        <v>111</v>
      </c>
      <c r="N3" s="1793" t="s">
        <v>990</v>
      </c>
      <c r="O3" s="1793" t="s">
        <v>991</v>
      </c>
      <c r="P3" s="1793" t="s">
        <v>992</v>
      </c>
      <c r="Q3" s="1792" t="s">
        <v>62</v>
      </c>
      <c r="R3" s="919" t="s">
        <v>63</v>
      </c>
    </row>
    <row r="4" spans="1:19" s="789" customFormat="1" ht="18" customHeight="1">
      <c r="A4" s="418" t="s">
        <v>5</v>
      </c>
      <c r="B4" s="1818">
        <v>0</v>
      </c>
      <c r="C4" s="1818">
        <v>68</v>
      </c>
      <c r="D4" s="1818">
        <v>0</v>
      </c>
      <c r="E4" s="1818">
        <v>4</v>
      </c>
      <c r="F4" s="1818">
        <v>279</v>
      </c>
      <c r="G4" s="1818">
        <v>115</v>
      </c>
      <c r="H4" s="1818">
        <v>0</v>
      </c>
      <c r="I4" s="1818">
        <v>128</v>
      </c>
      <c r="J4" s="1818">
        <v>3</v>
      </c>
      <c r="K4" s="1818">
        <v>136</v>
      </c>
      <c r="L4" s="1819">
        <f>SUM(B4:K4)</f>
        <v>733</v>
      </c>
      <c r="M4" s="1820">
        <v>0</v>
      </c>
      <c r="N4" s="1820">
        <v>0</v>
      </c>
      <c r="O4" s="1820">
        <v>0</v>
      </c>
      <c r="P4" s="1820">
        <v>0</v>
      </c>
      <c r="Q4" s="1821">
        <f>+P4+O4+N4+M4</f>
        <v>0</v>
      </c>
      <c r="R4" s="1819">
        <f>+Q4+L4</f>
        <v>733</v>
      </c>
    </row>
    <row r="5" spans="1:19" s="789" customFormat="1" ht="18" customHeight="1">
      <c r="A5" s="418" t="s">
        <v>6</v>
      </c>
      <c r="B5" s="1818">
        <v>0</v>
      </c>
      <c r="C5" s="1818">
        <v>94</v>
      </c>
      <c r="D5" s="1818">
        <v>0</v>
      </c>
      <c r="E5" s="1818">
        <v>19</v>
      </c>
      <c r="F5" s="1818">
        <v>349</v>
      </c>
      <c r="G5" s="1818">
        <v>176</v>
      </c>
      <c r="H5" s="1818">
        <v>0</v>
      </c>
      <c r="I5" s="1818">
        <v>1070</v>
      </c>
      <c r="J5" s="1818">
        <v>19</v>
      </c>
      <c r="K5" s="1818">
        <v>112</v>
      </c>
      <c r="L5" s="1819">
        <f t="shared" ref="L5:L19" si="0">SUM(B5:K5)</f>
        <v>1839</v>
      </c>
      <c r="M5" s="1820">
        <v>20</v>
      </c>
      <c r="N5" s="1820">
        <v>0</v>
      </c>
      <c r="O5" s="1820">
        <v>0</v>
      </c>
      <c r="P5" s="1820">
        <v>0</v>
      </c>
      <c r="Q5" s="1821">
        <f t="shared" ref="Q5:Q19" si="1">+P5+O5+N5+M5</f>
        <v>20</v>
      </c>
      <c r="R5" s="1819">
        <f t="shared" ref="R5:R19" si="2">+Q5+L5</f>
        <v>1859</v>
      </c>
    </row>
    <row r="6" spans="1:19" s="789" customFormat="1" ht="18" customHeight="1">
      <c r="A6" s="418" t="s">
        <v>7</v>
      </c>
      <c r="B6" s="1818">
        <v>0</v>
      </c>
      <c r="C6" s="1818">
        <v>27</v>
      </c>
      <c r="D6" s="1818">
        <v>0</v>
      </c>
      <c r="E6" s="1818">
        <v>0</v>
      </c>
      <c r="F6" s="1818">
        <v>57</v>
      </c>
      <c r="G6" s="1818">
        <v>136</v>
      </c>
      <c r="H6" s="1818">
        <v>0</v>
      </c>
      <c r="I6" s="1818">
        <v>585</v>
      </c>
      <c r="J6" s="1818">
        <v>8</v>
      </c>
      <c r="K6" s="1818">
        <v>434</v>
      </c>
      <c r="L6" s="1819">
        <f t="shared" si="0"/>
        <v>1247</v>
      </c>
      <c r="M6" s="1820">
        <v>0</v>
      </c>
      <c r="N6" s="1820">
        <v>0</v>
      </c>
      <c r="O6" s="1820">
        <v>0</v>
      </c>
      <c r="P6" s="1820">
        <v>0</v>
      </c>
      <c r="Q6" s="1821">
        <f t="shared" si="1"/>
        <v>0</v>
      </c>
      <c r="R6" s="1819">
        <f t="shared" si="2"/>
        <v>1247</v>
      </c>
    </row>
    <row r="7" spans="1:19" s="789" customFormat="1" ht="18" customHeight="1">
      <c r="A7" s="418" t="s">
        <v>8</v>
      </c>
      <c r="B7" s="1818">
        <v>0</v>
      </c>
      <c r="C7" s="1818">
        <v>131</v>
      </c>
      <c r="D7" s="1818">
        <v>0</v>
      </c>
      <c r="E7" s="1818">
        <v>0</v>
      </c>
      <c r="F7" s="1818">
        <v>0</v>
      </c>
      <c r="G7" s="1818">
        <v>217</v>
      </c>
      <c r="H7" s="1818">
        <v>0</v>
      </c>
      <c r="I7" s="1818">
        <v>497</v>
      </c>
      <c r="J7" s="1818">
        <v>3</v>
      </c>
      <c r="K7" s="1818">
        <v>180</v>
      </c>
      <c r="L7" s="1819">
        <f t="shared" si="0"/>
        <v>1028</v>
      </c>
      <c r="M7" s="1820">
        <v>0</v>
      </c>
      <c r="N7" s="1820">
        <v>0</v>
      </c>
      <c r="O7" s="1820">
        <v>0</v>
      </c>
      <c r="P7" s="1820">
        <v>0</v>
      </c>
      <c r="Q7" s="1821">
        <f t="shared" si="1"/>
        <v>0</v>
      </c>
      <c r="R7" s="1819">
        <f t="shared" si="2"/>
        <v>1028</v>
      </c>
    </row>
    <row r="8" spans="1:19" s="789" customFormat="1" ht="18" customHeight="1">
      <c r="A8" s="418" t="s">
        <v>9</v>
      </c>
      <c r="B8" s="1818">
        <v>0</v>
      </c>
      <c r="C8" s="1818">
        <v>52</v>
      </c>
      <c r="D8" s="1818">
        <v>0</v>
      </c>
      <c r="E8" s="1818">
        <v>0</v>
      </c>
      <c r="F8" s="1818">
        <v>0</v>
      </c>
      <c r="G8" s="1818">
        <v>174</v>
      </c>
      <c r="H8" s="1818">
        <v>0</v>
      </c>
      <c r="I8" s="1818">
        <v>1232</v>
      </c>
      <c r="J8" s="1818">
        <v>3</v>
      </c>
      <c r="K8" s="1818">
        <v>105</v>
      </c>
      <c r="L8" s="1819">
        <f t="shared" si="0"/>
        <v>1566</v>
      </c>
      <c r="M8" s="1820">
        <v>2582</v>
      </c>
      <c r="N8" s="1820">
        <v>0</v>
      </c>
      <c r="O8" s="1820">
        <v>0</v>
      </c>
      <c r="P8" s="1820">
        <v>21139</v>
      </c>
      <c r="Q8" s="1821">
        <f t="shared" si="1"/>
        <v>23721</v>
      </c>
      <c r="R8" s="1819">
        <f t="shared" si="2"/>
        <v>25287</v>
      </c>
    </row>
    <row r="9" spans="1:19" s="789" customFormat="1" ht="18" customHeight="1">
      <c r="A9" s="418" t="s">
        <v>145</v>
      </c>
      <c r="B9" s="1818">
        <v>0</v>
      </c>
      <c r="C9" s="1818">
        <v>116</v>
      </c>
      <c r="D9" s="1818">
        <v>0</v>
      </c>
      <c r="E9" s="1818">
        <v>0</v>
      </c>
      <c r="F9" s="1818">
        <v>0</v>
      </c>
      <c r="G9" s="1818">
        <v>505</v>
      </c>
      <c r="H9" s="1818">
        <v>0</v>
      </c>
      <c r="I9" s="1818">
        <v>2471</v>
      </c>
      <c r="J9" s="1818">
        <v>2</v>
      </c>
      <c r="K9" s="1818">
        <v>125</v>
      </c>
      <c r="L9" s="1819">
        <f t="shared" si="0"/>
        <v>3219</v>
      </c>
      <c r="M9" s="1820">
        <v>4114</v>
      </c>
      <c r="N9" s="1820">
        <v>0</v>
      </c>
      <c r="O9" s="1820">
        <v>1</v>
      </c>
      <c r="P9" s="1820">
        <v>3310</v>
      </c>
      <c r="Q9" s="1821">
        <f t="shared" si="1"/>
        <v>7425</v>
      </c>
      <c r="R9" s="1819">
        <f t="shared" si="2"/>
        <v>10644</v>
      </c>
    </row>
    <row r="10" spans="1:19" s="789" customFormat="1" ht="18" customHeight="1">
      <c r="A10" s="418" t="s">
        <v>177</v>
      </c>
      <c r="B10" s="1818">
        <v>0</v>
      </c>
      <c r="C10" s="1818">
        <v>306</v>
      </c>
      <c r="D10" s="1818">
        <v>0</v>
      </c>
      <c r="E10" s="1818">
        <v>0</v>
      </c>
      <c r="F10" s="1818">
        <v>0</v>
      </c>
      <c r="G10" s="1818">
        <v>572</v>
      </c>
      <c r="H10" s="1818">
        <v>0</v>
      </c>
      <c r="I10" s="1818">
        <v>3158</v>
      </c>
      <c r="J10" s="1818">
        <v>8</v>
      </c>
      <c r="K10" s="1818">
        <v>247</v>
      </c>
      <c r="L10" s="1819">
        <f t="shared" si="0"/>
        <v>4291</v>
      </c>
      <c r="M10" s="1820">
        <v>199</v>
      </c>
      <c r="N10" s="1820">
        <v>0</v>
      </c>
      <c r="O10" s="1820">
        <v>0</v>
      </c>
      <c r="P10" s="1820">
        <v>1778</v>
      </c>
      <c r="Q10" s="1821">
        <f t="shared" si="1"/>
        <v>1977</v>
      </c>
      <c r="R10" s="1819">
        <f t="shared" si="2"/>
        <v>6268</v>
      </c>
    </row>
    <row r="11" spans="1:19" s="789" customFormat="1" ht="18" customHeight="1">
      <c r="A11" s="418" t="s">
        <v>384</v>
      </c>
      <c r="B11" s="1818">
        <v>0</v>
      </c>
      <c r="C11" s="1818">
        <v>1022</v>
      </c>
      <c r="D11" s="1818">
        <v>0</v>
      </c>
      <c r="E11" s="1818">
        <v>0</v>
      </c>
      <c r="F11" s="1818">
        <v>0</v>
      </c>
      <c r="G11" s="1818">
        <v>1014</v>
      </c>
      <c r="H11" s="1818">
        <v>0</v>
      </c>
      <c r="I11" s="1818">
        <v>3741</v>
      </c>
      <c r="J11" s="1818">
        <v>11</v>
      </c>
      <c r="K11" s="1818">
        <v>783</v>
      </c>
      <c r="L11" s="1819">
        <f t="shared" si="0"/>
        <v>6571</v>
      </c>
      <c r="M11" s="1820">
        <v>17</v>
      </c>
      <c r="N11" s="1820">
        <v>0</v>
      </c>
      <c r="O11" s="1820">
        <v>1</v>
      </c>
      <c r="P11" s="1820">
        <v>3457</v>
      </c>
      <c r="Q11" s="1821">
        <f t="shared" si="1"/>
        <v>3475</v>
      </c>
      <c r="R11" s="1819">
        <f t="shared" si="2"/>
        <v>10046</v>
      </c>
    </row>
    <row r="12" spans="1:19" s="789" customFormat="1" ht="18" customHeight="1">
      <c r="A12" s="418" t="s">
        <v>417</v>
      </c>
      <c r="B12" s="1818">
        <v>0</v>
      </c>
      <c r="C12" s="1818">
        <v>1578</v>
      </c>
      <c r="D12" s="1818">
        <v>0</v>
      </c>
      <c r="E12" s="1818">
        <v>0</v>
      </c>
      <c r="F12" s="1818">
        <v>0</v>
      </c>
      <c r="G12" s="1818">
        <v>1482</v>
      </c>
      <c r="H12" s="1818">
        <v>0</v>
      </c>
      <c r="I12" s="1818">
        <v>7614</v>
      </c>
      <c r="J12" s="1818">
        <v>7</v>
      </c>
      <c r="K12" s="1818">
        <v>1278</v>
      </c>
      <c r="L12" s="1819">
        <f t="shared" si="0"/>
        <v>11959</v>
      </c>
      <c r="M12" s="1820">
        <v>1532</v>
      </c>
      <c r="N12" s="1820">
        <v>0</v>
      </c>
      <c r="O12" s="1820">
        <v>0</v>
      </c>
      <c r="P12" s="1820">
        <v>2249</v>
      </c>
      <c r="Q12" s="1821">
        <f t="shared" si="1"/>
        <v>3781</v>
      </c>
      <c r="R12" s="1819">
        <f t="shared" si="2"/>
        <v>15740</v>
      </c>
    </row>
    <row r="13" spans="1:19" s="789" customFormat="1" ht="18" customHeight="1">
      <c r="A13" s="418" t="s">
        <v>425</v>
      </c>
      <c r="B13" s="1818">
        <v>0</v>
      </c>
      <c r="C13" s="1818">
        <v>4313</v>
      </c>
      <c r="D13" s="1818">
        <v>0</v>
      </c>
      <c r="E13" s="1818">
        <v>0</v>
      </c>
      <c r="F13" s="1818">
        <v>0</v>
      </c>
      <c r="G13" s="1818">
        <v>2468</v>
      </c>
      <c r="H13" s="1818">
        <v>0</v>
      </c>
      <c r="I13" s="1818">
        <v>14806</v>
      </c>
      <c r="J13" s="1818">
        <v>768</v>
      </c>
      <c r="K13" s="1818">
        <v>2513</v>
      </c>
      <c r="L13" s="1819">
        <f t="shared" si="0"/>
        <v>24868</v>
      </c>
      <c r="M13" s="1820">
        <v>462</v>
      </c>
      <c r="N13" s="1820">
        <v>0</v>
      </c>
      <c r="O13" s="1820">
        <v>0</v>
      </c>
      <c r="P13" s="1820">
        <v>7035</v>
      </c>
      <c r="Q13" s="1821">
        <f t="shared" si="1"/>
        <v>7497</v>
      </c>
      <c r="R13" s="1819">
        <f t="shared" si="2"/>
        <v>32365</v>
      </c>
    </row>
    <row r="14" spans="1:19" s="789" customFormat="1" ht="18" customHeight="1">
      <c r="A14" s="418" t="s">
        <v>720</v>
      </c>
      <c r="B14" s="1818">
        <v>0</v>
      </c>
      <c r="C14" s="1818">
        <v>5871</v>
      </c>
      <c r="D14" s="1818">
        <v>0</v>
      </c>
      <c r="E14" s="1818">
        <v>0</v>
      </c>
      <c r="F14" s="1818">
        <v>0</v>
      </c>
      <c r="G14" s="1818">
        <v>4978</v>
      </c>
      <c r="H14" s="1818">
        <v>0</v>
      </c>
      <c r="I14" s="1818">
        <v>20426</v>
      </c>
      <c r="J14" s="1818">
        <v>1042</v>
      </c>
      <c r="K14" s="1818">
        <v>4287</v>
      </c>
      <c r="L14" s="1819">
        <f t="shared" si="0"/>
        <v>36604</v>
      </c>
      <c r="M14" s="1820">
        <v>426</v>
      </c>
      <c r="N14" s="1820">
        <v>0</v>
      </c>
      <c r="O14" s="1820">
        <v>11</v>
      </c>
      <c r="P14" s="1820">
        <v>5549</v>
      </c>
      <c r="Q14" s="1821">
        <f t="shared" si="1"/>
        <v>5986</v>
      </c>
      <c r="R14" s="1819">
        <f t="shared" si="2"/>
        <v>42590</v>
      </c>
    </row>
    <row r="15" spans="1:19" s="789" customFormat="1" ht="18" customHeight="1">
      <c r="A15" s="418" t="s">
        <v>748</v>
      </c>
      <c r="B15" s="1818">
        <v>11383</v>
      </c>
      <c r="C15" s="1818">
        <v>10015</v>
      </c>
      <c r="D15" s="1818">
        <v>0</v>
      </c>
      <c r="E15" s="1818">
        <v>0</v>
      </c>
      <c r="F15" s="1818">
        <v>0</v>
      </c>
      <c r="G15" s="1818">
        <v>10052</v>
      </c>
      <c r="H15" s="1818">
        <v>0</v>
      </c>
      <c r="I15" s="1818">
        <v>22261</v>
      </c>
      <c r="J15" s="1818">
        <v>740</v>
      </c>
      <c r="K15" s="1818">
        <v>7745</v>
      </c>
      <c r="L15" s="1819">
        <f t="shared" si="0"/>
        <v>62196</v>
      </c>
      <c r="M15" s="1820">
        <v>725</v>
      </c>
      <c r="N15" s="1820">
        <v>0</v>
      </c>
      <c r="O15" s="1820">
        <v>0</v>
      </c>
      <c r="P15" s="1820">
        <v>2156</v>
      </c>
      <c r="Q15" s="1821">
        <f t="shared" si="1"/>
        <v>2881</v>
      </c>
      <c r="R15" s="1819">
        <f t="shared" si="2"/>
        <v>65077</v>
      </c>
    </row>
    <row r="16" spans="1:19" s="1437" customFormat="1" ht="18" customHeight="1">
      <c r="A16" s="418" t="s">
        <v>801</v>
      </c>
      <c r="B16" s="1822">
        <v>13678</v>
      </c>
      <c r="C16" s="1818">
        <v>10088</v>
      </c>
      <c r="D16" s="1818">
        <v>287</v>
      </c>
      <c r="E16" s="1818">
        <v>0</v>
      </c>
      <c r="F16" s="1818">
        <v>0</v>
      </c>
      <c r="G16" s="1818">
        <v>18702</v>
      </c>
      <c r="H16" s="1818">
        <v>0</v>
      </c>
      <c r="I16" s="1818">
        <v>19380</v>
      </c>
      <c r="J16" s="1818">
        <v>1053</v>
      </c>
      <c r="K16" s="1818">
        <v>10735</v>
      </c>
      <c r="L16" s="1819">
        <f t="shared" si="0"/>
        <v>73923</v>
      </c>
      <c r="M16" s="1820">
        <v>872</v>
      </c>
      <c r="N16" s="1820">
        <v>0</v>
      </c>
      <c r="O16" s="1820">
        <v>0</v>
      </c>
      <c r="P16" s="1820">
        <v>5722</v>
      </c>
      <c r="Q16" s="1821">
        <f t="shared" si="1"/>
        <v>6594</v>
      </c>
      <c r="R16" s="1819">
        <f t="shared" si="2"/>
        <v>80517</v>
      </c>
    </row>
    <row r="17" spans="1:19" s="1437" customFormat="1" ht="18" customHeight="1">
      <c r="A17" s="418" t="s">
        <v>829</v>
      </c>
      <c r="B17" s="1822">
        <v>4664</v>
      </c>
      <c r="C17" s="1818">
        <v>14487</v>
      </c>
      <c r="D17" s="1818">
        <v>2547</v>
      </c>
      <c r="E17" s="1818">
        <v>0</v>
      </c>
      <c r="F17" s="1818">
        <v>0</v>
      </c>
      <c r="G17" s="1818">
        <v>26449</v>
      </c>
      <c r="H17" s="1818">
        <v>0</v>
      </c>
      <c r="I17" s="1818">
        <v>21853</v>
      </c>
      <c r="J17" s="1818">
        <v>665</v>
      </c>
      <c r="K17" s="1818">
        <v>9985</v>
      </c>
      <c r="L17" s="1819">
        <f t="shared" si="0"/>
        <v>80650</v>
      </c>
      <c r="M17" s="1820">
        <v>204</v>
      </c>
      <c r="N17" s="1820">
        <v>0</v>
      </c>
      <c r="O17" s="1820">
        <v>0</v>
      </c>
      <c r="P17" s="1820">
        <v>1858</v>
      </c>
      <c r="Q17" s="1821">
        <f t="shared" si="1"/>
        <v>2062</v>
      </c>
      <c r="R17" s="1819">
        <f t="shared" si="2"/>
        <v>82712</v>
      </c>
    </row>
    <row r="18" spans="1:19" s="1437" customFormat="1" ht="18" customHeight="1">
      <c r="A18" s="418" t="s">
        <v>1029</v>
      </c>
      <c r="B18" s="1818">
        <v>5794</v>
      </c>
      <c r="C18" s="1818">
        <v>24336</v>
      </c>
      <c r="D18" s="1818">
        <v>3249</v>
      </c>
      <c r="E18" s="1818">
        <v>0</v>
      </c>
      <c r="F18" s="1818">
        <v>0</v>
      </c>
      <c r="G18" s="1818">
        <v>18892</v>
      </c>
      <c r="H18" s="1818">
        <v>0</v>
      </c>
      <c r="I18" s="1818">
        <v>19821</v>
      </c>
      <c r="J18" s="1818">
        <v>396</v>
      </c>
      <c r="K18" s="1818">
        <v>10586</v>
      </c>
      <c r="L18" s="1819">
        <f t="shared" si="0"/>
        <v>83074</v>
      </c>
      <c r="M18" s="1820">
        <v>316</v>
      </c>
      <c r="N18" s="1820">
        <v>0</v>
      </c>
      <c r="O18" s="1820">
        <v>0</v>
      </c>
      <c r="P18" s="1820">
        <v>4635</v>
      </c>
      <c r="Q18" s="1821">
        <f t="shared" si="1"/>
        <v>4951</v>
      </c>
      <c r="R18" s="1819">
        <f t="shared" si="2"/>
        <v>88025</v>
      </c>
    </row>
    <row r="19" spans="1:19" s="1437" customFormat="1" ht="18" customHeight="1">
      <c r="A19" s="418" t="s">
        <v>1089</v>
      </c>
      <c r="B19" s="1818">
        <v>2921</v>
      </c>
      <c r="C19" s="1818">
        <v>5194</v>
      </c>
      <c r="D19" s="1818">
        <v>696</v>
      </c>
      <c r="E19" s="1818">
        <v>0</v>
      </c>
      <c r="F19" s="1818">
        <v>0</v>
      </c>
      <c r="G19" s="1818">
        <v>2841</v>
      </c>
      <c r="H19" s="1818">
        <v>0</v>
      </c>
      <c r="I19" s="1818">
        <v>5064</v>
      </c>
      <c r="J19" s="1818">
        <v>88</v>
      </c>
      <c r="K19" s="1818">
        <v>1402</v>
      </c>
      <c r="L19" s="1819">
        <f t="shared" si="0"/>
        <v>18206</v>
      </c>
      <c r="M19" s="1820">
        <v>236</v>
      </c>
      <c r="N19" s="1820">
        <v>0</v>
      </c>
      <c r="O19" s="1820">
        <v>0</v>
      </c>
      <c r="P19" s="1820">
        <v>78</v>
      </c>
      <c r="Q19" s="1821">
        <f t="shared" si="1"/>
        <v>314</v>
      </c>
      <c r="R19" s="1819">
        <f t="shared" si="2"/>
        <v>18520</v>
      </c>
    </row>
    <row r="20" spans="1:19" s="789" customFormat="1" ht="21.75" customHeight="1">
      <c r="A20" s="946" t="s">
        <v>2</v>
      </c>
      <c r="B20" s="1800">
        <f>SUM(B4:B19)</f>
        <v>38440</v>
      </c>
      <c r="C20" s="1800">
        <f>SUM(C4:C19)</f>
        <v>77698</v>
      </c>
      <c r="D20" s="1800">
        <f t="shared" ref="D20:K20" si="3">SUM(D4:D19)</f>
        <v>6779</v>
      </c>
      <c r="E20" s="1800">
        <f t="shared" si="3"/>
        <v>23</v>
      </c>
      <c r="F20" s="1800">
        <f t="shared" si="3"/>
        <v>685</v>
      </c>
      <c r="G20" s="1800">
        <f t="shared" si="3"/>
        <v>88773</v>
      </c>
      <c r="H20" s="1800">
        <f t="shared" si="3"/>
        <v>0</v>
      </c>
      <c r="I20" s="1800">
        <f t="shared" si="3"/>
        <v>144107</v>
      </c>
      <c r="J20" s="1800">
        <f t="shared" si="3"/>
        <v>4816</v>
      </c>
      <c r="K20" s="1800">
        <f t="shared" si="3"/>
        <v>50653</v>
      </c>
      <c r="L20" s="1801">
        <f>SUM(L4:L19)</f>
        <v>411974</v>
      </c>
      <c r="M20" s="1800">
        <f>SUM(M4:M19)</f>
        <v>11705</v>
      </c>
      <c r="N20" s="1800">
        <f>SUM(N4:N19)</f>
        <v>0</v>
      </c>
      <c r="O20" s="1800">
        <f t="shared" ref="O20:P20" si="4">SUM(O4:O19)</f>
        <v>13</v>
      </c>
      <c r="P20" s="1800">
        <f t="shared" si="4"/>
        <v>58966</v>
      </c>
      <c r="Q20" s="1802">
        <f>SUM(Q4:Q19)</f>
        <v>70684</v>
      </c>
      <c r="R20" s="1801">
        <f>SUM(R4:R19)</f>
        <v>482658</v>
      </c>
      <c r="S20" s="1438"/>
    </row>
    <row r="21" spans="1:19" s="32" customFormat="1">
      <c r="A21" s="1809" t="s">
        <v>1020</v>
      </c>
      <c r="B21" s="611"/>
      <c r="C21" s="611"/>
      <c r="D21" s="611"/>
      <c r="E21" s="611"/>
      <c r="F21" s="1789"/>
      <c r="G21" s="1789"/>
      <c r="H21" s="611"/>
      <c r="I21" s="611"/>
      <c r="J21" s="611"/>
      <c r="K21" s="611"/>
      <c r="L21" s="82"/>
      <c r="M21" s="82" t="s">
        <v>157</v>
      </c>
      <c r="N21" s="82"/>
      <c r="O21" s="82"/>
      <c r="P21" s="82"/>
      <c r="Q21" s="82"/>
      <c r="R21" s="82"/>
    </row>
    <row r="22" spans="1:19" s="1815" customFormat="1" ht="16.5">
      <c r="A22" s="1810" t="s">
        <v>1024</v>
      </c>
      <c r="B22" s="1812"/>
      <c r="C22" s="1812"/>
      <c r="D22" s="1812"/>
      <c r="E22" s="1812"/>
      <c r="F22" s="1813"/>
      <c r="G22" s="1813"/>
      <c r="H22" s="1812"/>
      <c r="I22" s="1812"/>
      <c r="J22" s="1812"/>
      <c r="K22" s="1812"/>
      <c r="L22" s="1814"/>
      <c r="M22" s="1814"/>
      <c r="N22" s="1814"/>
      <c r="O22" s="1814"/>
      <c r="P22" s="1814"/>
      <c r="Q22" s="1814"/>
      <c r="R22" s="1814"/>
    </row>
    <row r="23" spans="1:19" s="1815" customFormat="1" ht="16.5">
      <c r="A23" s="1810" t="s">
        <v>1025</v>
      </c>
      <c r="B23" s="1812"/>
      <c r="C23" s="1812"/>
      <c r="D23" s="1812"/>
      <c r="E23" s="1812"/>
      <c r="F23" s="1813"/>
      <c r="G23" s="1813"/>
      <c r="H23" s="1812"/>
      <c r="I23" s="1812"/>
      <c r="J23" s="1812"/>
      <c r="K23" s="1812"/>
      <c r="L23" s="1814"/>
      <c r="M23" s="1814"/>
      <c r="N23" s="1814"/>
      <c r="O23" s="1814"/>
      <c r="P23" s="1814"/>
      <c r="Q23" s="1814"/>
      <c r="R23" s="1814"/>
    </row>
    <row r="24" spans="1:19" s="1815" customFormat="1" ht="16.5">
      <c r="A24" s="1810" t="s">
        <v>1026</v>
      </c>
      <c r="B24" s="1812"/>
      <c r="C24" s="1812"/>
      <c r="D24" s="1812"/>
      <c r="E24" s="1812"/>
      <c r="F24" s="1813"/>
      <c r="G24" s="1813"/>
      <c r="H24" s="1812"/>
      <c r="I24" s="1812"/>
      <c r="J24" s="1812"/>
      <c r="K24" s="1812"/>
      <c r="L24" s="1814"/>
      <c r="M24" s="1814"/>
      <c r="N24" s="1814"/>
      <c r="O24" s="1814"/>
      <c r="P24" s="1814"/>
      <c r="Q24" s="1814"/>
      <c r="R24" s="1814"/>
    </row>
    <row r="25" spans="1:19" s="1815" customFormat="1" ht="16.5">
      <c r="A25" s="1810" t="s">
        <v>1027</v>
      </c>
      <c r="B25" s="1812"/>
      <c r="C25" s="1812"/>
      <c r="D25" s="1816"/>
      <c r="E25" s="1816"/>
      <c r="F25" s="1816"/>
      <c r="G25" s="1805"/>
      <c r="H25" s="1816"/>
      <c r="I25" s="1805"/>
      <c r="J25" s="1816"/>
      <c r="K25" s="1816"/>
      <c r="L25" s="1817"/>
      <c r="M25" s="1817"/>
      <c r="N25" s="1817"/>
      <c r="O25" s="1817"/>
      <c r="P25" s="1817"/>
      <c r="Q25" s="52"/>
      <c r="R25" s="18"/>
    </row>
    <row r="26" spans="1:19" s="1815" customFormat="1">
      <c r="A26" s="1810"/>
      <c r="B26" s="1812"/>
      <c r="C26" s="1812"/>
      <c r="D26" s="1816"/>
      <c r="E26" s="1816"/>
      <c r="F26" s="1816"/>
      <c r="G26" s="1805"/>
      <c r="H26" s="1816"/>
      <c r="I26" s="1805"/>
      <c r="J26" s="1816"/>
      <c r="K26" s="1816"/>
      <c r="L26" s="1817"/>
      <c r="M26" s="1817"/>
      <c r="N26" s="1817"/>
      <c r="O26" s="1817"/>
      <c r="P26" s="1817"/>
      <c r="Q26" s="52"/>
      <c r="R26" s="18"/>
    </row>
    <row r="27" spans="1:19" s="32" customFormat="1">
      <c r="A27" s="82"/>
      <c r="B27" s="611"/>
      <c r="C27" s="611"/>
      <c r="D27" s="1804"/>
      <c r="E27" s="1804"/>
      <c r="F27" s="1804"/>
      <c r="G27" s="1805"/>
      <c r="H27" s="1804"/>
      <c r="I27" s="1805"/>
      <c r="J27" s="1804"/>
      <c r="K27" s="1804"/>
      <c r="L27" s="37"/>
      <c r="M27" s="37"/>
      <c r="N27" s="52"/>
      <c r="O27" s="37"/>
      <c r="P27" s="37"/>
      <c r="Q27" s="37"/>
      <c r="R27" s="37"/>
    </row>
    <row r="28" spans="1:19" s="32" customFormat="1">
      <c r="A28" s="82"/>
      <c r="B28" s="611"/>
      <c r="C28" s="611"/>
      <c r="D28" s="1804"/>
      <c r="E28" s="1804"/>
      <c r="F28" s="1804"/>
      <c r="G28" s="1805"/>
      <c r="H28" s="1804"/>
      <c r="I28" s="1805"/>
      <c r="J28" s="1804"/>
      <c r="K28" s="1804"/>
      <c r="L28" s="37"/>
      <c r="M28" s="37"/>
      <c r="N28" s="52"/>
      <c r="O28" s="37"/>
      <c r="P28" s="37"/>
      <c r="Q28" s="37"/>
      <c r="R28" s="37"/>
    </row>
    <row r="29" spans="1:19" s="32" customFormat="1">
      <c r="A29" s="82"/>
      <c r="B29" s="611"/>
      <c r="C29" s="611"/>
      <c r="D29" s="1804"/>
      <c r="E29" s="1804"/>
      <c r="F29" s="1804"/>
      <c r="G29" s="1805"/>
      <c r="H29" s="1804"/>
      <c r="I29" s="1805"/>
      <c r="J29" s="1804"/>
      <c r="K29" s="1804"/>
      <c r="L29" s="37"/>
      <c r="M29" s="37"/>
      <c r="N29" s="37"/>
      <c r="O29" s="37"/>
      <c r="P29" s="37"/>
      <c r="Q29" s="52"/>
      <c r="R29" s="37"/>
    </row>
    <row r="30" spans="1:19" s="32" customFormat="1">
      <c r="A30" s="82"/>
      <c r="B30" s="611"/>
      <c r="C30" s="611"/>
      <c r="D30" s="1804"/>
      <c r="E30" s="1804"/>
      <c r="F30" s="1804"/>
      <c r="G30" s="1805"/>
      <c r="H30" s="1804"/>
      <c r="I30" s="1805"/>
      <c r="J30" s="1804"/>
      <c r="K30" s="1804"/>
      <c r="L30" s="37"/>
      <c r="M30" s="37"/>
      <c r="N30" s="52"/>
      <c r="O30" s="37"/>
      <c r="P30" s="37"/>
      <c r="Q30" s="52"/>
      <c r="R30" s="52"/>
    </row>
    <row r="31" spans="1:19" s="32" customFormat="1">
      <c r="A31" s="82"/>
      <c r="B31" s="611"/>
      <c r="C31" s="611"/>
      <c r="D31" s="1804"/>
      <c r="E31" s="1804"/>
      <c r="F31" s="1804"/>
      <c r="G31" s="1804"/>
      <c r="H31" s="1804"/>
      <c r="I31" s="1805"/>
      <c r="J31" s="1804"/>
      <c r="K31" s="1804"/>
      <c r="L31" s="52"/>
      <c r="M31" s="52"/>
      <c r="N31" s="37"/>
      <c r="O31" s="37"/>
      <c r="P31" s="37"/>
      <c r="Q31" s="37"/>
      <c r="R31" s="37"/>
    </row>
    <row r="32" spans="1:19" s="32" customFormat="1">
      <c r="A32" s="82"/>
      <c r="B32" s="611"/>
      <c r="C32" s="611"/>
      <c r="D32" s="1804"/>
      <c r="E32" s="1804"/>
      <c r="F32" s="1804"/>
      <c r="G32" s="1804"/>
      <c r="H32" s="1804"/>
      <c r="I32" s="1805"/>
      <c r="J32" s="1804"/>
      <c r="K32" s="1804"/>
      <c r="L32" s="37"/>
      <c r="M32" s="37"/>
      <c r="N32" s="52"/>
      <c r="O32" s="37"/>
      <c r="P32" s="37"/>
      <c r="Q32" s="37"/>
      <c r="R32" s="52"/>
    </row>
    <row r="33" spans="1:18" s="32" customFormat="1">
      <c r="A33" s="82"/>
      <c r="B33" s="611"/>
      <c r="C33" s="611"/>
      <c r="D33" s="1804"/>
      <c r="E33" s="1804"/>
      <c r="F33" s="1804"/>
      <c r="G33" s="1805"/>
      <c r="H33" s="1804"/>
      <c r="I33" s="1805"/>
      <c r="J33" s="1804"/>
      <c r="K33" s="1804"/>
      <c r="L33" s="37"/>
      <c r="M33" s="37"/>
      <c r="N33" s="52"/>
      <c r="O33" s="37"/>
      <c r="P33" s="37"/>
      <c r="Q33" s="37"/>
      <c r="R33" s="52"/>
    </row>
    <row r="34" spans="1:18" s="32" customFormat="1">
      <c r="A34" s="82"/>
      <c r="B34" s="611"/>
      <c r="C34" s="611"/>
      <c r="D34" s="611"/>
      <c r="E34" s="1806"/>
      <c r="F34" s="1806"/>
      <c r="G34" s="1807"/>
      <c r="H34" s="1806"/>
      <c r="I34" s="1807"/>
      <c r="J34" s="1806"/>
      <c r="K34" s="1806"/>
      <c r="L34" s="20"/>
      <c r="M34" s="20"/>
      <c r="N34" s="20"/>
      <c r="O34" s="19"/>
      <c r="P34" s="19"/>
      <c r="Q34" s="19"/>
      <c r="R34" s="21"/>
    </row>
    <row r="35" spans="1:18" s="32" customFormat="1">
      <c r="A35" s="82"/>
      <c r="B35" s="611"/>
      <c r="C35" s="611"/>
      <c r="D35" s="1804"/>
      <c r="E35" s="1804"/>
      <c r="F35" s="1804"/>
      <c r="G35" s="1805"/>
      <c r="H35" s="1804"/>
      <c r="I35" s="1805"/>
      <c r="J35" s="1804"/>
      <c r="K35" s="1804"/>
      <c r="L35" s="37"/>
      <c r="M35" s="37"/>
      <c r="N35" s="52"/>
      <c r="O35" s="37"/>
      <c r="P35" s="37"/>
      <c r="Q35" s="52"/>
      <c r="R35" s="52"/>
    </row>
    <row r="36" spans="1:18" s="32" customFormat="1">
      <c r="A36" s="82"/>
      <c r="B36" s="611"/>
      <c r="C36" s="611"/>
      <c r="D36" s="611"/>
      <c r="E36" s="611"/>
      <c r="F36" s="611"/>
      <c r="G36" s="611"/>
      <c r="H36" s="611"/>
      <c r="I36" s="611"/>
      <c r="J36" s="611"/>
      <c r="K36" s="611"/>
      <c r="L36" s="82"/>
      <c r="M36" s="82"/>
      <c r="N36" s="82"/>
      <c r="O36" s="82"/>
      <c r="P36" s="82"/>
      <c r="Q36" s="82"/>
      <c r="R36" s="82"/>
    </row>
    <row r="37" spans="1:18" s="32" customFormat="1">
      <c r="A37" s="82"/>
      <c r="B37" s="611"/>
      <c r="C37" s="611"/>
      <c r="D37" s="611"/>
      <c r="E37" s="611"/>
      <c r="F37" s="611"/>
      <c r="G37" s="611"/>
      <c r="H37" s="611"/>
      <c r="I37" s="611"/>
      <c r="J37" s="611"/>
      <c r="K37" s="611"/>
      <c r="L37" s="82"/>
      <c r="M37" s="82"/>
      <c r="N37" s="82"/>
      <c r="O37" s="82"/>
      <c r="P37" s="82"/>
      <c r="Q37" s="82"/>
      <c r="R37" s="82"/>
    </row>
    <row r="38" spans="1:18" s="32" customFormat="1">
      <c r="A38" s="82"/>
      <c r="B38" s="611"/>
      <c r="C38" s="611"/>
      <c r="D38" s="611"/>
      <c r="E38" s="611"/>
      <c r="F38" s="611"/>
      <c r="G38" s="611"/>
      <c r="H38" s="611"/>
      <c r="I38" s="611"/>
      <c r="J38" s="611"/>
      <c r="K38" s="611"/>
      <c r="L38" s="82"/>
      <c r="M38" s="82"/>
      <c r="N38" s="82"/>
      <c r="O38" s="82"/>
      <c r="P38" s="82"/>
      <c r="Q38" s="82"/>
      <c r="R38" s="82"/>
    </row>
    <row r="39" spans="1:18" s="32" customFormat="1">
      <c r="A39" s="82"/>
      <c r="B39" s="611"/>
      <c r="C39" s="611"/>
      <c r="D39" s="611"/>
      <c r="E39" s="611"/>
      <c r="F39" s="611"/>
      <c r="G39" s="611"/>
      <c r="H39" s="611"/>
      <c r="I39" s="611"/>
      <c r="J39" s="611"/>
      <c r="K39" s="611"/>
      <c r="L39" s="82"/>
      <c r="M39" s="82"/>
      <c r="N39" s="82"/>
      <c r="O39" s="82"/>
      <c r="P39" s="82"/>
      <c r="Q39" s="82"/>
      <c r="R39" s="82"/>
    </row>
    <row r="40" spans="1:18" s="32" customFormat="1">
      <c r="A40" s="82"/>
      <c r="B40" s="611"/>
      <c r="C40" s="611"/>
      <c r="D40" s="611"/>
      <c r="E40" s="611"/>
      <c r="F40" s="611"/>
      <c r="G40" s="611"/>
      <c r="H40" s="611"/>
      <c r="I40" s="611"/>
      <c r="J40" s="611"/>
      <c r="K40" s="611"/>
      <c r="L40" s="82"/>
      <c r="M40" s="82"/>
      <c r="N40" s="82"/>
      <c r="O40" s="82"/>
      <c r="P40" s="82"/>
      <c r="Q40" s="82"/>
      <c r="R40" s="82"/>
    </row>
    <row r="41" spans="1:18" s="32" customFormat="1">
      <c r="A41" s="82"/>
      <c r="B41" s="611"/>
      <c r="C41" s="611"/>
      <c r="D41" s="611"/>
      <c r="E41" s="611"/>
      <c r="F41" s="611"/>
      <c r="G41" s="611"/>
      <c r="H41" s="611"/>
      <c r="I41" s="611"/>
      <c r="J41" s="611"/>
      <c r="K41" s="611"/>
      <c r="L41" s="82"/>
      <c r="M41" s="82"/>
      <c r="N41" s="82"/>
      <c r="O41" s="82"/>
      <c r="P41" s="82"/>
      <c r="Q41" s="82"/>
      <c r="R41" s="82"/>
    </row>
    <row r="42" spans="1:18" s="32" customFormat="1">
      <c r="A42" s="82"/>
      <c r="B42" s="611"/>
      <c r="C42" s="611"/>
      <c r="D42" s="611"/>
      <c r="E42" s="611"/>
      <c r="F42" s="611"/>
      <c r="G42" s="611"/>
      <c r="H42" s="611"/>
      <c r="I42" s="611"/>
      <c r="J42" s="611"/>
      <c r="K42" s="611"/>
      <c r="L42" s="82"/>
      <c r="M42" s="82"/>
      <c r="N42" s="82"/>
      <c r="O42" s="82"/>
      <c r="P42" s="82"/>
      <c r="Q42" s="82"/>
      <c r="R42" s="82"/>
    </row>
    <row r="43" spans="1:18" s="32" customFormat="1">
      <c r="A43" s="82"/>
      <c r="B43" s="611"/>
      <c r="C43" s="611"/>
      <c r="D43" s="611"/>
      <c r="E43" s="611"/>
      <c r="F43" s="611"/>
      <c r="G43" s="611"/>
      <c r="H43" s="611"/>
      <c r="I43" s="611"/>
      <c r="J43" s="611"/>
      <c r="K43" s="611"/>
      <c r="L43" s="82"/>
      <c r="M43" s="82"/>
      <c r="N43" s="82"/>
      <c r="O43" s="82"/>
      <c r="P43" s="82"/>
      <c r="Q43" s="82"/>
      <c r="R43" s="82"/>
    </row>
    <row r="44" spans="1:18" s="32" customFormat="1">
      <c r="A44" s="82"/>
      <c r="B44" s="611"/>
      <c r="C44" s="611"/>
      <c r="D44" s="611"/>
      <c r="E44" s="611"/>
      <c r="F44" s="611"/>
      <c r="G44" s="611"/>
      <c r="H44" s="611"/>
      <c r="I44" s="611"/>
      <c r="J44" s="611"/>
      <c r="K44" s="611"/>
      <c r="L44" s="82"/>
      <c r="M44" s="82"/>
      <c r="N44" s="82"/>
      <c r="O44" s="82"/>
      <c r="P44" s="82"/>
      <c r="Q44" s="82"/>
      <c r="R44" s="82"/>
    </row>
    <row r="45" spans="1:18" s="32" customFormat="1">
      <c r="A45" s="66"/>
      <c r="B45" s="1789"/>
      <c r="C45" s="1789"/>
      <c r="D45" s="1789"/>
      <c r="E45" s="1789"/>
      <c r="F45" s="1789"/>
      <c r="G45" s="1789"/>
      <c r="H45" s="1789"/>
      <c r="I45" s="1789"/>
      <c r="J45" s="1789"/>
      <c r="K45" s="1789"/>
      <c r="L45" s="66"/>
      <c r="M45" s="66"/>
      <c r="N45" s="66"/>
      <c r="O45" s="66"/>
      <c r="P45" s="66"/>
      <c r="Q45" s="66"/>
      <c r="R45" s="66"/>
    </row>
    <row r="46" spans="1:18" s="32" customFormat="1">
      <c r="A46" s="66"/>
      <c r="B46" s="1789"/>
      <c r="C46" s="1789"/>
      <c r="D46" s="1789"/>
      <c r="E46" s="1789"/>
      <c r="F46" s="1789"/>
      <c r="G46" s="1789"/>
      <c r="H46" s="1789"/>
      <c r="I46" s="1789"/>
      <c r="J46" s="1789"/>
      <c r="K46" s="1789"/>
      <c r="L46" s="66"/>
      <c r="M46" s="66"/>
      <c r="N46" s="66"/>
      <c r="O46" s="66"/>
      <c r="P46" s="66"/>
      <c r="Q46" s="66"/>
      <c r="R46" s="66"/>
    </row>
    <row r="47" spans="1:18" s="32" customFormat="1">
      <c r="A47" s="66"/>
      <c r="B47" s="1789"/>
      <c r="C47" s="1789"/>
      <c r="D47" s="1789"/>
      <c r="E47" s="1789"/>
      <c r="F47" s="1789"/>
      <c r="G47" s="1789"/>
      <c r="H47" s="1789"/>
      <c r="I47" s="1789"/>
      <c r="J47" s="1789"/>
      <c r="K47" s="1789"/>
      <c r="L47" s="66"/>
      <c r="M47" s="66"/>
      <c r="N47" s="66"/>
      <c r="O47" s="66"/>
      <c r="P47" s="66"/>
      <c r="Q47" s="66"/>
      <c r="R47" s="66"/>
    </row>
    <row r="48" spans="1:18" s="32" customFormat="1">
      <c r="A48" s="66"/>
      <c r="B48" s="1789"/>
      <c r="C48" s="1789"/>
      <c r="D48" s="1789"/>
      <c r="E48" s="1789"/>
      <c r="F48" s="1789"/>
      <c r="G48" s="1789"/>
      <c r="H48" s="1789"/>
      <c r="I48" s="1789"/>
      <c r="J48" s="1789"/>
      <c r="K48" s="1789"/>
      <c r="L48" s="66"/>
      <c r="M48" s="66"/>
      <c r="N48" s="66"/>
      <c r="O48" s="66"/>
      <c r="P48" s="66"/>
      <c r="Q48" s="66"/>
      <c r="R48" s="66"/>
    </row>
    <row r="49" spans="1:18" s="32" customFormat="1">
      <c r="A49" s="66"/>
      <c r="B49" s="1789"/>
      <c r="C49" s="1789"/>
      <c r="D49" s="1789"/>
      <c r="E49" s="1789"/>
      <c r="F49" s="1789"/>
      <c r="G49" s="1789"/>
      <c r="H49" s="1789"/>
      <c r="I49" s="1789"/>
      <c r="J49" s="1789"/>
      <c r="K49" s="1789"/>
      <c r="L49" s="66"/>
      <c r="M49" s="66"/>
      <c r="N49" s="66"/>
      <c r="O49" s="66"/>
      <c r="P49" s="66"/>
      <c r="Q49" s="66"/>
      <c r="R49" s="66"/>
    </row>
    <row r="50" spans="1:18" s="32" customFormat="1">
      <c r="A50" s="66"/>
      <c r="B50" s="1789"/>
      <c r="C50" s="1789"/>
      <c r="D50" s="1789"/>
      <c r="E50" s="1789"/>
      <c r="F50" s="1789"/>
      <c r="G50" s="1789"/>
      <c r="H50" s="1789"/>
      <c r="I50" s="1789"/>
      <c r="J50" s="1789"/>
      <c r="K50" s="1789"/>
      <c r="L50" s="66"/>
      <c r="M50" s="66"/>
      <c r="N50" s="66"/>
      <c r="O50" s="66"/>
      <c r="P50" s="66"/>
      <c r="Q50" s="66"/>
      <c r="R50" s="66"/>
    </row>
    <row r="51" spans="1:18" s="32" customFormat="1">
      <c r="A51" s="66"/>
      <c r="B51" s="1789"/>
      <c r="C51" s="1789"/>
      <c r="D51" s="1789"/>
      <c r="E51" s="1789"/>
      <c r="F51" s="1789"/>
      <c r="G51" s="1789"/>
      <c r="H51" s="1789"/>
      <c r="I51" s="1789"/>
      <c r="J51" s="1789"/>
      <c r="K51" s="1789"/>
      <c r="L51" s="66"/>
      <c r="M51" s="66"/>
      <c r="N51" s="66"/>
      <c r="O51" s="66"/>
      <c r="P51" s="66"/>
      <c r="Q51" s="66"/>
      <c r="R51" s="66"/>
    </row>
    <row r="52" spans="1:18" s="32" customFormat="1">
      <c r="A52" s="66"/>
      <c r="B52" s="1789"/>
      <c r="C52" s="1789"/>
      <c r="D52" s="1789"/>
      <c r="E52" s="1789"/>
      <c r="F52" s="1789"/>
      <c r="G52" s="1789"/>
      <c r="H52" s="1789"/>
      <c r="I52" s="1789"/>
      <c r="J52" s="1789"/>
      <c r="K52" s="1789"/>
      <c r="L52" s="66"/>
      <c r="M52" s="66"/>
      <c r="N52" s="66"/>
      <c r="O52" s="66"/>
      <c r="P52" s="66"/>
      <c r="Q52" s="66"/>
      <c r="R52" s="66"/>
    </row>
    <row r="53" spans="1:18" s="32" customFormat="1">
      <c r="A53" s="66"/>
      <c r="B53" s="1789"/>
      <c r="C53" s="1789"/>
      <c r="D53" s="1789"/>
      <c r="E53" s="1789"/>
      <c r="F53" s="1789"/>
      <c r="G53" s="1789"/>
      <c r="H53" s="1789"/>
      <c r="I53" s="1789"/>
      <c r="J53" s="1789"/>
      <c r="K53" s="1789"/>
      <c r="L53" s="66"/>
      <c r="M53" s="66"/>
      <c r="N53" s="66"/>
      <c r="O53" s="66"/>
      <c r="P53" s="66"/>
      <c r="Q53" s="66"/>
      <c r="R53" s="66"/>
    </row>
    <row r="54" spans="1:18" s="32" customFormat="1">
      <c r="A54" s="66"/>
      <c r="B54" s="1789"/>
      <c r="C54" s="1789"/>
      <c r="D54" s="1789"/>
      <c r="E54" s="1789"/>
      <c r="F54" s="1789"/>
      <c r="G54" s="1789"/>
      <c r="H54" s="1789"/>
      <c r="I54" s="1789"/>
      <c r="J54" s="1789"/>
      <c r="K54" s="1789"/>
      <c r="L54" s="66"/>
      <c r="M54" s="66"/>
      <c r="N54" s="66"/>
      <c r="O54" s="66"/>
      <c r="P54" s="66"/>
      <c r="Q54" s="66"/>
      <c r="R54" s="66"/>
    </row>
    <row r="55" spans="1:18" s="32" customFormat="1">
      <c r="A55" s="66"/>
      <c r="B55" s="1789"/>
      <c r="C55" s="1789"/>
      <c r="D55" s="1789"/>
      <c r="E55" s="1789"/>
      <c r="F55" s="1789"/>
      <c r="G55" s="1789"/>
      <c r="H55" s="1789"/>
      <c r="I55" s="1789"/>
      <c r="J55" s="1789"/>
      <c r="K55" s="1789"/>
      <c r="L55" s="66"/>
      <c r="M55" s="66"/>
      <c r="N55" s="66"/>
      <c r="O55" s="66"/>
      <c r="P55" s="66"/>
      <c r="Q55" s="66"/>
      <c r="R55" s="66"/>
    </row>
    <row r="56" spans="1:18" s="32" customFormat="1">
      <c r="A56" s="66"/>
      <c r="B56" s="1789"/>
      <c r="C56" s="1789"/>
      <c r="D56" s="1789"/>
      <c r="E56" s="1789"/>
      <c r="F56" s="1789"/>
      <c r="G56" s="1789"/>
      <c r="H56" s="1789"/>
      <c r="I56" s="1789"/>
      <c r="J56" s="1789"/>
      <c r="K56" s="1789"/>
      <c r="L56" s="66"/>
      <c r="M56" s="66"/>
      <c r="N56" s="66"/>
      <c r="O56" s="66"/>
      <c r="P56" s="66"/>
      <c r="Q56" s="66"/>
      <c r="R56" s="66"/>
    </row>
    <row r="57" spans="1:18" s="32" customFormat="1">
      <c r="A57" s="66"/>
      <c r="B57" s="1789"/>
      <c r="C57" s="1789"/>
      <c r="D57" s="1789"/>
      <c r="E57" s="1789"/>
      <c r="F57" s="1789"/>
      <c r="G57" s="1789"/>
      <c r="H57" s="1789"/>
      <c r="I57" s="1789"/>
      <c r="J57" s="1789"/>
      <c r="K57" s="1789"/>
      <c r="L57" s="66"/>
      <c r="M57" s="66"/>
      <c r="N57" s="66"/>
      <c r="O57" s="66"/>
      <c r="P57" s="66"/>
      <c r="Q57" s="66"/>
      <c r="R57" s="66"/>
    </row>
    <row r="58" spans="1:18" s="32" customFormat="1">
      <c r="A58" s="66"/>
      <c r="B58" s="1789"/>
      <c r="C58" s="1789"/>
      <c r="D58" s="1789"/>
      <c r="E58" s="1789"/>
      <c r="F58" s="1789"/>
      <c r="G58" s="1789"/>
      <c r="H58" s="1789"/>
      <c r="I58" s="1789"/>
      <c r="J58" s="1789"/>
      <c r="K58" s="1789"/>
      <c r="L58" s="66"/>
      <c r="M58" s="66"/>
      <c r="N58" s="66"/>
      <c r="O58" s="66"/>
      <c r="P58" s="66"/>
      <c r="Q58" s="66"/>
      <c r="R58" s="66"/>
    </row>
    <row r="59" spans="1:18" s="32" customFormat="1">
      <c r="A59" s="66"/>
      <c r="B59" s="1789"/>
      <c r="C59" s="1789"/>
      <c r="D59" s="1789"/>
      <c r="E59" s="1789"/>
      <c r="F59" s="1789"/>
      <c r="G59" s="1789"/>
      <c r="H59" s="1789"/>
      <c r="I59" s="1789"/>
      <c r="J59" s="1789"/>
      <c r="K59" s="1789"/>
      <c r="L59" s="66"/>
      <c r="M59" s="66"/>
      <c r="N59" s="66"/>
      <c r="O59" s="66"/>
      <c r="P59" s="66"/>
      <c r="Q59" s="66"/>
      <c r="R59" s="66"/>
    </row>
    <row r="60" spans="1:18" s="32" customFormat="1">
      <c r="A60" s="66"/>
      <c r="B60" s="1789"/>
      <c r="C60" s="1789"/>
      <c r="D60" s="1789"/>
      <c r="E60" s="1789"/>
      <c r="F60" s="1789"/>
      <c r="G60" s="1789"/>
      <c r="H60" s="1789"/>
      <c r="I60" s="1789"/>
      <c r="J60" s="1789"/>
      <c r="K60" s="1789"/>
      <c r="L60" s="66"/>
      <c r="M60" s="66"/>
      <c r="N60" s="66"/>
      <c r="O60" s="66"/>
      <c r="P60" s="66"/>
      <c r="Q60" s="66"/>
      <c r="R60" s="66"/>
    </row>
    <row r="61" spans="1:18" s="32" customFormat="1">
      <c r="A61" s="66"/>
      <c r="B61" s="1789"/>
      <c r="C61" s="1789"/>
      <c r="D61" s="1789"/>
      <c r="E61" s="1789"/>
      <c r="F61" s="1789"/>
      <c r="G61" s="1789"/>
      <c r="H61" s="1789"/>
      <c r="I61" s="1789"/>
      <c r="J61" s="1789"/>
      <c r="K61" s="1789"/>
      <c r="L61" s="66"/>
      <c r="M61" s="66"/>
      <c r="N61" s="66"/>
      <c r="O61" s="66"/>
      <c r="P61" s="66"/>
      <c r="Q61" s="66"/>
      <c r="R61" s="66"/>
    </row>
    <row r="62" spans="1:18" s="32" customFormat="1">
      <c r="A62" s="66"/>
      <c r="B62" s="1789"/>
      <c r="C62" s="1789"/>
      <c r="D62" s="1789"/>
      <c r="E62" s="1789"/>
      <c r="F62" s="1789"/>
      <c r="G62" s="1789"/>
      <c r="H62" s="1789"/>
      <c r="I62" s="1789"/>
      <c r="J62" s="1789"/>
      <c r="K62" s="1789"/>
      <c r="L62" s="66"/>
      <c r="M62" s="66"/>
      <c r="N62" s="66"/>
      <c r="O62" s="66"/>
      <c r="P62" s="66"/>
      <c r="Q62" s="66"/>
      <c r="R62" s="66"/>
    </row>
    <row r="63" spans="1:18" s="32" customFormat="1">
      <c r="A63" s="66"/>
      <c r="B63" s="1789"/>
      <c r="C63" s="1789"/>
      <c r="D63" s="1789"/>
      <c r="E63" s="1789"/>
      <c r="F63" s="1789"/>
      <c r="G63" s="1789"/>
      <c r="H63" s="1789"/>
      <c r="I63" s="1789"/>
      <c r="J63" s="1789"/>
      <c r="K63" s="1789"/>
      <c r="L63" s="66"/>
      <c r="M63" s="66"/>
      <c r="N63" s="66"/>
      <c r="O63" s="66"/>
      <c r="P63" s="66"/>
      <c r="Q63" s="66"/>
      <c r="R63" s="66"/>
    </row>
    <row r="64" spans="1:18" s="32" customFormat="1">
      <c r="A64" s="66"/>
      <c r="B64" s="1789"/>
      <c r="C64" s="1789"/>
      <c r="D64" s="1789"/>
      <c r="E64" s="1789"/>
      <c r="F64" s="1789"/>
      <c r="G64" s="1789"/>
      <c r="H64" s="1789"/>
      <c r="I64" s="1789"/>
      <c r="J64" s="1789"/>
      <c r="K64" s="1789"/>
      <c r="L64" s="66"/>
      <c r="M64" s="66"/>
      <c r="N64" s="66"/>
      <c r="O64" s="66"/>
      <c r="P64" s="66"/>
      <c r="Q64" s="66"/>
      <c r="R64" s="66"/>
    </row>
    <row r="65" spans="1:18" s="32" customFormat="1">
      <c r="A65" s="66"/>
      <c r="B65" s="1789"/>
      <c r="C65" s="1789"/>
      <c r="D65" s="1789"/>
      <c r="E65" s="1789"/>
      <c r="F65" s="1789"/>
      <c r="G65" s="1789"/>
      <c r="H65" s="1789"/>
      <c r="I65" s="1789"/>
      <c r="J65" s="1789"/>
      <c r="K65" s="1789"/>
      <c r="L65" s="66"/>
      <c r="M65" s="66"/>
      <c r="N65" s="66"/>
      <c r="O65" s="66"/>
      <c r="P65" s="66"/>
      <c r="Q65" s="66"/>
      <c r="R65" s="66"/>
    </row>
    <row r="66" spans="1:18" s="32" customFormat="1">
      <c r="A66" s="66"/>
      <c r="B66" s="1789"/>
      <c r="C66" s="1789"/>
      <c r="D66" s="1789"/>
      <c r="E66" s="1789"/>
      <c r="F66" s="1789"/>
      <c r="G66" s="1789"/>
      <c r="H66" s="1789"/>
      <c r="I66" s="1789"/>
      <c r="J66" s="1789"/>
      <c r="K66" s="1789"/>
      <c r="L66" s="66"/>
      <c r="M66" s="66"/>
      <c r="N66" s="66"/>
      <c r="O66" s="66"/>
      <c r="P66" s="66"/>
      <c r="Q66" s="66"/>
      <c r="R66" s="66"/>
    </row>
    <row r="67" spans="1:18" s="32" customFormat="1">
      <c r="A67" s="66"/>
      <c r="B67" s="1789"/>
      <c r="C67" s="1789"/>
      <c r="D67" s="1789"/>
      <c r="E67" s="1789"/>
      <c r="F67" s="1789"/>
      <c r="G67" s="1789"/>
      <c r="H67" s="1789"/>
      <c r="I67" s="1789"/>
      <c r="J67" s="1789"/>
      <c r="K67" s="1789"/>
      <c r="L67" s="66"/>
      <c r="M67" s="66"/>
      <c r="N67" s="66"/>
      <c r="O67" s="66"/>
      <c r="P67" s="66"/>
      <c r="Q67" s="66"/>
      <c r="R67" s="66"/>
    </row>
    <row r="68" spans="1:18" s="32" customFormat="1">
      <c r="A68" s="66"/>
      <c r="B68" s="1789"/>
      <c r="C68" s="1789"/>
      <c r="D68" s="1789"/>
      <c r="E68" s="1789"/>
      <c r="F68" s="1789"/>
      <c r="G68" s="1789"/>
      <c r="H68" s="1789"/>
      <c r="I68" s="1789"/>
      <c r="J68" s="1789"/>
      <c r="K68" s="1789"/>
      <c r="L68" s="66"/>
      <c r="M68" s="66"/>
      <c r="N68" s="66"/>
      <c r="O68" s="66"/>
      <c r="P68" s="66"/>
      <c r="Q68" s="66"/>
      <c r="R68" s="66"/>
    </row>
    <row r="69" spans="1:18" s="32" customFormat="1">
      <c r="A69" s="66"/>
      <c r="B69" s="1789"/>
      <c r="C69" s="1789"/>
      <c r="D69" s="1789"/>
      <c r="E69" s="1789"/>
      <c r="F69" s="1789"/>
      <c r="G69" s="1789"/>
      <c r="H69" s="1789"/>
      <c r="I69" s="1789"/>
      <c r="J69" s="1789"/>
      <c r="K69" s="1789"/>
      <c r="L69" s="66"/>
      <c r="M69" s="66"/>
      <c r="N69" s="66"/>
      <c r="O69" s="66"/>
      <c r="P69" s="66"/>
      <c r="Q69" s="66"/>
      <c r="R69" s="66"/>
    </row>
    <row r="70" spans="1:18" s="32" customFormat="1">
      <c r="A70" s="66"/>
      <c r="B70" s="1789"/>
      <c r="C70" s="1789"/>
      <c r="D70" s="1789"/>
      <c r="E70" s="1789"/>
      <c r="F70" s="1789"/>
      <c r="G70" s="1789"/>
      <c r="H70" s="1789"/>
      <c r="I70" s="1789"/>
      <c r="J70" s="1789"/>
      <c r="K70" s="1789"/>
      <c r="L70" s="66"/>
      <c r="M70" s="66"/>
      <c r="N70" s="66"/>
      <c r="O70" s="66"/>
      <c r="P70" s="66"/>
      <c r="Q70" s="66"/>
      <c r="R70" s="66"/>
    </row>
    <row r="71" spans="1:18" s="32" customFormat="1">
      <c r="A71" s="66"/>
      <c r="B71" s="1789"/>
      <c r="C71" s="1789"/>
      <c r="D71" s="1789"/>
      <c r="E71" s="1789"/>
      <c r="F71" s="1789"/>
      <c r="G71" s="1789"/>
      <c r="H71" s="1789"/>
      <c r="I71" s="1789"/>
      <c r="J71" s="1789"/>
      <c r="K71" s="1789"/>
      <c r="L71" s="66"/>
      <c r="M71" s="66"/>
      <c r="N71" s="66"/>
      <c r="O71" s="66"/>
      <c r="P71" s="66"/>
      <c r="Q71" s="66"/>
      <c r="R71" s="66"/>
    </row>
    <row r="72" spans="1:18" s="32" customFormat="1">
      <c r="A72" s="66"/>
      <c r="B72" s="1789"/>
      <c r="C72" s="1789"/>
      <c r="D72" s="1789"/>
      <c r="E72" s="1789"/>
      <c r="F72" s="1789"/>
      <c r="G72" s="1789"/>
      <c r="H72" s="1789"/>
      <c r="I72" s="1789"/>
      <c r="J72" s="1789"/>
      <c r="K72" s="1789"/>
      <c r="L72" s="66"/>
      <c r="M72" s="66"/>
      <c r="N72" s="66"/>
      <c r="O72" s="66"/>
      <c r="P72" s="66"/>
      <c r="Q72" s="66"/>
      <c r="R72" s="66"/>
    </row>
    <row r="73" spans="1:18" s="32" customFormat="1">
      <c r="A73" s="66"/>
      <c r="B73" s="1789"/>
      <c r="C73" s="1789"/>
      <c r="D73" s="1789"/>
      <c r="E73" s="1789"/>
      <c r="F73" s="1789"/>
      <c r="G73" s="1789"/>
      <c r="H73" s="1789"/>
      <c r="I73" s="1789"/>
      <c r="J73" s="1789"/>
      <c r="K73" s="1789"/>
      <c r="L73" s="66"/>
      <c r="M73" s="66"/>
      <c r="N73" s="66"/>
      <c r="O73" s="66"/>
      <c r="P73" s="66"/>
      <c r="Q73" s="66"/>
      <c r="R73" s="66"/>
    </row>
    <row r="74" spans="1:18" s="32" customFormat="1">
      <c r="A74" s="66"/>
      <c r="B74" s="1789"/>
      <c r="C74" s="1789"/>
      <c r="D74" s="1789"/>
      <c r="E74" s="1789"/>
      <c r="F74" s="1789"/>
      <c r="G74" s="1789"/>
      <c r="H74" s="1789"/>
      <c r="I74" s="1789"/>
      <c r="J74" s="1789"/>
      <c r="K74" s="1789"/>
      <c r="L74" s="66"/>
      <c r="M74" s="66"/>
      <c r="N74" s="66"/>
      <c r="O74" s="66"/>
      <c r="P74" s="66"/>
      <c r="Q74" s="66"/>
      <c r="R74" s="66"/>
    </row>
    <row r="75" spans="1:18" s="32" customFormat="1">
      <c r="A75" s="66"/>
      <c r="B75" s="1789"/>
      <c r="C75" s="1789"/>
      <c r="D75" s="1789"/>
      <c r="E75" s="1789"/>
      <c r="F75" s="1789"/>
      <c r="G75" s="1789"/>
      <c r="H75" s="1789"/>
      <c r="I75" s="1789"/>
      <c r="J75" s="1789"/>
      <c r="K75" s="1789"/>
      <c r="L75" s="66"/>
      <c r="M75" s="66"/>
      <c r="N75" s="66"/>
      <c r="O75" s="66"/>
      <c r="P75" s="66"/>
      <c r="Q75" s="66"/>
      <c r="R75" s="66"/>
    </row>
    <row r="76" spans="1:18" s="32" customFormat="1">
      <c r="A76" s="66"/>
      <c r="B76" s="1789"/>
      <c r="C76" s="1789"/>
      <c r="D76" s="1789"/>
      <c r="E76" s="1789"/>
      <c r="F76" s="1789"/>
      <c r="G76" s="1789"/>
      <c r="H76" s="1789"/>
      <c r="I76" s="1789"/>
      <c r="J76" s="1789"/>
      <c r="K76" s="1789"/>
      <c r="L76" s="66"/>
      <c r="M76" s="66"/>
      <c r="N76" s="66"/>
      <c r="O76" s="66"/>
      <c r="P76" s="66"/>
      <c r="Q76" s="66"/>
      <c r="R76" s="66"/>
    </row>
    <row r="77" spans="1:18" s="32" customFormat="1">
      <c r="A77" s="66"/>
      <c r="B77" s="1789"/>
      <c r="C77" s="1789"/>
      <c r="D77" s="1789"/>
      <c r="E77" s="1789"/>
      <c r="F77" s="1789"/>
      <c r="G77" s="1789"/>
      <c r="H77" s="1789"/>
      <c r="I77" s="1789"/>
      <c r="J77" s="1789"/>
      <c r="K77" s="1789"/>
      <c r="L77" s="66"/>
      <c r="M77" s="66"/>
      <c r="N77" s="66"/>
      <c r="O77" s="66"/>
      <c r="P77" s="66"/>
      <c r="Q77" s="66"/>
      <c r="R77" s="66"/>
    </row>
    <row r="78" spans="1:18" s="32" customFormat="1">
      <c r="A78" s="66"/>
      <c r="B78" s="1789"/>
      <c r="C78" s="1789"/>
      <c r="D78" s="1789"/>
      <c r="E78" s="1789"/>
      <c r="F78" s="1789"/>
      <c r="G78" s="1789"/>
      <c r="H78" s="1789"/>
      <c r="I78" s="1789"/>
      <c r="J78" s="1789"/>
      <c r="K78" s="1789"/>
      <c r="L78" s="66"/>
      <c r="M78" s="66"/>
      <c r="N78" s="66"/>
      <c r="O78" s="66"/>
      <c r="P78" s="66"/>
      <c r="Q78" s="66"/>
      <c r="R78" s="66"/>
    </row>
    <row r="79" spans="1:18" s="32" customFormat="1">
      <c r="A79" s="66"/>
      <c r="B79" s="1789"/>
      <c r="C79" s="1789"/>
      <c r="D79" s="1789"/>
      <c r="E79" s="1789"/>
      <c r="F79" s="1789"/>
      <c r="G79" s="1789"/>
      <c r="H79" s="1789"/>
      <c r="I79" s="1789"/>
      <c r="J79" s="1789"/>
      <c r="K79" s="1789"/>
      <c r="L79" s="66"/>
      <c r="M79" s="66"/>
      <c r="N79" s="66"/>
      <c r="O79" s="66"/>
      <c r="P79" s="66"/>
      <c r="Q79" s="66"/>
      <c r="R79" s="66"/>
    </row>
    <row r="80" spans="1:18" s="32" customFormat="1">
      <c r="A80" s="66"/>
      <c r="B80" s="1789"/>
      <c r="C80" s="1789"/>
      <c r="D80" s="1789"/>
      <c r="E80" s="1789"/>
      <c r="F80" s="1789"/>
      <c r="G80" s="1789"/>
      <c r="H80" s="1789"/>
      <c r="I80" s="1789"/>
      <c r="J80" s="1789"/>
      <c r="K80" s="1789"/>
      <c r="L80" s="66"/>
      <c r="M80" s="66"/>
      <c r="N80" s="66"/>
      <c r="O80" s="66"/>
      <c r="P80" s="66"/>
      <c r="Q80" s="66"/>
      <c r="R80" s="66"/>
    </row>
    <row r="81" spans="1:18" s="32" customFormat="1">
      <c r="A81" s="66"/>
      <c r="B81" s="1789"/>
      <c r="C81" s="1789"/>
      <c r="D81" s="1789"/>
      <c r="E81" s="1789"/>
      <c r="F81" s="1789"/>
      <c r="G81" s="1789"/>
      <c r="H81" s="1789"/>
      <c r="I81" s="1789"/>
      <c r="J81" s="1789"/>
      <c r="K81" s="1789"/>
      <c r="L81" s="66"/>
      <c r="M81" s="66"/>
      <c r="N81" s="66"/>
      <c r="O81" s="66"/>
      <c r="P81" s="66"/>
      <c r="Q81" s="66"/>
      <c r="R81" s="66"/>
    </row>
    <row r="82" spans="1:18" s="32" customFormat="1">
      <c r="A82" s="66"/>
      <c r="B82" s="1789"/>
      <c r="C82" s="1789"/>
      <c r="D82" s="1789"/>
      <c r="E82" s="1789"/>
      <c r="F82" s="1789"/>
      <c r="G82" s="1789"/>
      <c r="H82" s="1789"/>
      <c r="I82" s="1789"/>
      <c r="J82" s="1789"/>
      <c r="K82" s="1789"/>
      <c r="L82" s="66"/>
      <c r="M82" s="66"/>
      <c r="N82" s="66"/>
      <c r="O82" s="66"/>
      <c r="P82" s="66"/>
      <c r="Q82" s="66"/>
      <c r="R82" s="66"/>
    </row>
    <row r="83" spans="1:18" s="32" customFormat="1">
      <c r="A83" s="66"/>
      <c r="B83" s="1789"/>
      <c r="C83" s="1789"/>
      <c r="D83" s="1789"/>
      <c r="E83" s="1789"/>
      <c r="F83" s="1789"/>
      <c r="G83" s="1789"/>
      <c r="H83" s="1789"/>
      <c r="I83" s="1789"/>
      <c r="J83" s="1789"/>
      <c r="K83" s="1789"/>
      <c r="L83" s="66"/>
      <c r="M83" s="66"/>
      <c r="N83" s="66"/>
      <c r="O83" s="66"/>
      <c r="P83" s="66"/>
      <c r="Q83" s="66"/>
      <c r="R83" s="66"/>
    </row>
    <row r="84" spans="1:18" s="32" customFormat="1">
      <c r="A84" s="66"/>
      <c r="B84" s="1789"/>
      <c r="C84" s="1789"/>
      <c r="D84" s="1789"/>
      <c r="E84" s="1789"/>
      <c r="F84" s="1789"/>
      <c r="G84" s="1789"/>
      <c r="H84" s="1789"/>
      <c r="I84" s="1789"/>
      <c r="J84" s="1789"/>
      <c r="K84" s="1789"/>
      <c r="L84" s="66"/>
      <c r="M84" s="66"/>
      <c r="N84" s="66"/>
      <c r="O84" s="66"/>
      <c r="P84" s="66"/>
      <c r="Q84" s="66"/>
      <c r="R84" s="66"/>
    </row>
    <row r="85" spans="1:18" s="32" customFormat="1">
      <c r="A85" s="66"/>
      <c r="B85" s="1789"/>
      <c r="C85" s="1789"/>
      <c r="D85" s="1789"/>
      <c r="E85" s="1789"/>
      <c r="F85" s="1789"/>
      <c r="G85" s="1789"/>
      <c r="H85" s="1789"/>
      <c r="I85" s="1789"/>
      <c r="J85" s="1789"/>
      <c r="K85" s="1789"/>
      <c r="L85" s="66"/>
      <c r="M85" s="66"/>
      <c r="N85" s="66"/>
      <c r="O85" s="66"/>
      <c r="P85" s="66"/>
      <c r="Q85" s="66"/>
      <c r="R85" s="66"/>
    </row>
    <row r="86" spans="1:18" s="32" customFormat="1">
      <c r="A86" s="66"/>
      <c r="B86" s="1789"/>
      <c r="C86" s="1789"/>
      <c r="D86" s="1789"/>
      <c r="E86" s="1789"/>
      <c r="F86" s="1789"/>
      <c r="G86" s="1789"/>
      <c r="H86" s="1789"/>
      <c r="I86" s="1789"/>
      <c r="J86" s="1789"/>
      <c r="K86" s="1789"/>
      <c r="L86" s="66"/>
      <c r="M86" s="66"/>
      <c r="N86" s="66"/>
      <c r="O86" s="66"/>
      <c r="P86" s="66"/>
      <c r="Q86" s="66"/>
      <c r="R86" s="66"/>
    </row>
    <row r="87" spans="1:18" s="32" customFormat="1">
      <c r="A87" s="66"/>
      <c r="B87" s="1789"/>
      <c r="C87" s="1789"/>
      <c r="D87" s="1789"/>
      <c r="E87" s="1789"/>
      <c r="F87" s="1789"/>
      <c r="G87" s="1789"/>
      <c r="H87" s="1789"/>
      <c r="I87" s="1789"/>
      <c r="J87" s="1789"/>
      <c r="K87" s="1789"/>
      <c r="L87" s="66"/>
      <c r="M87" s="66"/>
      <c r="N87" s="66"/>
      <c r="O87" s="66"/>
      <c r="P87" s="66"/>
      <c r="Q87" s="66"/>
      <c r="R87" s="66"/>
    </row>
    <row r="88" spans="1:18" s="32" customFormat="1">
      <c r="A88" s="66"/>
      <c r="B88" s="1789"/>
      <c r="C88" s="1789"/>
      <c r="D88" s="1789"/>
      <c r="E88" s="1789"/>
      <c r="F88" s="1789"/>
      <c r="G88" s="1789"/>
      <c r="H88" s="1789"/>
      <c r="I88" s="1789"/>
      <c r="J88" s="1789"/>
      <c r="K88" s="1789"/>
      <c r="L88" s="66"/>
      <c r="M88" s="66"/>
      <c r="N88" s="66"/>
      <c r="O88" s="66"/>
      <c r="P88" s="66"/>
      <c r="Q88" s="66"/>
      <c r="R88" s="66"/>
    </row>
    <row r="89" spans="1:18" s="32" customFormat="1">
      <c r="A89" s="66"/>
      <c r="B89" s="1789"/>
      <c r="C89" s="1789"/>
      <c r="D89" s="1789"/>
      <c r="E89" s="1789"/>
      <c r="F89" s="1789"/>
      <c r="G89" s="1789"/>
      <c r="H89" s="1789"/>
      <c r="I89" s="1789"/>
      <c r="J89" s="1789"/>
      <c r="K89" s="1789"/>
      <c r="L89" s="66"/>
      <c r="M89" s="66"/>
      <c r="N89" s="66"/>
      <c r="O89" s="66"/>
      <c r="P89" s="66"/>
      <c r="Q89" s="66"/>
      <c r="R89" s="66"/>
    </row>
    <row r="90" spans="1:18" s="32" customFormat="1">
      <c r="A90" s="66"/>
      <c r="B90" s="1789"/>
      <c r="C90" s="1789"/>
      <c r="D90" s="1789"/>
      <c r="E90" s="1789"/>
      <c r="F90" s="1789"/>
      <c r="G90" s="1789"/>
      <c r="H90" s="1789"/>
      <c r="I90" s="1789"/>
      <c r="J90" s="1789"/>
      <c r="K90" s="1789"/>
      <c r="L90" s="66"/>
      <c r="M90" s="66"/>
      <c r="N90" s="66"/>
      <c r="O90" s="66"/>
      <c r="P90" s="66"/>
      <c r="Q90" s="66"/>
      <c r="R90" s="66"/>
    </row>
    <row r="91" spans="1:18" s="32" customFormat="1">
      <c r="A91" s="66"/>
      <c r="B91" s="1789"/>
      <c r="C91" s="1789"/>
      <c r="D91" s="1789"/>
      <c r="E91" s="1789"/>
      <c r="F91" s="1789"/>
      <c r="G91" s="1789"/>
      <c r="H91" s="1789"/>
      <c r="I91" s="1789"/>
      <c r="J91" s="1789"/>
      <c r="K91" s="1789"/>
      <c r="L91" s="66"/>
      <c r="M91" s="66"/>
      <c r="N91" s="66"/>
      <c r="O91" s="66"/>
      <c r="P91" s="66"/>
      <c r="Q91" s="66"/>
      <c r="R91" s="66"/>
    </row>
    <row r="92" spans="1:18" s="32" customFormat="1">
      <c r="A92" s="66"/>
      <c r="B92" s="1789"/>
      <c r="C92" s="1789"/>
      <c r="D92" s="1789"/>
      <c r="E92" s="1789"/>
      <c r="F92" s="1789"/>
      <c r="G92" s="1789"/>
      <c r="H92" s="1789"/>
      <c r="I92" s="1789"/>
      <c r="J92" s="1789"/>
      <c r="K92" s="1789"/>
      <c r="L92" s="66"/>
      <c r="M92" s="66"/>
      <c r="N92" s="66"/>
      <c r="O92" s="66"/>
      <c r="P92" s="66"/>
      <c r="Q92" s="66"/>
      <c r="R92" s="66"/>
    </row>
    <row r="93" spans="1:18" s="32" customFormat="1">
      <c r="A93" s="66"/>
      <c r="B93" s="1789"/>
      <c r="C93" s="1789"/>
      <c r="D93" s="1789"/>
      <c r="E93" s="1789"/>
      <c r="F93" s="1789"/>
      <c r="G93" s="1789"/>
      <c r="H93" s="1789"/>
      <c r="I93" s="1789"/>
      <c r="J93" s="1789"/>
      <c r="K93" s="1789"/>
      <c r="L93" s="66"/>
      <c r="M93" s="66"/>
      <c r="N93" s="66"/>
      <c r="O93" s="66"/>
      <c r="P93" s="66"/>
      <c r="Q93" s="66"/>
      <c r="R93" s="66"/>
    </row>
    <row r="94" spans="1:18" s="32" customFormat="1">
      <c r="A94" s="66"/>
      <c r="B94" s="1789"/>
      <c r="C94" s="1789"/>
      <c r="D94" s="1789"/>
      <c r="E94" s="1789"/>
      <c r="F94" s="1789"/>
      <c r="G94" s="1789"/>
      <c r="H94" s="1789"/>
      <c r="I94" s="1789"/>
      <c r="J94" s="1789"/>
      <c r="K94" s="1789"/>
      <c r="L94" s="66"/>
      <c r="M94" s="66"/>
      <c r="N94" s="66"/>
      <c r="O94" s="66"/>
      <c r="P94" s="66"/>
      <c r="Q94" s="66"/>
      <c r="R94" s="66"/>
    </row>
    <row r="95" spans="1:18" s="32" customFormat="1">
      <c r="A95" s="66"/>
      <c r="B95" s="1789"/>
      <c r="C95" s="1789"/>
      <c r="D95" s="1789"/>
      <c r="E95" s="1789"/>
      <c r="F95" s="1789"/>
      <c r="G95" s="1789"/>
      <c r="H95" s="1789"/>
      <c r="I95" s="1789"/>
      <c r="J95" s="1789"/>
      <c r="K95" s="1789"/>
      <c r="L95" s="66"/>
      <c r="M95" s="66"/>
      <c r="N95" s="66"/>
      <c r="O95" s="66"/>
      <c r="P95" s="66"/>
      <c r="Q95" s="66"/>
      <c r="R95" s="66"/>
    </row>
    <row r="96" spans="1:18" s="32" customFormat="1">
      <c r="A96" s="66"/>
      <c r="B96" s="1789"/>
      <c r="C96" s="1789"/>
      <c r="D96" s="1789"/>
      <c r="E96" s="1789"/>
      <c r="F96" s="1789"/>
      <c r="G96" s="1789"/>
      <c r="H96" s="1789"/>
      <c r="I96" s="1789"/>
      <c r="J96" s="1789"/>
      <c r="K96" s="1789"/>
      <c r="L96" s="66"/>
      <c r="M96" s="66"/>
      <c r="N96" s="66"/>
      <c r="O96" s="66"/>
      <c r="P96" s="66"/>
      <c r="Q96" s="66"/>
      <c r="R96" s="66"/>
    </row>
    <row r="97" spans="1:18" s="32" customFormat="1">
      <c r="A97" s="66"/>
      <c r="B97" s="1789"/>
      <c r="C97" s="1789"/>
      <c r="D97" s="1789"/>
      <c r="E97" s="1789"/>
      <c r="F97" s="1789"/>
      <c r="G97" s="1789"/>
      <c r="H97" s="1789"/>
      <c r="I97" s="1789"/>
      <c r="J97" s="1789"/>
      <c r="K97" s="1789"/>
      <c r="L97" s="66"/>
      <c r="M97" s="66"/>
      <c r="N97" s="66"/>
      <c r="O97" s="66"/>
      <c r="P97" s="66"/>
      <c r="Q97" s="66"/>
      <c r="R97" s="66"/>
    </row>
    <row r="98" spans="1:18" s="32" customFormat="1">
      <c r="A98" s="66"/>
      <c r="B98" s="1789"/>
      <c r="C98" s="1789"/>
      <c r="D98" s="1789"/>
      <c r="E98" s="1789"/>
      <c r="F98" s="1789"/>
      <c r="G98" s="1789"/>
      <c r="H98" s="1789"/>
      <c r="I98" s="1789"/>
      <c r="J98" s="1789"/>
      <c r="K98" s="1789"/>
      <c r="L98" s="66"/>
      <c r="M98" s="66"/>
      <c r="N98" s="66"/>
      <c r="O98" s="66"/>
      <c r="P98" s="66"/>
      <c r="Q98" s="66"/>
      <c r="R98" s="66"/>
    </row>
    <row r="99" spans="1:18" s="32" customFormat="1">
      <c r="A99" s="66"/>
      <c r="B99" s="1789"/>
      <c r="C99" s="1789"/>
      <c r="D99" s="1789"/>
      <c r="E99" s="1789"/>
      <c r="F99" s="1789"/>
      <c r="G99" s="1789"/>
      <c r="H99" s="1789"/>
      <c r="I99" s="1789"/>
      <c r="J99" s="1789"/>
      <c r="K99" s="1789"/>
      <c r="L99" s="66"/>
      <c r="M99" s="66"/>
      <c r="N99" s="66"/>
      <c r="O99" s="66"/>
      <c r="P99" s="66"/>
      <c r="Q99" s="66"/>
      <c r="R99" s="66"/>
    </row>
    <row r="100" spans="1:18" s="32" customFormat="1">
      <c r="A100" s="66"/>
      <c r="B100" s="1789"/>
      <c r="C100" s="1789"/>
      <c r="D100" s="1789"/>
      <c r="E100" s="1789"/>
      <c r="F100" s="1789"/>
      <c r="G100" s="1789"/>
      <c r="H100" s="1789"/>
      <c r="I100" s="1789"/>
      <c r="J100" s="1789"/>
      <c r="K100" s="1789"/>
      <c r="L100" s="66"/>
      <c r="M100" s="66"/>
      <c r="N100" s="66"/>
      <c r="O100" s="66"/>
      <c r="P100" s="66"/>
      <c r="Q100" s="66"/>
      <c r="R100" s="66"/>
    </row>
    <row r="101" spans="1:18" s="32" customFormat="1">
      <c r="A101" s="66"/>
      <c r="B101" s="1789"/>
      <c r="C101" s="1789"/>
      <c r="D101" s="1789"/>
      <c r="E101" s="1789"/>
      <c r="F101" s="1789"/>
      <c r="G101" s="1789"/>
      <c r="H101" s="1789"/>
      <c r="I101" s="1789"/>
      <c r="J101" s="1789"/>
      <c r="K101" s="1789"/>
      <c r="L101" s="66"/>
      <c r="M101" s="66"/>
      <c r="N101" s="66"/>
      <c r="O101" s="66"/>
      <c r="P101" s="66"/>
      <c r="Q101" s="66"/>
      <c r="R101" s="66"/>
    </row>
    <row r="102" spans="1:18" s="32" customFormat="1">
      <c r="A102" s="66"/>
      <c r="B102" s="1789"/>
      <c r="C102" s="1789"/>
      <c r="D102" s="1789"/>
      <c r="E102" s="1789"/>
      <c r="F102" s="1789"/>
      <c r="G102" s="1789"/>
      <c r="H102" s="1789"/>
      <c r="I102" s="1789"/>
      <c r="J102" s="1789"/>
      <c r="K102" s="1789"/>
      <c r="L102" s="66"/>
      <c r="M102" s="66"/>
      <c r="N102" s="66"/>
      <c r="O102" s="66"/>
      <c r="P102" s="66"/>
      <c r="Q102" s="66"/>
      <c r="R102" s="66"/>
    </row>
    <row r="103" spans="1:18" s="32" customFormat="1">
      <c r="A103" s="66"/>
      <c r="B103" s="1789"/>
      <c r="C103" s="1789"/>
      <c r="D103" s="1789"/>
      <c r="E103" s="1789"/>
      <c r="F103" s="1789"/>
      <c r="G103" s="1789"/>
      <c r="H103" s="1789"/>
      <c r="I103" s="1789"/>
      <c r="J103" s="1789"/>
      <c r="K103" s="1789"/>
      <c r="L103" s="66"/>
      <c r="M103" s="66"/>
      <c r="N103" s="66"/>
      <c r="O103" s="66"/>
      <c r="P103" s="66"/>
      <c r="Q103" s="66"/>
      <c r="R103" s="66"/>
    </row>
    <row r="104" spans="1:18" s="32" customFormat="1">
      <c r="A104" s="66"/>
      <c r="B104" s="1789"/>
      <c r="C104" s="1789"/>
      <c r="D104" s="1789"/>
      <c r="E104" s="1789"/>
      <c r="F104" s="1789"/>
      <c r="G104" s="1789"/>
      <c r="H104" s="1789"/>
      <c r="I104" s="1789"/>
      <c r="J104" s="1789"/>
      <c r="K104" s="1789"/>
      <c r="L104" s="66"/>
      <c r="M104" s="66"/>
      <c r="N104" s="66"/>
      <c r="O104" s="66"/>
      <c r="P104" s="66"/>
      <c r="Q104" s="66"/>
      <c r="R104" s="66"/>
    </row>
    <row r="105" spans="1:18" s="32" customFormat="1">
      <c r="A105" s="66"/>
      <c r="B105" s="1789"/>
      <c r="C105" s="1789"/>
      <c r="D105" s="1789"/>
      <c r="E105" s="1789"/>
      <c r="F105" s="1789"/>
      <c r="G105" s="1789"/>
      <c r="H105" s="1789"/>
      <c r="I105" s="1789"/>
      <c r="J105" s="1789"/>
      <c r="K105" s="1789"/>
      <c r="L105" s="66"/>
      <c r="M105" s="66"/>
      <c r="N105" s="66"/>
      <c r="O105" s="66"/>
      <c r="P105" s="66"/>
      <c r="Q105" s="66"/>
      <c r="R105" s="66"/>
    </row>
    <row r="106" spans="1:18" s="32" customFormat="1">
      <c r="A106" s="66"/>
      <c r="B106" s="1789"/>
      <c r="C106" s="1789"/>
      <c r="D106" s="1789"/>
      <c r="E106" s="1789"/>
      <c r="F106" s="1789"/>
      <c r="G106" s="1789"/>
      <c r="H106" s="1789"/>
      <c r="I106" s="1789"/>
      <c r="J106" s="1789"/>
      <c r="K106" s="1789"/>
      <c r="L106" s="66"/>
      <c r="M106" s="66"/>
      <c r="N106" s="66"/>
      <c r="O106" s="66"/>
      <c r="P106" s="66"/>
      <c r="Q106" s="66"/>
      <c r="R106" s="66"/>
    </row>
    <row r="107" spans="1:18" s="32" customFormat="1">
      <c r="A107" s="66"/>
      <c r="B107" s="1789"/>
      <c r="C107" s="1789"/>
      <c r="D107" s="1789"/>
      <c r="E107" s="1789"/>
      <c r="F107" s="1789"/>
      <c r="G107" s="1789"/>
      <c r="H107" s="1789"/>
      <c r="I107" s="1789"/>
      <c r="J107" s="1789"/>
      <c r="K107" s="1789"/>
      <c r="L107" s="66"/>
      <c r="M107" s="66"/>
      <c r="N107" s="66"/>
      <c r="O107" s="66"/>
      <c r="P107" s="66"/>
      <c r="Q107" s="66"/>
      <c r="R107" s="66"/>
    </row>
    <row r="108" spans="1:18" s="32" customFormat="1">
      <c r="A108" s="66"/>
      <c r="B108" s="1789"/>
      <c r="C108" s="1789"/>
      <c r="D108" s="1789"/>
      <c r="E108" s="1789"/>
      <c r="F108" s="1789"/>
      <c r="G108" s="1789"/>
      <c r="H108" s="1789"/>
      <c r="I108" s="1789"/>
      <c r="J108" s="1789"/>
      <c r="K108" s="1789"/>
      <c r="L108" s="66"/>
      <c r="M108" s="66"/>
      <c r="N108" s="66"/>
      <c r="O108" s="66"/>
      <c r="P108" s="66"/>
      <c r="Q108" s="66"/>
      <c r="R108" s="66"/>
    </row>
    <row r="109" spans="1:18" s="32" customFormat="1">
      <c r="A109" s="66"/>
      <c r="B109" s="1789"/>
      <c r="C109" s="1789"/>
      <c r="D109" s="1789"/>
      <c r="E109" s="1789"/>
      <c r="F109" s="1789"/>
      <c r="G109" s="1789"/>
      <c r="H109" s="1789"/>
      <c r="I109" s="1789"/>
      <c r="J109" s="1789"/>
      <c r="K109" s="1789"/>
      <c r="L109" s="66"/>
      <c r="M109" s="66"/>
      <c r="N109" s="66"/>
      <c r="O109" s="66"/>
      <c r="P109" s="66"/>
      <c r="Q109" s="66"/>
      <c r="R109" s="66"/>
    </row>
    <row r="110" spans="1:18" s="32" customFormat="1">
      <c r="A110" s="66"/>
      <c r="B110" s="1789"/>
      <c r="C110" s="1789"/>
      <c r="D110" s="1789"/>
      <c r="E110" s="1789"/>
      <c r="F110" s="1789"/>
      <c r="G110" s="1789"/>
      <c r="H110" s="1789"/>
      <c r="I110" s="1789"/>
      <c r="J110" s="1789"/>
      <c r="K110" s="1789"/>
      <c r="L110" s="66"/>
      <c r="M110" s="66"/>
      <c r="N110" s="66"/>
      <c r="O110" s="66"/>
      <c r="P110" s="66"/>
      <c r="Q110" s="66"/>
      <c r="R110" s="66"/>
    </row>
    <row r="111" spans="1:18" s="32" customFormat="1">
      <c r="A111" s="66"/>
      <c r="B111" s="1789"/>
      <c r="C111" s="1789"/>
      <c r="D111" s="1789"/>
      <c r="E111" s="1789"/>
      <c r="F111" s="1789"/>
      <c r="G111" s="1789"/>
      <c r="H111" s="1789"/>
      <c r="I111" s="1789"/>
      <c r="J111" s="1789"/>
      <c r="K111" s="1789"/>
      <c r="L111" s="66"/>
      <c r="M111" s="66"/>
      <c r="N111" s="66"/>
      <c r="O111" s="66"/>
      <c r="P111" s="66"/>
      <c r="Q111" s="66"/>
      <c r="R111" s="66"/>
    </row>
    <row r="112" spans="1:18" s="32" customFormat="1">
      <c r="A112" s="66"/>
      <c r="B112" s="1789"/>
      <c r="C112" s="1789"/>
      <c r="D112" s="1789"/>
      <c r="E112" s="1789"/>
      <c r="F112" s="1789"/>
      <c r="G112" s="1789"/>
      <c r="H112" s="1789"/>
      <c r="I112" s="1789"/>
      <c r="J112" s="1789"/>
      <c r="K112" s="1789"/>
      <c r="L112" s="66"/>
      <c r="M112" s="66"/>
      <c r="N112" s="66"/>
      <c r="O112" s="66"/>
      <c r="P112" s="66"/>
      <c r="Q112" s="66"/>
      <c r="R112" s="66"/>
    </row>
    <row r="113" spans="1:18" s="32" customFormat="1">
      <c r="A113" s="66"/>
      <c r="B113" s="1789"/>
      <c r="C113" s="1789"/>
      <c r="D113" s="1789"/>
      <c r="E113" s="1789"/>
      <c r="F113" s="1789"/>
      <c r="G113" s="1789"/>
      <c r="H113" s="1789"/>
      <c r="I113" s="1789"/>
      <c r="J113" s="1789"/>
      <c r="K113" s="1789"/>
      <c r="L113" s="66"/>
      <c r="M113" s="66"/>
      <c r="N113" s="66"/>
      <c r="O113" s="66"/>
      <c r="P113" s="66"/>
      <c r="Q113" s="66"/>
      <c r="R113" s="66"/>
    </row>
    <row r="114" spans="1:18" s="32" customFormat="1">
      <c r="A114" s="66"/>
      <c r="B114" s="1789"/>
      <c r="C114" s="1789"/>
      <c r="D114" s="1789"/>
      <c r="E114" s="1789"/>
      <c r="F114" s="1789"/>
      <c r="G114" s="1789"/>
      <c r="H114" s="1789"/>
      <c r="I114" s="1789"/>
      <c r="J114" s="1789"/>
      <c r="K114" s="1789"/>
      <c r="L114" s="66"/>
      <c r="M114" s="66"/>
      <c r="N114" s="66"/>
      <c r="O114" s="66"/>
      <c r="P114" s="66"/>
      <c r="Q114" s="66"/>
      <c r="R114" s="66"/>
    </row>
    <row r="115" spans="1:18" s="32" customFormat="1">
      <c r="A115" s="66"/>
      <c r="B115" s="1789"/>
      <c r="C115" s="1789"/>
      <c r="D115" s="1789"/>
      <c r="E115" s="1789"/>
      <c r="F115" s="1789"/>
      <c r="G115" s="1789"/>
      <c r="H115" s="1789"/>
      <c r="I115" s="1789"/>
      <c r="J115" s="1789"/>
      <c r="K115" s="1789"/>
      <c r="L115" s="66"/>
      <c r="M115" s="66"/>
      <c r="N115" s="66"/>
      <c r="O115" s="66"/>
      <c r="P115" s="66"/>
      <c r="Q115" s="66"/>
      <c r="R115" s="66"/>
    </row>
    <row r="116" spans="1:18" s="32" customFormat="1">
      <c r="B116" s="151"/>
      <c r="C116" s="151"/>
      <c r="D116" s="151"/>
      <c r="E116" s="151"/>
      <c r="F116" s="151"/>
      <c r="G116" s="151"/>
      <c r="H116" s="151"/>
      <c r="I116" s="151"/>
      <c r="J116" s="151"/>
      <c r="K116" s="151"/>
    </row>
    <row r="117" spans="1:18" s="32" customFormat="1">
      <c r="B117" s="151"/>
      <c r="C117" s="151"/>
      <c r="D117" s="151"/>
      <c r="E117" s="151"/>
      <c r="F117" s="151"/>
      <c r="G117" s="151"/>
      <c r="H117" s="151"/>
      <c r="I117" s="151"/>
      <c r="J117" s="151"/>
      <c r="K117" s="151"/>
    </row>
    <row r="118" spans="1:18" s="32" customFormat="1">
      <c r="B118" s="151"/>
      <c r="C118" s="151"/>
      <c r="D118" s="151"/>
      <c r="E118" s="151"/>
      <c r="F118" s="151"/>
      <c r="G118" s="151"/>
      <c r="H118" s="151"/>
      <c r="I118" s="151"/>
      <c r="J118" s="151"/>
      <c r="K118" s="151"/>
    </row>
    <row r="119" spans="1:18">
      <c r="A119" s="32"/>
      <c r="B119" s="151"/>
      <c r="C119" s="151"/>
      <c r="D119" s="151"/>
      <c r="E119" s="151"/>
      <c r="F119" s="151"/>
      <c r="G119" s="151"/>
      <c r="H119" s="151"/>
      <c r="I119" s="151"/>
      <c r="J119" s="151"/>
      <c r="K119" s="151"/>
      <c r="L119" s="32"/>
      <c r="M119" s="32"/>
      <c r="N119" s="32"/>
      <c r="O119" s="32"/>
      <c r="P119" s="32"/>
      <c r="Q119" s="32"/>
      <c r="R119" s="32"/>
    </row>
  </sheetData>
  <mergeCells count="2">
    <mergeCell ref="A1:R1"/>
    <mergeCell ref="A2:S2"/>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7030A0"/>
    <pageSetUpPr fitToPage="1"/>
  </sheetPr>
  <dimension ref="A1:V120"/>
  <sheetViews>
    <sheetView showGridLines="0" view="pageBreakPreview" zoomScale="70" zoomScaleNormal="40" zoomScaleSheetLayoutView="70" workbookViewId="0">
      <pane xSplit="1" ySplit="4" topLeftCell="B5" activePane="bottomRight" state="frozen"/>
      <selection pane="topRight" activeCell="B1" sqref="B1"/>
      <selection pane="bottomLeft" activeCell="A5" sqref="A5"/>
      <selection pane="bottomRight" activeCell="W28" sqref="W28"/>
    </sheetView>
  </sheetViews>
  <sheetFormatPr baseColWidth="10" defaultColWidth="11.42578125" defaultRowHeight="15"/>
  <cols>
    <col min="1" max="1" width="15.140625" style="66" customWidth="1"/>
    <col min="2" max="2" width="16.42578125" style="604" customWidth="1"/>
    <col min="3" max="3" width="12" style="604" customWidth="1"/>
    <col min="4" max="4" width="15.85546875" style="66" customWidth="1"/>
    <col min="5" max="5" width="9.85546875" style="604" hidden="1" customWidth="1"/>
    <col min="6" max="6" width="11.42578125" style="66" customWidth="1"/>
    <col min="7" max="7" width="9.140625" style="66" customWidth="1"/>
    <col min="8" max="8" width="11.42578125" style="66" customWidth="1"/>
    <col min="9" max="9" width="12.140625" style="66" hidden="1" customWidth="1"/>
    <col min="10" max="11" width="10.5703125" style="66" customWidth="1"/>
    <col min="12" max="12" width="12.42578125" style="66" customWidth="1"/>
    <col min="13" max="13" width="12.28515625" style="66" customWidth="1"/>
    <col min="14" max="14" width="12.7109375" style="66" customWidth="1"/>
    <col min="15" max="15" width="13.5703125" style="66" bestFit="1" customWidth="1"/>
    <col min="16" max="16" width="14.85546875" style="66" customWidth="1"/>
    <col min="17" max="17" width="15.85546875" style="66" customWidth="1"/>
    <col min="18" max="18" width="12.7109375" style="66" customWidth="1"/>
    <col min="19" max="19" width="15.140625" style="66" customWidth="1"/>
    <col min="20" max="20" width="5.140625" style="66" customWidth="1"/>
    <col min="21" max="21" width="12.42578125" style="66" bestFit="1" customWidth="1"/>
    <col min="22" max="16384" width="11.42578125" style="66"/>
  </cols>
  <sheetData>
    <row r="1" spans="1:20" ht="78.75" customHeight="1">
      <c r="A1" s="2299"/>
      <c r="B1" s="2299"/>
      <c r="C1" s="2299"/>
      <c r="D1" s="2299"/>
      <c r="E1" s="2299"/>
      <c r="F1" s="2299"/>
      <c r="G1" s="2299"/>
      <c r="H1" s="2299"/>
      <c r="I1" s="2299"/>
      <c r="J1" s="2299"/>
      <c r="K1" s="2299"/>
      <c r="L1" s="2299"/>
      <c r="M1" s="2299"/>
      <c r="N1" s="2299"/>
      <c r="O1" s="2299"/>
      <c r="P1" s="2299"/>
      <c r="Q1" s="2299"/>
      <c r="R1" s="2299"/>
      <c r="S1" s="2299"/>
    </row>
    <row r="2" spans="1:20" ht="4.5" customHeight="1">
      <c r="A2" s="145"/>
      <c r="B2" s="1085"/>
      <c r="C2" s="859"/>
      <c r="D2" s="145"/>
      <c r="E2" s="1791"/>
      <c r="F2" s="145"/>
      <c r="G2" s="145"/>
      <c r="H2" s="145"/>
      <c r="I2" s="145"/>
      <c r="J2" s="145"/>
      <c r="K2" s="145" t="s">
        <v>10</v>
      </c>
      <c r="L2" s="145"/>
      <c r="M2" s="145"/>
      <c r="N2" s="145"/>
      <c r="O2" s="145"/>
      <c r="P2" s="145"/>
      <c r="Q2" s="145"/>
      <c r="R2" s="145"/>
      <c r="S2" s="145"/>
    </row>
    <row r="3" spans="1:20" s="32" customFormat="1" ht="27.75" customHeight="1">
      <c r="A3" s="2338" t="s">
        <v>126</v>
      </c>
      <c r="B3" s="2339"/>
      <c r="C3" s="2339"/>
      <c r="D3" s="2339"/>
      <c r="E3" s="2340"/>
      <c r="F3" s="2339"/>
      <c r="G3" s="2339"/>
      <c r="H3" s="2339"/>
      <c r="I3" s="2339"/>
      <c r="J3" s="2339"/>
      <c r="K3" s="2339"/>
      <c r="L3" s="2339"/>
      <c r="M3" s="2339"/>
      <c r="N3" s="2339"/>
      <c r="O3" s="2339"/>
      <c r="P3" s="2339"/>
      <c r="Q3" s="2339"/>
      <c r="R3" s="2339"/>
      <c r="S3" s="2341"/>
    </row>
    <row r="4" spans="1:20" s="32" customFormat="1" ht="39" customHeight="1">
      <c r="A4" s="1823" t="s">
        <v>0</v>
      </c>
      <c r="B4" s="1824" t="s">
        <v>739</v>
      </c>
      <c r="C4" s="1824" t="s">
        <v>1018</v>
      </c>
      <c r="D4" s="1825" t="s">
        <v>793</v>
      </c>
      <c r="E4" s="1825" t="s">
        <v>54</v>
      </c>
      <c r="F4" s="1825" t="s">
        <v>1021</v>
      </c>
      <c r="G4" s="1825" t="s">
        <v>1022</v>
      </c>
      <c r="H4" s="1825" t="s">
        <v>64</v>
      </c>
      <c r="I4" s="1825" t="s">
        <v>1023</v>
      </c>
      <c r="J4" s="1825" t="s">
        <v>65</v>
      </c>
      <c r="K4" s="1826" t="s">
        <v>57</v>
      </c>
      <c r="L4" s="1825" t="s">
        <v>58</v>
      </c>
      <c r="M4" s="1827" t="s">
        <v>59</v>
      </c>
      <c r="N4" s="1828" t="s">
        <v>60</v>
      </c>
      <c r="O4" s="1828" t="s">
        <v>61</v>
      </c>
      <c r="P4" s="1828" t="s">
        <v>53</v>
      </c>
      <c r="Q4" s="1829" t="s">
        <v>111</v>
      </c>
      <c r="R4" s="1830" t="s">
        <v>62</v>
      </c>
      <c r="S4" s="257" t="s">
        <v>63</v>
      </c>
    </row>
    <row r="5" spans="1:20" s="32" customFormat="1" ht="15.75">
      <c r="A5" s="256" t="s">
        <v>5</v>
      </c>
      <c r="B5" s="1255">
        <v>0</v>
      </c>
      <c r="C5" s="1255">
        <v>133</v>
      </c>
      <c r="D5" s="1255">
        <v>0</v>
      </c>
      <c r="E5" s="1255">
        <v>0</v>
      </c>
      <c r="F5" s="1255">
        <v>57</v>
      </c>
      <c r="G5" s="1255">
        <v>14</v>
      </c>
      <c r="H5" s="1255">
        <v>135</v>
      </c>
      <c r="I5" s="1255">
        <v>0</v>
      </c>
      <c r="J5" s="1255">
        <v>76</v>
      </c>
      <c r="K5" s="1255">
        <v>8</v>
      </c>
      <c r="L5" s="1255">
        <v>310</v>
      </c>
      <c r="M5" s="1831">
        <f t="shared" ref="M5:M19" si="0">SUM(B5:L5)</f>
        <v>733</v>
      </c>
      <c r="N5" s="1832">
        <v>0</v>
      </c>
      <c r="O5" s="1832">
        <v>0</v>
      </c>
      <c r="P5" s="1832">
        <v>0</v>
      </c>
      <c r="Q5" s="1832">
        <v>0</v>
      </c>
      <c r="R5" s="1940">
        <f t="shared" ref="R5:R19" si="1">SUM(N5:Q5)</f>
        <v>0</v>
      </c>
      <c r="S5" s="1833">
        <f t="shared" ref="S5:S19" si="2">M5+R5</f>
        <v>733</v>
      </c>
      <c r="T5" s="44"/>
    </row>
    <row r="6" spans="1:20" s="32" customFormat="1" ht="15.75">
      <c r="A6" s="256" t="s">
        <v>6</v>
      </c>
      <c r="B6" s="1255">
        <v>0</v>
      </c>
      <c r="C6" s="1255">
        <v>230</v>
      </c>
      <c r="D6" s="1255">
        <v>0</v>
      </c>
      <c r="E6" s="1255">
        <v>0</v>
      </c>
      <c r="F6" s="1255">
        <v>81</v>
      </c>
      <c r="G6" s="1255">
        <v>13</v>
      </c>
      <c r="H6" s="1255">
        <v>181</v>
      </c>
      <c r="I6" s="1255">
        <v>0</v>
      </c>
      <c r="J6" s="1255">
        <v>81</v>
      </c>
      <c r="K6" s="1255">
        <v>5</v>
      </c>
      <c r="L6" s="1255">
        <v>290</v>
      </c>
      <c r="M6" s="1831">
        <f t="shared" si="0"/>
        <v>881</v>
      </c>
      <c r="N6" s="1832">
        <v>0</v>
      </c>
      <c r="O6" s="1832">
        <v>259</v>
      </c>
      <c r="P6" s="1832">
        <v>719</v>
      </c>
      <c r="Q6" s="1832">
        <v>0</v>
      </c>
      <c r="R6" s="632">
        <f t="shared" si="1"/>
        <v>978</v>
      </c>
      <c r="S6" s="1834">
        <f t="shared" si="2"/>
        <v>1859</v>
      </c>
    </row>
    <row r="7" spans="1:20" s="32" customFormat="1" ht="15.75">
      <c r="A7" s="256" t="s">
        <v>7</v>
      </c>
      <c r="B7" s="1255">
        <v>0</v>
      </c>
      <c r="C7" s="1255">
        <v>288</v>
      </c>
      <c r="D7" s="1255">
        <v>0</v>
      </c>
      <c r="E7" s="1255">
        <v>0</v>
      </c>
      <c r="F7" s="1255">
        <v>363</v>
      </c>
      <c r="G7" s="1255">
        <v>10</v>
      </c>
      <c r="H7" s="1255">
        <v>208</v>
      </c>
      <c r="I7" s="1255">
        <v>0</v>
      </c>
      <c r="J7" s="1255">
        <v>55</v>
      </c>
      <c r="K7" s="1255">
        <v>8</v>
      </c>
      <c r="L7" s="1255">
        <v>213</v>
      </c>
      <c r="M7" s="1831">
        <f t="shared" si="0"/>
        <v>1145</v>
      </c>
      <c r="N7" s="1832">
        <v>0</v>
      </c>
      <c r="O7" s="1832">
        <v>25</v>
      </c>
      <c r="P7" s="1832">
        <v>77</v>
      </c>
      <c r="Q7" s="1832">
        <v>0</v>
      </c>
      <c r="R7" s="632">
        <f t="shared" si="1"/>
        <v>102</v>
      </c>
      <c r="S7" s="1834">
        <f t="shared" si="2"/>
        <v>1247</v>
      </c>
    </row>
    <row r="8" spans="1:20" s="32" customFormat="1" ht="15.75">
      <c r="A8" s="256" t="s">
        <v>8</v>
      </c>
      <c r="B8" s="1255">
        <v>0</v>
      </c>
      <c r="C8" s="1255">
        <v>362</v>
      </c>
      <c r="D8" s="1255">
        <v>0</v>
      </c>
      <c r="E8" s="1255">
        <v>0</v>
      </c>
      <c r="F8" s="1255">
        <v>0</v>
      </c>
      <c r="G8" s="1255">
        <v>0</v>
      </c>
      <c r="H8" s="1255">
        <v>288</v>
      </c>
      <c r="I8" s="1255">
        <v>0</v>
      </c>
      <c r="J8" s="1255">
        <v>65</v>
      </c>
      <c r="K8" s="1255">
        <v>19</v>
      </c>
      <c r="L8" s="1255">
        <v>228</v>
      </c>
      <c r="M8" s="1831">
        <f t="shared" si="0"/>
        <v>962</v>
      </c>
      <c r="N8" s="1832">
        <v>0</v>
      </c>
      <c r="O8" s="1832">
        <v>7</v>
      </c>
      <c r="P8" s="1832">
        <v>59</v>
      </c>
      <c r="Q8" s="1832">
        <v>0</v>
      </c>
      <c r="R8" s="632">
        <f t="shared" si="1"/>
        <v>66</v>
      </c>
      <c r="S8" s="1834">
        <f t="shared" si="2"/>
        <v>1028</v>
      </c>
    </row>
    <row r="9" spans="1:20" s="32" customFormat="1" ht="15.75">
      <c r="A9" s="256" t="s">
        <v>9</v>
      </c>
      <c r="B9" s="1255">
        <v>0</v>
      </c>
      <c r="C9" s="1255">
        <v>9295</v>
      </c>
      <c r="D9" s="1255">
        <v>0</v>
      </c>
      <c r="E9" s="1255">
        <v>0</v>
      </c>
      <c r="F9" s="1255">
        <v>0</v>
      </c>
      <c r="G9" s="1255">
        <v>0</v>
      </c>
      <c r="H9" s="1255">
        <v>5982</v>
      </c>
      <c r="I9" s="1255">
        <v>0</v>
      </c>
      <c r="J9" s="1255">
        <v>5612</v>
      </c>
      <c r="K9" s="1255">
        <v>59</v>
      </c>
      <c r="L9" s="1255">
        <v>4268</v>
      </c>
      <c r="M9" s="1831">
        <f t="shared" si="0"/>
        <v>25216</v>
      </c>
      <c r="N9" s="1832">
        <v>0</v>
      </c>
      <c r="O9" s="1832">
        <v>7</v>
      </c>
      <c r="P9" s="1832">
        <v>64</v>
      </c>
      <c r="Q9" s="1832">
        <v>0</v>
      </c>
      <c r="R9" s="632">
        <f t="shared" si="1"/>
        <v>71</v>
      </c>
      <c r="S9" s="1834">
        <f t="shared" si="2"/>
        <v>25287</v>
      </c>
    </row>
    <row r="10" spans="1:20" s="32" customFormat="1" ht="15.75">
      <c r="A10" s="256" t="s">
        <v>145</v>
      </c>
      <c r="B10" s="1255">
        <v>0</v>
      </c>
      <c r="C10" s="1255">
        <v>2869</v>
      </c>
      <c r="D10" s="1255">
        <v>0</v>
      </c>
      <c r="E10" s="1255">
        <v>0</v>
      </c>
      <c r="F10" s="1255">
        <v>0</v>
      </c>
      <c r="G10" s="1255">
        <v>0</v>
      </c>
      <c r="H10" s="1255">
        <v>2345</v>
      </c>
      <c r="I10" s="1255">
        <v>0</v>
      </c>
      <c r="J10" s="1255">
        <v>3608</v>
      </c>
      <c r="K10" s="1255">
        <v>22</v>
      </c>
      <c r="L10" s="1255">
        <v>1752</v>
      </c>
      <c r="M10" s="1831">
        <f t="shared" si="0"/>
        <v>10596</v>
      </c>
      <c r="N10" s="1832">
        <v>0</v>
      </c>
      <c r="O10" s="1832">
        <v>5</v>
      </c>
      <c r="P10" s="1832">
        <v>43</v>
      </c>
      <c r="Q10" s="1832">
        <v>0</v>
      </c>
      <c r="R10" s="632">
        <f t="shared" si="1"/>
        <v>48</v>
      </c>
      <c r="S10" s="1834">
        <f t="shared" si="2"/>
        <v>10644</v>
      </c>
      <c r="T10" s="95"/>
    </row>
    <row r="11" spans="1:20" s="32" customFormat="1" ht="15.75">
      <c r="A11" s="256" t="s">
        <v>177</v>
      </c>
      <c r="B11" s="1255">
        <v>0</v>
      </c>
      <c r="C11" s="1255">
        <v>2173</v>
      </c>
      <c r="D11" s="1255">
        <v>0</v>
      </c>
      <c r="E11" s="1255">
        <v>0</v>
      </c>
      <c r="F11" s="1255">
        <v>0</v>
      </c>
      <c r="G11" s="1255">
        <v>0</v>
      </c>
      <c r="H11" s="1255">
        <v>1603</v>
      </c>
      <c r="I11" s="1255">
        <v>0</v>
      </c>
      <c r="J11" s="1255">
        <v>1068</v>
      </c>
      <c r="K11" s="1255">
        <v>23</v>
      </c>
      <c r="L11" s="1255">
        <v>1337</v>
      </c>
      <c r="M11" s="1831">
        <f t="shared" si="0"/>
        <v>6204</v>
      </c>
      <c r="N11" s="1832">
        <v>0</v>
      </c>
      <c r="O11" s="1832">
        <v>23</v>
      </c>
      <c r="P11" s="1832">
        <v>41</v>
      </c>
      <c r="Q11" s="1832">
        <v>0</v>
      </c>
      <c r="R11" s="632">
        <f t="shared" si="1"/>
        <v>64</v>
      </c>
      <c r="S11" s="1834">
        <f t="shared" si="2"/>
        <v>6268</v>
      </c>
      <c r="T11" s="95"/>
    </row>
    <row r="12" spans="1:20" s="32" customFormat="1" ht="15.75">
      <c r="A12" s="256" t="s">
        <v>384</v>
      </c>
      <c r="B12" s="1255">
        <v>0</v>
      </c>
      <c r="C12" s="1255">
        <v>3381</v>
      </c>
      <c r="D12" s="1255">
        <v>0</v>
      </c>
      <c r="E12" s="1255">
        <v>0</v>
      </c>
      <c r="F12" s="1255">
        <v>0</v>
      </c>
      <c r="G12" s="1255">
        <v>0</v>
      </c>
      <c r="H12" s="1255">
        <v>2631</v>
      </c>
      <c r="I12" s="1255">
        <v>0</v>
      </c>
      <c r="J12" s="1255">
        <v>1755</v>
      </c>
      <c r="K12" s="1255">
        <v>39</v>
      </c>
      <c r="L12" s="1255">
        <v>2221</v>
      </c>
      <c r="M12" s="1831">
        <f t="shared" si="0"/>
        <v>10027</v>
      </c>
      <c r="N12" s="1832">
        <v>0</v>
      </c>
      <c r="O12" s="1832">
        <v>3</v>
      </c>
      <c r="P12" s="1832">
        <v>16</v>
      </c>
      <c r="Q12" s="1832">
        <v>0</v>
      </c>
      <c r="R12" s="632">
        <f t="shared" si="1"/>
        <v>19</v>
      </c>
      <c r="S12" s="1834">
        <f t="shared" si="2"/>
        <v>10046</v>
      </c>
      <c r="T12" s="95"/>
    </row>
    <row r="13" spans="1:20" s="32" customFormat="1" ht="15.75">
      <c r="A13" s="256" t="s">
        <v>417</v>
      </c>
      <c r="B13" s="1255">
        <v>0</v>
      </c>
      <c r="C13" s="1255">
        <v>5417</v>
      </c>
      <c r="D13" s="1255">
        <v>0</v>
      </c>
      <c r="E13" s="1255">
        <v>0</v>
      </c>
      <c r="F13" s="1255">
        <v>0</v>
      </c>
      <c r="G13" s="1255">
        <v>0</v>
      </c>
      <c r="H13" s="1255">
        <v>3642</v>
      </c>
      <c r="I13" s="1255">
        <v>0</v>
      </c>
      <c r="J13" s="1255">
        <v>3099</v>
      </c>
      <c r="K13" s="1255">
        <v>33</v>
      </c>
      <c r="L13" s="1255">
        <v>3510</v>
      </c>
      <c r="M13" s="1831">
        <f t="shared" si="0"/>
        <v>15701</v>
      </c>
      <c r="N13" s="1832">
        <v>0</v>
      </c>
      <c r="O13" s="1832">
        <v>7</v>
      </c>
      <c r="P13" s="1832">
        <v>32</v>
      </c>
      <c r="Q13" s="1832">
        <v>0</v>
      </c>
      <c r="R13" s="632">
        <f t="shared" si="1"/>
        <v>39</v>
      </c>
      <c r="S13" s="1834">
        <f t="shared" si="2"/>
        <v>15740</v>
      </c>
      <c r="T13" s="95"/>
    </row>
    <row r="14" spans="1:20" s="32" customFormat="1" ht="15.75">
      <c r="A14" s="256" t="s">
        <v>425</v>
      </c>
      <c r="B14" s="1255">
        <v>0</v>
      </c>
      <c r="C14" s="1255">
        <v>11143</v>
      </c>
      <c r="D14" s="1255">
        <v>0</v>
      </c>
      <c r="E14" s="1255">
        <v>0</v>
      </c>
      <c r="F14" s="1255">
        <v>0</v>
      </c>
      <c r="G14" s="1255">
        <v>0</v>
      </c>
      <c r="H14" s="1255">
        <v>7753</v>
      </c>
      <c r="I14" s="1255">
        <v>0</v>
      </c>
      <c r="J14" s="1255">
        <v>7468</v>
      </c>
      <c r="K14" s="1255">
        <v>107</v>
      </c>
      <c r="L14" s="1255">
        <v>5850</v>
      </c>
      <c r="M14" s="1831">
        <f t="shared" si="0"/>
        <v>32321</v>
      </c>
      <c r="N14" s="1832">
        <v>7</v>
      </c>
      <c r="O14" s="1832">
        <v>5</v>
      </c>
      <c r="P14" s="1832">
        <v>32</v>
      </c>
      <c r="Q14" s="1832">
        <v>0</v>
      </c>
      <c r="R14" s="632">
        <f t="shared" si="1"/>
        <v>44</v>
      </c>
      <c r="S14" s="1834">
        <f t="shared" si="2"/>
        <v>32365</v>
      </c>
      <c r="T14" s="95"/>
    </row>
    <row r="15" spans="1:20" s="32" customFormat="1" ht="15.75">
      <c r="A15" s="256" t="s">
        <v>720</v>
      </c>
      <c r="B15" s="1255">
        <v>0</v>
      </c>
      <c r="C15" s="1255">
        <v>14572</v>
      </c>
      <c r="D15" s="1255">
        <v>0</v>
      </c>
      <c r="E15" s="1255">
        <v>0</v>
      </c>
      <c r="F15" s="1255">
        <v>0</v>
      </c>
      <c r="G15" s="1255">
        <v>0</v>
      </c>
      <c r="H15" s="1255">
        <v>10453</v>
      </c>
      <c r="I15" s="1255">
        <v>0</v>
      </c>
      <c r="J15" s="1255">
        <v>8284</v>
      </c>
      <c r="K15" s="1255">
        <v>192</v>
      </c>
      <c r="L15" s="1255">
        <v>8960</v>
      </c>
      <c r="M15" s="1831">
        <f t="shared" si="0"/>
        <v>42461</v>
      </c>
      <c r="N15" s="1832">
        <v>90</v>
      </c>
      <c r="O15" s="1832">
        <v>2</v>
      </c>
      <c r="P15" s="1832">
        <v>37</v>
      </c>
      <c r="Q15" s="1832">
        <v>0</v>
      </c>
      <c r="R15" s="632">
        <f t="shared" si="1"/>
        <v>129</v>
      </c>
      <c r="S15" s="1834">
        <f t="shared" si="2"/>
        <v>42590</v>
      </c>
      <c r="T15" s="95"/>
    </row>
    <row r="16" spans="1:20" s="32" customFormat="1" ht="15.75">
      <c r="A16" s="256" t="s">
        <v>748</v>
      </c>
      <c r="B16" s="1255">
        <v>1</v>
      </c>
      <c r="C16" s="1255">
        <v>25447</v>
      </c>
      <c r="D16" s="1255">
        <v>0</v>
      </c>
      <c r="E16" s="1255">
        <v>0</v>
      </c>
      <c r="F16" s="1255">
        <v>0</v>
      </c>
      <c r="G16" s="1255">
        <v>0</v>
      </c>
      <c r="H16" s="1255">
        <v>17688</v>
      </c>
      <c r="I16" s="1255">
        <v>0</v>
      </c>
      <c r="J16" s="1255">
        <v>7993</v>
      </c>
      <c r="K16" s="1255">
        <v>430</v>
      </c>
      <c r="L16" s="1255">
        <v>13415</v>
      </c>
      <c r="M16" s="1831">
        <f t="shared" si="0"/>
        <v>64974</v>
      </c>
      <c r="N16" s="1832">
        <v>96</v>
      </c>
      <c r="O16" s="1832">
        <v>0</v>
      </c>
      <c r="P16" s="1832">
        <v>7</v>
      </c>
      <c r="Q16" s="1832">
        <v>0</v>
      </c>
      <c r="R16" s="632">
        <f t="shared" si="1"/>
        <v>103</v>
      </c>
      <c r="S16" s="1834">
        <f t="shared" si="2"/>
        <v>65077</v>
      </c>
      <c r="T16" s="95"/>
    </row>
    <row r="17" spans="1:22" s="63" customFormat="1" ht="15.75">
      <c r="A17" s="256" t="s">
        <v>801</v>
      </c>
      <c r="B17" s="1255">
        <v>1141</v>
      </c>
      <c r="C17" s="1255">
        <v>31376</v>
      </c>
      <c r="D17" s="1255">
        <v>0</v>
      </c>
      <c r="E17" s="1255">
        <v>0</v>
      </c>
      <c r="F17" s="1255">
        <v>0</v>
      </c>
      <c r="G17" s="1255">
        <v>0</v>
      </c>
      <c r="H17" s="1255">
        <v>20913</v>
      </c>
      <c r="I17" s="1255">
        <v>0</v>
      </c>
      <c r="J17" s="1255">
        <v>9213</v>
      </c>
      <c r="K17" s="1255">
        <v>257</v>
      </c>
      <c r="L17" s="1255">
        <v>17231</v>
      </c>
      <c r="M17" s="1831">
        <f t="shared" si="0"/>
        <v>80131</v>
      </c>
      <c r="N17" s="1832">
        <v>104</v>
      </c>
      <c r="O17" s="1832">
        <v>4</v>
      </c>
      <c r="P17" s="1832">
        <v>11</v>
      </c>
      <c r="Q17" s="1832">
        <v>267</v>
      </c>
      <c r="R17" s="632">
        <f t="shared" si="1"/>
        <v>386</v>
      </c>
      <c r="S17" s="1834">
        <f t="shared" si="2"/>
        <v>80517</v>
      </c>
      <c r="T17" s="61"/>
    </row>
    <row r="18" spans="1:22" s="63" customFormat="1" ht="15.75">
      <c r="A18" s="256" t="s">
        <v>827</v>
      </c>
      <c r="B18" s="1255">
        <v>4086</v>
      </c>
      <c r="C18" s="1255">
        <v>31118</v>
      </c>
      <c r="D18" s="1255">
        <v>6</v>
      </c>
      <c r="E18" s="1255">
        <v>0</v>
      </c>
      <c r="F18" s="1255">
        <v>0</v>
      </c>
      <c r="G18" s="1255">
        <v>0</v>
      </c>
      <c r="H18" s="1255">
        <v>19850</v>
      </c>
      <c r="I18" s="1255">
        <v>0</v>
      </c>
      <c r="J18" s="1255">
        <v>8259</v>
      </c>
      <c r="K18" s="1255">
        <v>195</v>
      </c>
      <c r="L18" s="1255">
        <v>18879</v>
      </c>
      <c r="M18" s="1831">
        <f t="shared" si="0"/>
        <v>82393</v>
      </c>
      <c r="N18" s="1832">
        <v>120</v>
      </c>
      <c r="O18" s="1832">
        <v>50</v>
      </c>
      <c r="P18" s="1832">
        <v>5</v>
      </c>
      <c r="Q18" s="1832">
        <v>144</v>
      </c>
      <c r="R18" s="632">
        <f t="shared" si="1"/>
        <v>319</v>
      </c>
      <c r="S18" s="1834">
        <f t="shared" si="2"/>
        <v>82712</v>
      </c>
      <c r="T18" s="61"/>
    </row>
    <row r="19" spans="1:22" s="63" customFormat="1" ht="15.75">
      <c r="A19" s="256" t="s">
        <v>1030</v>
      </c>
      <c r="B19" s="1255">
        <v>4144</v>
      </c>
      <c r="C19" s="1255">
        <v>28073</v>
      </c>
      <c r="D19" s="1255">
        <v>152</v>
      </c>
      <c r="E19" s="1255">
        <v>0</v>
      </c>
      <c r="F19" s="1255">
        <v>0</v>
      </c>
      <c r="G19" s="1255">
        <v>0</v>
      </c>
      <c r="H19" s="1255">
        <v>23841</v>
      </c>
      <c r="I19" s="1255">
        <v>0</v>
      </c>
      <c r="J19" s="1255">
        <v>10417</v>
      </c>
      <c r="K19" s="1255">
        <v>212</v>
      </c>
      <c r="L19" s="1255">
        <v>20749</v>
      </c>
      <c r="M19" s="1831">
        <f t="shared" si="0"/>
        <v>87588</v>
      </c>
      <c r="N19" s="1832">
        <v>18</v>
      </c>
      <c r="O19" s="1832">
        <v>9</v>
      </c>
      <c r="P19" s="1832">
        <v>302</v>
      </c>
      <c r="Q19" s="1832">
        <v>108</v>
      </c>
      <c r="R19" s="632">
        <f t="shared" si="1"/>
        <v>437</v>
      </c>
      <c r="S19" s="1834">
        <f t="shared" si="2"/>
        <v>88025</v>
      </c>
      <c r="T19" s="61"/>
    </row>
    <row r="20" spans="1:22" s="63" customFormat="1" ht="15.75">
      <c r="A20" s="256" t="s">
        <v>1089</v>
      </c>
      <c r="B20" s="1255">
        <v>1979</v>
      </c>
      <c r="C20" s="1255">
        <v>4924</v>
      </c>
      <c r="D20" s="1255">
        <v>100</v>
      </c>
      <c r="E20" s="1255">
        <f>+'III.5.12.Trasp. recibidos'!E19</f>
        <v>0</v>
      </c>
      <c r="F20" s="1255">
        <f>+'III.5.12.Trasp. recibidos'!F19</f>
        <v>0</v>
      </c>
      <c r="G20" s="1255">
        <v>0</v>
      </c>
      <c r="H20" s="1255">
        <v>4485</v>
      </c>
      <c r="I20" s="1255">
        <v>0</v>
      </c>
      <c r="J20" s="1255">
        <v>2765</v>
      </c>
      <c r="K20" s="1255">
        <v>44</v>
      </c>
      <c r="L20" s="1255">
        <v>4027</v>
      </c>
      <c r="M20" s="1831">
        <f>SUM(B20:L20)</f>
        <v>18324</v>
      </c>
      <c r="N20" s="1832">
        <v>7</v>
      </c>
      <c r="O20" s="1832">
        <v>0</v>
      </c>
      <c r="P20" s="1832">
        <v>171</v>
      </c>
      <c r="Q20" s="1832">
        <v>18</v>
      </c>
      <c r="R20" s="1835">
        <f>SUM(N20:Q20)</f>
        <v>196</v>
      </c>
      <c r="S20" s="1834">
        <f t="shared" ref="S20" si="3">M20+R20</f>
        <v>18520</v>
      </c>
      <c r="T20" s="61"/>
    </row>
    <row r="21" spans="1:22" ht="19.5" customHeight="1">
      <c r="A21" s="238" t="s">
        <v>2</v>
      </c>
      <c r="B21" s="759">
        <f>SUM(B5:B20)</f>
        <v>11351</v>
      </c>
      <c r="C21" s="759">
        <f t="shared" ref="C21:S21" si="4">SUM(C5:C20)</f>
        <v>170801</v>
      </c>
      <c r="D21" s="759">
        <f t="shared" si="4"/>
        <v>258</v>
      </c>
      <c r="E21" s="759">
        <f t="shared" si="4"/>
        <v>0</v>
      </c>
      <c r="F21" s="759">
        <f t="shared" si="4"/>
        <v>501</v>
      </c>
      <c r="G21" s="759">
        <f t="shared" si="4"/>
        <v>37</v>
      </c>
      <c r="H21" s="759">
        <f t="shared" si="4"/>
        <v>121998</v>
      </c>
      <c r="I21" s="759">
        <f t="shared" si="4"/>
        <v>0</v>
      </c>
      <c r="J21" s="759">
        <f t="shared" si="4"/>
        <v>69818</v>
      </c>
      <c r="K21" s="759">
        <f t="shared" si="4"/>
        <v>1653</v>
      </c>
      <c r="L21" s="759">
        <f t="shared" si="4"/>
        <v>103240</v>
      </c>
      <c r="M21" s="1939">
        <f>SUM(M5:M20)</f>
        <v>479657</v>
      </c>
      <c r="N21" s="759">
        <f t="shared" si="4"/>
        <v>442</v>
      </c>
      <c r="O21" s="759">
        <f t="shared" si="4"/>
        <v>406</v>
      </c>
      <c r="P21" s="759">
        <f t="shared" si="4"/>
        <v>1616</v>
      </c>
      <c r="Q21" s="759">
        <f t="shared" si="4"/>
        <v>537</v>
      </c>
      <c r="R21" s="1835">
        <f t="shared" si="4"/>
        <v>3001</v>
      </c>
      <c r="S21" s="759">
        <f t="shared" si="4"/>
        <v>482658</v>
      </c>
      <c r="T21" s="95"/>
      <c r="U21" s="32"/>
    </row>
    <row r="22" spans="1:22" s="32" customFormat="1" ht="18" customHeight="1">
      <c r="A22" s="66"/>
      <c r="B22" s="604"/>
      <c r="C22" s="604"/>
      <c r="D22" s="66"/>
      <c r="E22" s="604"/>
      <c r="F22" s="66"/>
      <c r="G22" s="66"/>
      <c r="H22" s="66"/>
      <c r="I22" s="66"/>
      <c r="J22" s="66"/>
      <c r="K22" s="66"/>
      <c r="L22" s="66"/>
      <c r="M22" s="66"/>
      <c r="N22" s="66"/>
      <c r="O22" s="66"/>
      <c r="P22" s="66"/>
      <c r="Q22" s="66"/>
      <c r="R22" s="66"/>
      <c r="S22" s="66"/>
    </row>
    <row r="23" spans="1:22" s="32" customFormat="1">
      <c r="A23" s="82"/>
      <c r="B23" s="82"/>
      <c r="C23" s="82"/>
      <c r="D23" s="82"/>
      <c r="E23" s="82"/>
      <c r="F23" s="82"/>
      <c r="G23" s="82"/>
      <c r="H23" s="82"/>
      <c r="I23" s="82"/>
      <c r="J23" s="82"/>
      <c r="K23" s="82"/>
      <c r="L23" s="82"/>
      <c r="M23" s="82"/>
      <c r="N23" s="82"/>
      <c r="O23" s="82"/>
      <c r="P23" s="82"/>
      <c r="Q23" s="82"/>
      <c r="R23" s="82"/>
      <c r="S23" s="82"/>
    </row>
    <row r="24" spans="1:22" s="32" customFormat="1">
      <c r="A24" s="82"/>
      <c r="B24" s="82"/>
      <c r="C24" s="82"/>
      <c r="D24" s="82"/>
      <c r="E24" s="82"/>
      <c r="F24" s="82"/>
      <c r="G24" s="82"/>
      <c r="H24" s="82"/>
      <c r="I24" s="82"/>
      <c r="J24" s="82"/>
      <c r="K24" s="82"/>
      <c r="L24" s="82"/>
      <c r="M24" s="82"/>
      <c r="N24" s="82"/>
      <c r="O24" s="82"/>
      <c r="P24" s="82"/>
      <c r="Q24" s="82"/>
      <c r="R24" s="82"/>
      <c r="S24" s="82"/>
    </row>
    <row r="25" spans="1:22" s="32" customFormat="1">
      <c r="A25" s="82"/>
      <c r="B25" s="82"/>
      <c r="C25" s="82"/>
      <c r="D25" s="82"/>
      <c r="E25" s="82"/>
      <c r="F25" s="82"/>
      <c r="G25" s="82"/>
      <c r="H25" s="82"/>
      <c r="I25" s="82"/>
      <c r="J25" s="82"/>
      <c r="K25" s="82"/>
      <c r="L25" s="82"/>
      <c r="M25" s="82"/>
      <c r="N25" s="82"/>
      <c r="O25" s="82"/>
      <c r="P25" s="82"/>
      <c r="Q25" s="82"/>
      <c r="R25" s="82"/>
      <c r="S25" s="82"/>
      <c r="V25" s="32" t="s">
        <v>10</v>
      </c>
    </row>
    <row r="26" spans="1:22" s="32" customFormat="1">
      <c r="A26" s="82"/>
      <c r="B26" s="82"/>
      <c r="C26" s="82"/>
      <c r="D26" s="82"/>
      <c r="E26" s="82"/>
      <c r="F26" s="82"/>
      <c r="G26" s="82"/>
      <c r="H26" s="82"/>
      <c r="I26" s="82"/>
      <c r="J26" s="82"/>
      <c r="K26" s="82"/>
      <c r="L26" s="82"/>
      <c r="M26" s="82"/>
      <c r="N26" s="82"/>
      <c r="O26" s="82"/>
      <c r="P26" s="82"/>
      <c r="Q26" s="82"/>
      <c r="R26" s="82"/>
      <c r="S26" s="82"/>
    </row>
    <row r="27" spans="1:22" s="32" customFormat="1">
      <c r="A27" s="82"/>
      <c r="B27" s="82"/>
      <c r="C27" s="82"/>
      <c r="D27" s="82"/>
      <c r="E27" s="82"/>
      <c r="F27" s="82"/>
      <c r="G27" s="82"/>
      <c r="H27" s="82"/>
      <c r="I27" s="82"/>
      <c r="J27" s="82"/>
      <c r="K27" s="82"/>
      <c r="L27" s="82"/>
      <c r="M27" s="82"/>
      <c r="N27" s="82"/>
      <c r="O27" s="82"/>
      <c r="P27" s="82"/>
      <c r="Q27" s="82"/>
      <c r="R27" s="82"/>
      <c r="S27" s="82"/>
    </row>
    <row r="28" spans="1:22" s="32" customFormat="1">
      <c r="A28" s="82"/>
      <c r="B28" s="82"/>
      <c r="C28" s="82"/>
      <c r="D28" s="82"/>
      <c r="E28" s="82"/>
      <c r="F28" s="82"/>
      <c r="G28" s="82"/>
      <c r="H28" s="82"/>
      <c r="I28" s="82"/>
      <c r="J28" s="82"/>
      <c r="K28" s="82"/>
      <c r="L28" s="82"/>
      <c r="M28" s="82"/>
      <c r="N28" s="82"/>
      <c r="O28" s="82"/>
      <c r="P28" s="82"/>
      <c r="Q28" s="82"/>
      <c r="R28" s="82"/>
      <c r="S28" s="82"/>
    </row>
    <row r="29" spans="1:22" s="32" customFormat="1">
      <c r="A29" s="82"/>
      <c r="B29" s="82"/>
      <c r="C29" s="82"/>
      <c r="D29" s="82"/>
      <c r="E29" s="82"/>
      <c r="F29" s="82"/>
      <c r="G29" s="82"/>
      <c r="H29" s="82"/>
      <c r="I29" s="82"/>
      <c r="J29" s="82"/>
      <c r="K29" s="82"/>
      <c r="L29" s="82"/>
      <c r="M29" s="82"/>
      <c r="N29" s="82"/>
      <c r="O29" s="82"/>
      <c r="P29" s="82"/>
      <c r="Q29" s="82"/>
      <c r="R29" s="82"/>
      <c r="S29" s="82"/>
    </row>
    <row r="30" spans="1:22" s="32" customFormat="1">
      <c r="A30" s="82"/>
      <c r="B30" s="82"/>
      <c r="C30" s="82"/>
      <c r="D30" s="82"/>
      <c r="E30" s="82"/>
      <c r="F30" s="82"/>
      <c r="G30" s="82"/>
      <c r="H30" s="82"/>
      <c r="I30" s="82"/>
      <c r="J30" s="82"/>
      <c r="K30" s="82"/>
      <c r="L30" s="82"/>
      <c r="M30" s="82"/>
      <c r="N30" s="82"/>
      <c r="O30" s="82"/>
      <c r="P30" s="82"/>
      <c r="Q30" s="82"/>
      <c r="R30" s="82"/>
      <c r="S30" s="82"/>
      <c r="U30" s="66"/>
    </row>
    <row r="31" spans="1:22" s="32" customFormat="1">
      <c r="A31" s="82"/>
      <c r="B31" s="82"/>
      <c r="C31" s="82"/>
      <c r="D31" s="82"/>
      <c r="E31" s="82"/>
      <c r="F31" s="82"/>
      <c r="G31" s="82"/>
      <c r="H31" s="82"/>
      <c r="I31" s="82"/>
      <c r="J31" s="82"/>
      <c r="K31" s="82"/>
      <c r="L31" s="82"/>
      <c r="M31" s="82"/>
      <c r="N31" s="82"/>
      <c r="O31" s="82"/>
      <c r="P31" s="82"/>
      <c r="Q31" s="82"/>
      <c r="R31" s="82"/>
      <c r="S31" s="82"/>
      <c r="U31" s="66"/>
    </row>
    <row r="32" spans="1:22" s="32" customFormat="1">
      <c r="A32" s="82"/>
      <c r="B32" s="82"/>
      <c r="C32" s="82"/>
      <c r="D32" s="82"/>
      <c r="E32" s="82"/>
      <c r="F32" s="82"/>
      <c r="G32" s="82"/>
      <c r="H32" s="82"/>
      <c r="I32" s="82"/>
      <c r="J32" s="82"/>
      <c r="K32" s="82"/>
      <c r="L32" s="82"/>
      <c r="M32" s="82"/>
      <c r="N32" s="82"/>
      <c r="O32" s="82"/>
      <c r="P32" s="82"/>
      <c r="Q32" s="82"/>
      <c r="R32" s="82"/>
      <c r="S32" s="82"/>
      <c r="U32" s="66"/>
    </row>
    <row r="33" spans="1:21" s="32" customFormat="1">
      <c r="A33" s="82"/>
      <c r="B33" s="82"/>
      <c r="C33" s="82"/>
      <c r="D33" s="82"/>
      <c r="E33" s="82"/>
      <c r="F33" s="82"/>
      <c r="G33" s="82"/>
      <c r="H33" s="82"/>
      <c r="I33" s="82"/>
      <c r="J33" s="82"/>
      <c r="K33" s="82"/>
      <c r="L33" s="82"/>
      <c r="M33" s="82"/>
      <c r="N33" s="82"/>
      <c r="O33" s="82"/>
      <c r="P33" s="82"/>
      <c r="Q33" s="82"/>
      <c r="R33" s="82"/>
      <c r="S33" s="82"/>
      <c r="U33" s="66"/>
    </row>
    <row r="34" spans="1:21" s="32" customFormat="1">
      <c r="A34" s="82"/>
      <c r="B34" s="82"/>
      <c r="C34" s="82"/>
      <c r="D34" s="82"/>
      <c r="E34" s="82"/>
      <c r="F34" s="82"/>
      <c r="G34" s="82"/>
      <c r="H34" s="82"/>
      <c r="I34" s="82"/>
      <c r="J34" s="82"/>
      <c r="K34" s="82"/>
      <c r="L34" s="82"/>
      <c r="M34" s="82"/>
      <c r="N34" s="82"/>
      <c r="O34" s="82"/>
      <c r="P34" s="82"/>
      <c r="Q34" s="82"/>
      <c r="R34" s="82"/>
      <c r="S34" s="82"/>
      <c r="U34" s="66"/>
    </row>
    <row r="35" spans="1:21" s="32" customFormat="1">
      <c r="A35" s="82"/>
      <c r="B35" s="82"/>
      <c r="C35" s="82"/>
      <c r="D35" s="82"/>
      <c r="E35" s="82"/>
      <c r="F35" s="82"/>
      <c r="G35" s="82"/>
      <c r="H35" s="82"/>
      <c r="I35" s="82"/>
      <c r="J35" s="82"/>
      <c r="K35" s="82"/>
      <c r="L35" s="82"/>
      <c r="M35" s="82"/>
      <c r="N35" s="82"/>
      <c r="O35" s="82"/>
      <c r="P35" s="82"/>
      <c r="Q35" s="82"/>
      <c r="R35" s="82"/>
      <c r="S35" s="82"/>
      <c r="U35" s="66"/>
    </row>
    <row r="36" spans="1:21" s="32" customFormat="1">
      <c r="A36" s="82"/>
      <c r="B36" s="82"/>
      <c r="C36" s="82"/>
      <c r="D36" s="5"/>
      <c r="E36" s="1811"/>
      <c r="F36" s="82"/>
      <c r="G36" s="82"/>
      <c r="H36" s="82"/>
      <c r="I36" s="82"/>
      <c r="J36" s="82"/>
      <c r="K36" s="82"/>
      <c r="L36" s="82"/>
      <c r="M36" s="82"/>
      <c r="N36" s="82"/>
      <c r="O36" s="82"/>
      <c r="P36" s="82"/>
      <c r="Q36" s="82"/>
      <c r="R36" s="82"/>
      <c r="S36" s="82"/>
      <c r="U36" s="66"/>
    </row>
    <row r="37" spans="1:21" s="32" customFormat="1">
      <c r="A37" s="82"/>
      <c r="B37" s="82"/>
      <c r="C37" s="82"/>
      <c r="D37" s="4"/>
      <c r="E37" s="1811"/>
      <c r="F37" s="82"/>
      <c r="G37" s="82"/>
      <c r="H37" s="82"/>
      <c r="I37" s="82"/>
      <c r="J37" s="82"/>
      <c r="K37" s="82"/>
      <c r="L37" s="82"/>
      <c r="M37" s="82"/>
      <c r="N37" s="82"/>
      <c r="O37" s="82"/>
      <c r="P37" s="82"/>
      <c r="Q37" s="82"/>
      <c r="R37" s="82"/>
      <c r="S37" s="82"/>
      <c r="U37" s="66"/>
    </row>
    <row r="38" spans="1:21" s="32" customFormat="1">
      <c r="A38" s="82"/>
      <c r="B38" s="82"/>
      <c r="C38" s="82"/>
      <c r="D38" s="22"/>
      <c r="E38" s="22"/>
      <c r="F38" s="82"/>
      <c r="G38" s="82"/>
      <c r="H38" s="82"/>
      <c r="I38" s="82"/>
      <c r="J38" s="82"/>
      <c r="K38" s="82"/>
      <c r="L38" s="82"/>
      <c r="M38" s="82"/>
      <c r="N38" s="82"/>
      <c r="O38" s="82"/>
      <c r="P38" s="82"/>
      <c r="Q38" s="82"/>
      <c r="R38" s="82"/>
      <c r="S38" s="82"/>
      <c r="U38" s="66"/>
    </row>
    <row r="39" spans="1:21" s="32" customFormat="1">
      <c r="A39" s="82"/>
      <c r="B39" s="82"/>
      <c r="C39" s="82"/>
      <c r="D39" s="82"/>
      <c r="E39" s="82"/>
      <c r="F39" s="82"/>
      <c r="G39" s="82"/>
      <c r="H39" s="82"/>
      <c r="I39" s="82"/>
      <c r="J39" s="82"/>
      <c r="K39" s="82"/>
      <c r="L39" s="82"/>
      <c r="M39" s="82"/>
      <c r="N39" s="82"/>
      <c r="O39" s="82"/>
      <c r="P39" s="82"/>
      <c r="Q39" s="82"/>
      <c r="R39" s="82"/>
      <c r="S39" s="82"/>
      <c r="U39" s="66"/>
    </row>
    <row r="40" spans="1:21" s="32" customFormat="1">
      <c r="A40" s="82"/>
      <c r="B40" s="82"/>
      <c r="C40" s="82"/>
      <c r="D40" s="82"/>
      <c r="E40" s="82"/>
      <c r="F40" s="82"/>
      <c r="G40" s="82"/>
      <c r="H40" s="82"/>
      <c r="I40" s="82"/>
      <c r="J40" s="82"/>
      <c r="K40" s="82"/>
      <c r="L40" s="82"/>
      <c r="M40" s="82"/>
      <c r="N40" s="82"/>
      <c r="O40" s="82"/>
      <c r="P40" s="82"/>
      <c r="Q40" s="82"/>
      <c r="R40" s="82"/>
      <c r="S40" s="82"/>
      <c r="U40" s="66"/>
    </row>
    <row r="41" spans="1:21" s="32" customFormat="1">
      <c r="A41" s="82"/>
      <c r="B41" s="82"/>
      <c r="C41" s="82"/>
      <c r="D41" s="82"/>
      <c r="E41" s="82"/>
      <c r="F41" s="82"/>
      <c r="G41" s="82"/>
      <c r="H41" s="82"/>
      <c r="I41" s="82"/>
      <c r="J41" s="82"/>
      <c r="K41" s="82"/>
      <c r="L41" s="82"/>
      <c r="M41" s="82"/>
      <c r="N41" s="82"/>
      <c r="O41" s="82"/>
      <c r="P41" s="82"/>
      <c r="Q41" s="82"/>
      <c r="R41" s="82"/>
      <c r="S41" s="82"/>
      <c r="U41" s="66"/>
    </row>
    <row r="42" spans="1:21" s="32" customFormat="1">
      <c r="A42" s="82"/>
      <c r="B42" s="82"/>
      <c r="C42" s="82"/>
      <c r="D42" s="82"/>
      <c r="E42" s="82"/>
      <c r="F42" s="82"/>
      <c r="G42" s="82"/>
      <c r="H42" s="82"/>
      <c r="I42" s="82"/>
      <c r="J42" s="82"/>
      <c r="K42" s="82"/>
      <c r="L42" s="82"/>
      <c r="M42" s="82"/>
      <c r="N42" s="82"/>
      <c r="O42" s="82"/>
      <c r="P42" s="82"/>
      <c r="Q42" s="82"/>
      <c r="R42" s="82"/>
      <c r="S42" s="82"/>
      <c r="U42" s="66"/>
    </row>
    <row r="43" spans="1:21" s="32" customFormat="1">
      <c r="A43" s="82"/>
      <c r="B43" s="82"/>
      <c r="C43" s="82"/>
      <c r="D43" s="82"/>
      <c r="E43" s="82"/>
      <c r="F43" s="82"/>
      <c r="G43" s="82"/>
      <c r="H43" s="82"/>
      <c r="I43" s="10"/>
      <c r="J43" s="82"/>
      <c r="K43" s="82"/>
      <c r="L43" s="82"/>
      <c r="M43" s="82"/>
      <c r="N43" s="82"/>
      <c r="O43" s="82"/>
      <c r="P43" s="82"/>
      <c r="Q43" s="82"/>
      <c r="R43" s="82"/>
      <c r="S43" s="82"/>
      <c r="U43" s="66"/>
    </row>
    <row r="44" spans="1:21" s="32" customFormat="1">
      <c r="A44" s="66"/>
      <c r="B44" s="604"/>
      <c r="C44" s="604"/>
      <c r="D44" s="66"/>
      <c r="E44" s="604"/>
      <c r="F44" s="66"/>
      <c r="G44" s="66"/>
      <c r="H44" s="66"/>
      <c r="I44" s="66"/>
      <c r="J44" s="66"/>
      <c r="K44" s="66"/>
      <c r="L44" s="66"/>
      <c r="M44" s="66"/>
      <c r="N44" s="66"/>
      <c r="O44" s="66"/>
      <c r="P44" s="66"/>
      <c r="Q44" s="66"/>
      <c r="R44" s="66"/>
      <c r="S44" s="66"/>
      <c r="U44" s="66"/>
    </row>
    <row r="45" spans="1:21" s="32" customFormat="1">
      <c r="A45" s="66"/>
      <c r="B45" s="604"/>
      <c r="C45" s="604"/>
      <c r="D45" s="66"/>
      <c r="E45" s="604"/>
      <c r="F45" s="66"/>
      <c r="G45" s="66"/>
      <c r="H45" s="66"/>
      <c r="I45" s="66"/>
      <c r="J45" s="66"/>
      <c r="K45" s="66"/>
      <c r="L45" s="66"/>
      <c r="M45" s="66"/>
      <c r="N45" s="66"/>
      <c r="O45" s="66"/>
      <c r="P45" s="66"/>
      <c r="Q45" s="66"/>
      <c r="R45" s="66"/>
      <c r="S45" s="66"/>
      <c r="U45" s="66"/>
    </row>
    <row r="46" spans="1:21" s="32" customFormat="1">
      <c r="A46" s="66"/>
      <c r="B46" s="604"/>
      <c r="C46" s="604"/>
      <c r="D46" s="66"/>
      <c r="E46" s="604"/>
      <c r="F46" s="66"/>
      <c r="G46" s="66"/>
      <c r="H46" s="66"/>
      <c r="I46" s="66"/>
      <c r="J46" s="66"/>
      <c r="K46" s="66"/>
      <c r="L46" s="66"/>
      <c r="M46" s="66"/>
      <c r="N46" s="66"/>
      <c r="O46" s="66"/>
      <c r="P46" s="66"/>
      <c r="Q46" s="66"/>
      <c r="R46" s="66"/>
      <c r="S46" s="66"/>
      <c r="U46" s="66">
        <v>17000</v>
      </c>
    </row>
    <row r="47" spans="1:21" s="32" customFormat="1">
      <c r="A47" s="66"/>
      <c r="B47" s="604"/>
      <c r="C47" s="604"/>
      <c r="D47" s="66"/>
      <c r="E47" s="604"/>
      <c r="F47" s="66"/>
      <c r="G47" s="66"/>
      <c r="H47" s="66"/>
      <c r="I47" s="66"/>
      <c r="J47" s="66"/>
      <c r="K47" s="66"/>
      <c r="L47" s="66"/>
      <c r="M47" s="66"/>
      <c r="N47" s="66"/>
      <c r="O47" s="66"/>
      <c r="P47" s="66"/>
      <c r="Q47" s="66"/>
      <c r="R47" s="66"/>
      <c r="S47" s="66"/>
      <c r="U47" s="66">
        <f>17000*40%</f>
        <v>6800</v>
      </c>
    </row>
    <row r="48" spans="1:21" s="32" customFormat="1">
      <c r="A48" s="66"/>
      <c r="B48" s="604"/>
      <c r="C48" s="604"/>
      <c r="D48" s="66"/>
      <c r="E48" s="604"/>
      <c r="F48" s="66"/>
      <c r="G48" s="66"/>
      <c r="H48" s="66"/>
      <c r="I48" s="66"/>
      <c r="J48" s="66"/>
      <c r="K48" s="66"/>
      <c r="L48" s="66"/>
      <c r="M48" s="66"/>
      <c r="N48" s="66"/>
      <c r="O48" s="66"/>
      <c r="P48" s="66"/>
      <c r="Q48" s="66"/>
      <c r="R48" s="66"/>
      <c r="S48" s="66"/>
      <c r="U48" s="66">
        <f>+U46-U47</f>
        <v>10200</v>
      </c>
    </row>
    <row r="49" spans="1:21" s="32" customFormat="1">
      <c r="A49" s="66"/>
      <c r="B49" s="604"/>
      <c r="C49" s="604"/>
      <c r="D49" s="66"/>
      <c r="E49" s="604"/>
      <c r="F49" s="66"/>
      <c r="G49" s="66"/>
      <c r="H49" s="66"/>
      <c r="I49" s="66"/>
      <c r="J49" s="66"/>
      <c r="K49" s="66"/>
      <c r="L49" s="66"/>
      <c r="M49" s="66"/>
      <c r="N49" s="66"/>
      <c r="O49" s="66"/>
      <c r="P49" s="66"/>
      <c r="Q49" s="66"/>
      <c r="R49" s="66"/>
      <c r="S49" s="66"/>
      <c r="U49" s="66">
        <f>+U48/2</f>
        <v>5100</v>
      </c>
    </row>
    <row r="50" spans="1:21" s="32" customFormat="1">
      <c r="A50" s="66"/>
      <c r="B50" s="604"/>
      <c r="C50" s="604"/>
      <c r="D50" s="66"/>
      <c r="E50" s="604"/>
      <c r="F50" s="66"/>
      <c r="G50" s="66"/>
      <c r="H50" s="66"/>
      <c r="I50" s="66"/>
      <c r="J50" s="66"/>
      <c r="K50" s="66"/>
      <c r="L50" s="66"/>
      <c r="M50" s="66"/>
      <c r="N50" s="66"/>
      <c r="O50" s="66"/>
      <c r="P50" s="66"/>
      <c r="Q50" s="66"/>
      <c r="R50" s="66"/>
      <c r="S50" s="66"/>
      <c r="U50" s="66"/>
    </row>
    <row r="51" spans="1:21" s="32" customFormat="1">
      <c r="A51" s="66"/>
      <c r="B51" s="604"/>
      <c r="C51" s="604"/>
      <c r="D51" s="66"/>
      <c r="E51" s="604"/>
      <c r="F51" s="66"/>
      <c r="G51" s="66"/>
      <c r="H51" s="66"/>
      <c r="I51" s="66"/>
      <c r="J51" s="66"/>
      <c r="K51" s="66"/>
      <c r="L51" s="66"/>
      <c r="M51" s="66"/>
      <c r="N51" s="66"/>
      <c r="O51" s="66"/>
      <c r="P51" s="66"/>
      <c r="Q51" s="66"/>
      <c r="R51" s="66"/>
      <c r="S51" s="66"/>
      <c r="U51" s="66"/>
    </row>
    <row r="52" spans="1:21" s="32" customFormat="1">
      <c r="A52" s="66"/>
      <c r="B52" s="604"/>
      <c r="C52" s="604"/>
      <c r="D52" s="66"/>
      <c r="E52" s="604"/>
      <c r="F52" s="66"/>
      <c r="G52" s="66"/>
      <c r="H52" s="66"/>
      <c r="I52" s="66"/>
      <c r="J52" s="66"/>
      <c r="K52" s="66"/>
      <c r="L52" s="66"/>
      <c r="M52" s="66"/>
      <c r="N52" s="66"/>
      <c r="O52" s="66"/>
      <c r="P52" s="66"/>
      <c r="Q52" s="66"/>
      <c r="R52" s="66"/>
      <c r="S52" s="66"/>
      <c r="U52" s="66"/>
    </row>
    <row r="53" spans="1:21" s="32" customFormat="1">
      <c r="A53" s="66"/>
      <c r="B53" s="604"/>
      <c r="C53" s="604"/>
      <c r="D53" s="66"/>
      <c r="E53" s="604"/>
      <c r="F53" s="66"/>
      <c r="G53" s="66"/>
      <c r="H53" s="66"/>
      <c r="I53" s="66"/>
      <c r="J53" s="66"/>
      <c r="K53" s="66"/>
      <c r="L53" s="66"/>
      <c r="M53" s="66"/>
      <c r="N53" s="66"/>
      <c r="O53" s="66"/>
      <c r="P53" s="66"/>
      <c r="Q53" s="66"/>
      <c r="R53" s="66"/>
      <c r="S53" s="66"/>
      <c r="U53" s="66"/>
    </row>
    <row r="54" spans="1:21" s="32" customFormat="1">
      <c r="A54" s="66"/>
      <c r="B54" s="604"/>
      <c r="C54" s="604"/>
      <c r="D54" s="66"/>
      <c r="E54" s="604"/>
      <c r="F54" s="66"/>
      <c r="G54" s="66"/>
      <c r="H54" s="66"/>
      <c r="I54" s="66"/>
      <c r="J54" s="66"/>
      <c r="K54" s="66"/>
      <c r="L54" s="66"/>
      <c r="M54" s="66"/>
      <c r="N54" s="66"/>
      <c r="O54" s="66"/>
      <c r="P54" s="66"/>
      <c r="Q54" s="66"/>
      <c r="R54" s="66"/>
      <c r="S54" s="66"/>
      <c r="U54" s="66"/>
    </row>
    <row r="55" spans="1:21" s="32" customFormat="1">
      <c r="A55" s="66"/>
      <c r="B55" s="604"/>
      <c r="C55" s="604"/>
      <c r="D55" s="66"/>
      <c r="E55" s="604"/>
      <c r="F55" s="66"/>
      <c r="G55" s="66"/>
      <c r="H55" s="66"/>
      <c r="I55" s="66"/>
      <c r="J55" s="66"/>
      <c r="K55" s="66"/>
      <c r="L55" s="66"/>
      <c r="M55" s="66"/>
      <c r="N55" s="66"/>
      <c r="O55" s="66"/>
      <c r="P55" s="66"/>
      <c r="Q55" s="66"/>
      <c r="R55" s="66"/>
      <c r="S55" s="66"/>
      <c r="U55" s="66"/>
    </row>
    <row r="56" spans="1:21" s="32" customFormat="1">
      <c r="A56" s="66"/>
      <c r="B56" s="604"/>
      <c r="C56" s="604"/>
      <c r="D56" s="66"/>
      <c r="E56" s="604"/>
      <c r="F56" s="66"/>
      <c r="G56" s="66"/>
      <c r="H56" s="66"/>
      <c r="I56" s="66"/>
      <c r="J56" s="66"/>
      <c r="K56" s="66"/>
      <c r="L56" s="66"/>
      <c r="M56" s="66"/>
      <c r="N56" s="66"/>
      <c r="O56" s="66"/>
      <c r="P56" s="66"/>
      <c r="Q56" s="66"/>
      <c r="R56" s="66"/>
      <c r="S56" s="66"/>
      <c r="U56" s="66"/>
    </row>
    <row r="57" spans="1:21" s="32" customFormat="1">
      <c r="A57" s="66"/>
      <c r="B57" s="604"/>
      <c r="C57" s="604"/>
      <c r="D57" s="66"/>
      <c r="E57" s="604"/>
      <c r="F57" s="66"/>
      <c r="G57" s="66"/>
      <c r="H57" s="66"/>
      <c r="I57" s="66"/>
      <c r="J57" s="66"/>
      <c r="K57" s="66"/>
      <c r="L57" s="66"/>
      <c r="M57" s="66"/>
      <c r="N57" s="66"/>
      <c r="O57" s="66"/>
      <c r="P57" s="66"/>
      <c r="Q57" s="66"/>
      <c r="R57" s="66"/>
      <c r="S57" s="66"/>
      <c r="U57" s="66"/>
    </row>
    <row r="58" spans="1:21" s="32" customFormat="1">
      <c r="A58" s="66"/>
      <c r="B58" s="604"/>
      <c r="C58" s="604"/>
      <c r="D58" s="66"/>
      <c r="E58" s="604"/>
      <c r="F58" s="66"/>
      <c r="G58" s="66"/>
      <c r="H58" s="66"/>
      <c r="I58" s="66"/>
      <c r="J58" s="66"/>
      <c r="K58" s="66"/>
      <c r="L58" s="66"/>
      <c r="M58" s="66"/>
      <c r="N58" s="66"/>
      <c r="O58" s="66"/>
      <c r="P58" s="66"/>
      <c r="Q58" s="66"/>
      <c r="R58" s="66"/>
      <c r="S58" s="66"/>
      <c r="U58" s="66"/>
    </row>
    <row r="59" spans="1:21" s="32" customFormat="1">
      <c r="A59" s="66"/>
      <c r="B59" s="604"/>
      <c r="C59" s="604"/>
      <c r="D59" s="66"/>
      <c r="E59" s="604"/>
      <c r="F59" s="66"/>
      <c r="G59" s="66"/>
      <c r="H59" s="66"/>
      <c r="I59" s="66"/>
      <c r="J59" s="66"/>
      <c r="K59" s="66"/>
      <c r="L59" s="66"/>
      <c r="M59" s="66"/>
      <c r="N59" s="66"/>
      <c r="O59" s="66"/>
      <c r="P59" s="66"/>
      <c r="Q59" s="66"/>
      <c r="R59" s="66"/>
      <c r="S59" s="66"/>
      <c r="U59" s="66"/>
    </row>
    <row r="60" spans="1:21" s="32" customFormat="1">
      <c r="A60" s="66"/>
      <c r="B60" s="604"/>
      <c r="C60" s="604"/>
      <c r="D60" s="66"/>
      <c r="E60" s="604"/>
      <c r="F60" s="66"/>
      <c r="G60" s="66"/>
      <c r="H60" s="66"/>
      <c r="I60" s="66"/>
      <c r="J60" s="66"/>
      <c r="K60" s="66"/>
      <c r="L60" s="66"/>
      <c r="M60" s="66"/>
      <c r="N60" s="66"/>
      <c r="O60" s="66"/>
      <c r="P60" s="66"/>
      <c r="Q60" s="66"/>
      <c r="R60" s="66"/>
      <c r="S60" s="66"/>
      <c r="U60" s="66"/>
    </row>
    <row r="61" spans="1:21" s="32" customFormat="1">
      <c r="A61" s="66"/>
      <c r="B61" s="604"/>
      <c r="C61" s="604"/>
      <c r="D61" s="66"/>
      <c r="E61" s="604"/>
      <c r="F61" s="66"/>
      <c r="G61" s="66"/>
      <c r="H61" s="66"/>
      <c r="I61" s="66"/>
      <c r="J61" s="66"/>
      <c r="K61" s="66"/>
      <c r="L61" s="66"/>
      <c r="M61" s="66"/>
      <c r="N61" s="66"/>
      <c r="O61" s="66"/>
      <c r="P61" s="66"/>
      <c r="Q61" s="66"/>
      <c r="R61" s="66"/>
      <c r="S61" s="66"/>
      <c r="U61" s="66"/>
    </row>
    <row r="62" spans="1:21" s="32" customFormat="1">
      <c r="A62" s="66"/>
      <c r="B62" s="604"/>
      <c r="C62" s="604"/>
      <c r="D62" s="66"/>
      <c r="E62" s="604"/>
      <c r="F62" s="66"/>
      <c r="G62" s="66"/>
      <c r="H62" s="66"/>
      <c r="I62" s="66"/>
      <c r="J62" s="66"/>
      <c r="K62" s="66"/>
      <c r="L62" s="66"/>
      <c r="M62" s="66"/>
      <c r="N62" s="66"/>
      <c r="O62" s="66"/>
      <c r="P62" s="66"/>
      <c r="Q62" s="66"/>
      <c r="R62" s="66"/>
      <c r="S62" s="66"/>
      <c r="U62" s="66"/>
    </row>
    <row r="63" spans="1:21" s="32" customFormat="1">
      <c r="A63" s="66"/>
      <c r="B63" s="604"/>
      <c r="C63" s="604"/>
      <c r="D63" s="66"/>
      <c r="E63" s="604"/>
      <c r="F63" s="66"/>
      <c r="G63" s="66"/>
      <c r="H63" s="66"/>
      <c r="I63" s="66"/>
      <c r="J63" s="66"/>
      <c r="K63" s="66"/>
      <c r="L63" s="66"/>
      <c r="M63" s="66"/>
      <c r="N63" s="66"/>
      <c r="O63" s="66"/>
      <c r="P63" s="66"/>
      <c r="Q63" s="66"/>
      <c r="R63" s="66"/>
      <c r="S63" s="66"/>
      <c r="U63" s="66"/>
    </row>
    <row r="64" spans="1:21" s="32" customFormat="1">
      <c r="A64" s="66"/>
      <c r="B64" s="604"/>
      <c r="C64" s="604"/>
      <c r="D64" s="66"/>
      <c r="E64" s="604"/>
      <c r="F64" s="66"/>
      <c r="G64" s="66"/>
      <c r="H64" s="66"/>
      <c r="I64" s="66"/>
      <c r="J64" s="66"/>
      <c r="K64" s="66"/>
      <c r="L64" s="66"/>
      <c r="M64" s="66"/>
      <c r="N64" s="66"/>
      <c r="O64" s="66"/>
      <c r="P64" s="66"/>
      <c r="Q64" s="66"/>
      <c r="R64" s="66"/>
      <c r="S64" s="66"/>
      <c r="U64" s="66"/>
    </row>
    <row r="65" spans="1:21" s="32" customFormat="1">
      <c r="A65" s="66"/>
      <c r="B65" s="604"/>
      <c r="C65" s="604"/>
      <c r="D65" s="66"/>
      <c r="E65" s="604"/>
      <c r="F65" s="66"/>
      <c r="G65" s="66"/>
      <c r="H65" s="66"/>
      <c r="I65" s="66"/>
      <c r="J65" s="66"/>
      <c r="K65" s="66"/>
      <c r="L65" s="66"/>
      <c r="M65" s="66"/>
      <c r="N65" s="66"/>
      <c r="O65" s="66"/>
      <c r="P65" s="66"/>
      <c r="Q65" s="66"/>
      <c r="R65" s="66"/>
      <c r="S65" s="66"/>
      <c r="U65" s="66"/>
    </row>
    <row r="66" spans="1:21" s="32" customFormat="1">
      <c r="A66" s="66"/>
      <c r="B66" s="604"/>
      <c r="C66" s="604"/>
      <c r="D66" s="66"/>
      <c r="E66" s="604"/>
      <c r="F66" s="66"/>
      <c r="G66" s="66"/>
      <c r="H66" s="66"/>
      <c r="I66" s="66"/>
      <c r="J66" s="66"/>
      <c r="K66" s="66"/>
      <c r="L66" s="66"/>
      <c r="M66" s="66"/>
      <c r="N66" s="66"/>
      <c r="O66" s="66"/>
      <c r="P66" s="66"/>
      <c r="Q66" s="66"/>
      <c r="R66" s="66"/>
      <c r="S66" s="66"/>
      <c r="U66" s="66"/>
    </row>
    <row r="67" spans="1:21" s="32" customFormat="1">
      <c r="A67" s="66"/>
      <c r="B67" s="604"/>
      <c r="C67" s="604"/>
      <c r="D67" s="66"/>
      <c r="E67" s="604"/>
      <c r="F67" s="66"/>
      <c r="G67" s="66"/>
      <c r="H67" s="66"/>
      <c r="I67" s="66"/>
      <c r="J67" s="66"/>
      <c r="K67" s="66"/>
      <c r="L67" s="66"/>
      <c r="M67" s="66"/>
      <c r="N67" s="66"/>
      <c r="O67" s="66"/>
      <c r="P67" s="66"/>
      <c r="Q67" s="66"/>
      <c r="R67" s="66"/>
      <c r="S67" s="66"/>
      <c r="U67" s="66"/>
    </row>
    <row r="68" spans="1:21" s="32" customFormat="1">
      <c r="A68" s="66"/>
      <c r="B68" s="604"/>
      <c r="C68" s="604"/>
      <c r="D68" s="66"/>
      <c r="E68" s="604"/>
      <c r="F68" s="66"/>
      <c r="G68" s="66"/>
      <c r="H68" s="66"/>
      <c r="I68" s="66"/>
      <c r="J68" s="66"/>
      <c r="K68" s="66"/>
      <c r="L68" s="66"/>
      <c r="M68" s="66"/>
      <c r="N68" s="66"/>
      <c r="O68" s="66"/>
      <c r="P68" s="66"/>
      <c r="Q68" s="66"/>
      <c r="R68" s="66"/>
      <c r="S68" s="66"/>
      <c r="U68" s="66"/>
    </row>
    <row r="69" spans="1:21" s="32" customFormat="1">
      <c r="A69" s="66"/>
      <c r="B69" s="604"/>
      <c r="C69" s="604"/>
      <c r="D69" s="66"/>
      <c r="E69" s="604"/>
      <c r="F69" s="66"/>
      <c r="G69" s="66"/>
      <c r="H69" s="66"/>
      <c r="I69" s="66"/>
      <c r="J69" s="66"/>
      <c r="K69" s="66"/>
      <c r="L69" s="66"/>
      <c r="M69" s="66"/>
      <c r="N69" s="66"/>
      <c r="O69" s="66"/>
      <c r="P69" s="66"/>
      <c r="Q69" s="66"/>
      <c r="R69" s="66"/>
      <c r="S69" s="66"/>
      <c r="U69" s="66"/>
    </row>
    <row r="70" spans="1:21" s="32" customFormat="1">
      <c r="A70" s="66"/>
      <c r="B70" s="604"/>
      <c r="C70" s="604"/>
      <c r="D70" s="66"/>
      <c r="E70" s="604"/>
      <c r="F70" s="66"/>
      <c r="G70" s="66"/>
      <c r="H70" s="66"/>
      <c r="I70" s="66"/>
      <c r="J70" s="66"/>
      <c r="K70" s="66"/>
      <c r="L70" s="66"/>
      <c r="M70" s="66"/>
      <c r="N70" s="66"/>
      <c r="O70" s="66"/>
      <c r="P70" s="66"/>
      <c r="Q70" s="66"/>
      <c r="R70" s="66"/>
      <c r="S70" s="66"/>
      <c r="U70" s="66"/>
    </row>
    <row r="71" spans="1:21" s="32" customFormat="1">
      <c r="A71" s="66"/>
      <c r="B71" s="604"/>
      <c r="C71" s="604"/>
      <c r="D71" s="66"/>
      <c r="E71" s="604"/>
      <c r="F71" s="66"/>
      <c r="G71" s="66"/>
      <c r="H71" s="66"/>
      <c r="I71" s="66"/>
      <c r="J71" s="66"/>
      <c r="K71" s="66"/>
      <c r="L71" s="66"/>
      <c r="M71" s="66"/>
      <c r="N71" s="66"/>
      <c r="O71" s="66"/>
      <c r="P71" s="66"/>
      <c r="Q71" s="66"/>
      <c r="R71" s="66"/>
      <c r="S71" s="66"/>
      <c r="U71" s="66"/>
    </row>
    <row r="72" spans="1:21" s="32" customFormat="1">
      <c r="A72" s="66"/>
      <c r="B72" s="604"/>
      <c r="C72" s="604"/>
      <c r="D72" s="66"/>
      <c r="E72" s="604"/>
      <c r="F72" s="66"/>
      <c r="G72" s="66"/>
      <c r="H72" s="66"/>
      <c r="I72" s="66"/>
      <c r="J72" s="66"/>
      <c r="K72" s="66"/>
      <c r="L72" s="66"/>
      <c r="M72" s="66"/>
      <c r="N72" s="66"/>
      <c r="O72" s="66"/>
      <c r="P72" s="66"/>
      <c r="Q72" s="66"/>
      <c r="R72" s="66"/>
      <c r="S72" s="66"/>
      <c r="U72" s="66"/>
    </row>
    <row r="73" spans="1:21" s="32" customFormat="1">
      <c r="A73" s="66"/>
      <c r="B73" s="604"/>
      <c r="C73" s="604"/>
      <c r="D73" s="66"/>
      <c r="E73" s="604"/>
      <c r="F73" s="66"/>
      <c r="G73" s="66"/>
      <c r="H73" s="66"/>
      <c r="I73" s="66"/>
      <c r="J73" s="66"/>
      <c r="K73" s="66"/>
      <c r="L73" s="66"/>
      <c r="M73" s="66"/>
      <c r="N73" s="66"/>
      <c r="O73" s="66"/>
      <c r="P73" s="66"/>
      <c r="Q73" s="66"/>
      <c r="R73" s="66"/>
      <c r="S73" s="66"/>
      <c r="U73" s="66"/>
    </row>
    <row r="74" spans="1:21" s="32" customFormat="1">
      <c r="A74" s="66"/>
      <c r="B74" s="604"/>
      <c r="C74" s="604"/>
      <c r="D74" s="66"/>
      <c r="E74" s="604"/>
      <c r="F74" s="66"/>
      <c r="G74" s="66"/>
      <c r="H74" s="66"/>
      <c r="I74" s="66"/>
      <c r="J74" s="66"/>
      <c r="K74" s="66"/>
      <c r="L74" s="66"/>
      <c r="M74" s="66"/>
      <c r="N74" s="66"/>
      <c r="O74" s="66"/>
      <c r="P74" s="66"/>
      <c r="Q74" s="66"/>
      <c r="R74" s="66"/>
      <c r="S74" s="66"/>
      <c r="U74" s="66"/>
    </row>
    <row r="75" spans="1:21" s="32" customFormat="1">
      <c r="A75" s="66"/>
      <c r="B75" s="604"/>
      <c r="C75" s="604"/>
      <c r="D75" s="66"/>
      <c r="E75" s="604"/>
      <c r="F75" s="66"/>
      <c r="G75" s="66"/>
      <c r="H75" s="66"/>
      <c r="I75" s="66"/>
      <c r="J75" s="66"/>
      <c r="K75" s="66"/>
      <c r="L75" s="66"/>
      <c r="M75" s="66"/>
      <c r="N75" s="66"/>
      <c r="O75" s="66"/>
      <c r="P75" s="66"/>
      <c r="Q75" s="66"/>
      <c r="R75" s="66"/>
      <c r="S75" s="66"/>
      <c r="U75" s="66"/>
    </row>
    <row r="76" spans="1:21" s="32" customFormat="1">
      <c r="A76" s="66"/>
      <c r="B76" s="604"/>
      <c r="C76" s="604"/>
      <c r="D76" s="66"/>
      <c r="E76" s="604"/>
      <c r="F76" s="66"/>
      <c r="G76" s="66"/>
      <c r="H76" s="66"/>
      <c r="I76" s="66"/>
      <c r="J76" s="66"/>
      <c r="K76" s="66"/>
      <c r="L76" s="66"/>
      <c r="M76" s="66"/>
      <c r="N76" s="66"/>
      <c r="O76" s="66"/>
      <c r="P76" s="66"/>
      <c r="Q76" s="66"/>
      <c r="R76" s="66"/>
      <c r="S76" s="66"/>
      <c r="U76" s="66"/>
    </row>
    <row r="77" spans="1:21" s="32" customFormat="1">
      <c r="A77" s="66"/>
      <c r="B77" s="604"/>
      <c r="C77" s="604"/>
      <c r="D77" s="66"/>
      <c r="E77" s="604"/>
      <c r="F77" s="66"/>
      <c r="G77" s="66"/>
      <c r="H77" s="66"/>
      <c r="I77" s="66"/>
      <c r="J77" s="66"/>
      <c r="K77" s="66"/>
      <c r="L77" s="66"/>
      <c r="M77" s="66"/>
      <c r="N77" s="66"/>
      <c r="O77" s="66"/>
      <c r="P77" s="66"/>
      <c r="Q77" s="66"/>
      <c r="R77" s="66"/>
      <c r="S77" s="66"/>
      <c r="U77" s="66"/>
    </row>
    <row r="78" spans="1:21" s="32" customFormat="1">
      <c r="A78" s="66"/>
      <c r="B78" s="604"/>
      <c r="C78" s="604"/>
      <c r="D78" s="66"/>
      <c r="E78" s="604"/>
      <c r="F78" s="66"/>
      <c r="G78" s="66"/>
      <c r="H78" s="66"/>
      <c r="I78" s="66"/>
      <c r="J78" s="66"/>
      <c r="K78" s="66"/>
      <c r="L78" s="66"/>
      <c r="M78" s="66"/>
      <c r="N78" s="66"/>
      <c r="O78" s="66"/>
      <c r="P78" s="66"/>
      <c r="Q78" s="66"/>
      <c r="R78" s="66"/>
      <c r="S78" s="66"/>
      <c r="U78" s="66"/>
    </row>
    <row r="79" spans="1:21" s="32" customFormat="1">
      <c r="A79" s="66"/>
      <c r="B79" s="604"/>
      <c r="C79" s="604"/>
      <c r="D79" s="66"/>
      <c r="E79" s="604"/>
      <c r="F79" s="66"/>
      <c r="G79" s="66"/>
      <c r="H79" s="66"/>
      <c r="I79" s="66"/>
      <c r="J79" s="66"/>
      <c r="K79" s="66"/>
      <c r="L79" s="66"/>
      <c r="M79" s="66"/>
      <c r="N79" s="66"/>
      <c r="O79" s="66"/>
      <c r="P79" s="66"/>
      <c r="Q79" s="66"/>
      <c r="R79" s="66"/>
      <c r="S79" s="66"/>
      <c r="U79" s="66"/>
    </row>
    <row r="80" spans="1:21" s="32" customFormat="1">
      <c r="A80" s="66"/>
      <c r="B80" s="604"/>
      <c r="C80" s="604"/>
      <c r="D80" s="66"/>
      <c r="E80" s="604"/>
      <c r="F80" s="66"/>
      <c r="G80" s="66"/>
      <c r="H80" s="66"/>
      <c r="I80" s="66"/>
      <c r="J80" s="66"/>
      <c r="K80" s="66"/>
      <c r="L80" s="66"/>
      <c r="M80" s="66"/>
      <c r="N80" s="66"/>
      <c r="O80" s="66"/>
      <c r="P80" s="66"/>
      <c r="Q80" s="66"/>
      <c r="R80" s="66"/>
      <c r="S80" s="66"/>
      <c r="U80" s="66"/>
    </row>
    <row r="81" spans="1:21" s="32" customFormat="1">
      <c r="A81" s="66"/>
      <c r="B81" s="604"/>
      <c r="C81" s="604"/>
      <c r="D81" s="66"/>
      <c r="E81" s="604"/>
      <c r="F81" s="66"/>
      <c r="G81" s="66"/>
      <c r="H81" s="66"/>
      <c r="I81" s="66"/>
      <c r="J81" s="66"/>
      <c r="K81" s="66"/>
      <c r="L81" s="66"/>
      <c r="M81" s="66"/>
      <c r="N81" s="66"/>
      <c r="O81" s="66"/>
      <c r="P81" s="66"/>
      <c r="Q81" s="66"/>
      <c r="R81" s="66"/>
      <c r="S81" s="66"/>
      <c r="U81" s="66"/>
    </row>
    <row r="82" spans="1:21" s="32" customFormat="1">
      <c r="A82" s="66"/>
      <c r="B82" s="604"/>
      <c r="C82" s="604"/>
      <c r="D82" s="66"/>
      <c r="E82" s="604"/>
      <c r="F82" s="66"/>
      <c r="G82" s="66"/>
      <c r="H82" s="66"/>
      <c r="I82" s="66"/>
      <c r="J82" s="66"/>
      <c r="K82" s="66"/>
      <c r="L82" s="66"/>
      <c r="M82" s="66"/>
      <c r="N82" s="66"/>
      <c r="O82" s="66"/>
      <c r="P82" s="66"/>
      <c r="Q82" s="66"/>
      <c r="R82" s="66"/>
      <c r="S82" s="66"/>
      <c r="U82" s="66"/>
    </row>
    <row r="83" spans="1:21" s="32" customFormat="1">
      <c r="A83" s="66"/>
      <c r="B83" s="604"/>
      <c r="C83" s="604"/>
      <c r="D83" s="66"/>
      <c r="E83" s="604"/>
      <c r="F83" s="66"/>
      <c r="G83" s="66"/>
      <c r="H83" s="66"/>
      <c r="I83" s="66"/>
      <c r="J83" s="66"/>
      <c r="K83" s="66"/>
      <c r="L83" s="66"/>
      <c r="M83" s="66"/>
      <c r="N83" s="66"/>
      <c r="O83" s="66"/>
      <c r="P83" s="66"/>
      <c r="Q83" s="66"/>
      <c r="R83" s="66"/>
      <c r="S83" s="66"/>
      <c r="U83" s="66"/>
    </row>
    <row r="84" spans="1:21" s="32" customFormat="1">
      <c r="A84" s="66"/>
      <c r="B84" s="604"/>
      <c r="C84" s="604"/>
      <c r="D84" s="66"/>
      <c r="E84" s="604"/>
      <c r="F84" s="66"/>
      <c r="G84" s="66"/>
      <c r="H84" s="66"/>
      <c r="I84" s="66"/>
      <c r="J84" s="66"/>
      <c r="K84" s="66"/>
      <c r="L84" s="66"/>
      <c r="M84" s="66"/>
      <c r="N84" s="66"/>
      <c r="O84" s="66"/>
      <c r="P84" s="66"/>
      <c r="Q84" s="66"/>
      <c r="R84" s="66"/>
      <c r="S84" s="66"/>
      <c r="U84" s="66"/>
    </row>
    <row r="85" spans="1:21" s="32" customFormat="1">
      <c r="A85" s="66"/>
      <c r="B85" s="604"/>
      <c r="C85" s="604"/>
      <c r="D85" s="66"/>
      <c r="E85" s="604"/>
      <c r="F85" s="66"/>
      <c r="G85" s="66"/>
      <c r="H85" s="66"/>
      <c r="I85" s="66"/>
      <c r="J85" s="66"/>
      <c r="K85" s="66"/>
      <c r="L85" s="66"/>
      <c r="M85" s="66"/>
      <c r="N85" s="66"/>
      <c r="O85" s="66"/>
      <c r="P85" s="66"/>
      <c r="Q85" s="66"/>
      <c r="R85" s="66"/>
      <c r="S85" s="66"/>
      <c r="U85" s="66"/>
    </row>
    <row r="86" spans="1:21" s="32" customFormat="1">
      <c r="A86" s="66"/>
      <c r="B86" s="604"/>
      <c r="C86" s="604"/>
      <c r="D86" s="66"/>
      <c r="E86" s="604"/>
      <c r="F86" s="66"/>
      <c r="G86" s="66"/>
      <c r="H86" s="66"/>
      <c r="I86" s="66"/>
      <c r="J86" s="66"/>
      <c r="K86" s="66"/>
      <c r="L86" s="66"/>
      <c r="M86" s="66"/>
      <c r="N86" s="66"/>
      <c r="O86" s="66"/>
      <c r="P86" s="66"/>
      <c r="Q86" s="66"/>
      <c r="R86" s="66"/>
      <c r="S86" s="66"/>
      <c r="U86" s="66"/>
    </row>
    <row r="87" spans="1:21" s="32" customFormat="1">
      <c r="A87" s="66"/>
      <c r="B87" s="604"/>
      <c r="C87" s="604"/>
      <c r="D87" s="66"/>
      <c r="E87" s="604"/>
      <c r="F87" s="66"/>
      <c r="G87" s="66"/>
      <c r="H87" s="66"/>
      <c r="I87" s="66"/>
      <c r="J87" s="66"/>
      <c r="K87" s="66"/>
      <c r="L87" s="66"/>
      <c r="M87" s="66"/>
      <c r="N87" s="66"/>
      <c r="O87" s="66"/>
      <c r="P87" s="66"/>
      <c r="Q87" s="66"/>
      <c r="R87" s="66"/>
      <c r="S87" s="66"/>
      <c r="U87" s="66"/>
    </row>
    <row r="88" spans="1:21" s="32" customFormat="1">
      <c r="A88" s="66"/>
      <c r="B88" s="604"/>
      <c r="C88" s="604"/>
      <c r="D88" s="66"/>
      <c r="E88" s="604"/>
      <c r="F88" s="66"/>
      <c r="G88" s="66"/>
      <c r="H88" s="66"/>
      <c r="I88" s="66"/>
      <c r="J88" s="66"/>
      <c r="K88" s="66"/>
      <c r="L88" s="66"/>
      <c r="M88" s="66"/>
      <c r="N88" s="66"/>
      <c r="O88" s="66"/>
      <c r="P88" s="66"/>
      <c r="Q88" s="66"/>
      <c r="R88" s="66"/>
      <c r="S88" s="66"/>
      <c r="U88" s="66"/>
    </row>
    <row r="89" spans="1:21" s="32" customFormat="1">
      <c r="A89" s="66"/>
      <c r="B89" s="604"/>
      <c r="C89" s="604"/>
      <c r="D89" s="66"/>
      <c r="E89" s="604"/>
      <c r="F89" s="66"/>
      <c r="G89" s="66"/>
      <c r="H89" s="66"/>
      <c r="I89" s="66"/>
      <c r="J89" s="66"/>
      <c r="K89" s="66"/>
      <c r="L89" s="66"/>
      <c r="M89" s="66"/>
      <c r="N89" s="66"/>
      <c r="O89" s="66"/>
      <c r="P89" s="66"/>
      <c r="Q89" s="66"/>
      <c r="R89" s="66"/>
      <c r="S89" s="66"/>
      <c r="U89" s="66"/>
    </row>
    <row r="90" spans="1:21" s="32" customFormat="1">
      <c r="A90" s="66"/>
      <c r="B90" s="604"/>
      <c r="C90" s="604"/>
      <c r="D90" s="66"/>
      <c r="E90" s="604"/>
      <c r="F90" s="66"/>
      <c r="G90" s="66"/>
      <c r="H90" s="66"/>
      <c r="I90" s="66"/>
      <c r="J90" s="66"/>
      <c r="K90" s="66"/>
      <c r="L90" s="66"/>
      <c r="M90" s="66"/>
      <c r="N90" s="66"/>
      <c r="O90" s="66"/>
      <c r="P90" s="66"/>
      <c r="Q90" s="66"/>
      <c r="R90" s="66"/>
      <c r="S90" s="66"/>
      <c r="U90" s="66"/>
    </row>
    <row r="91" spans="1:21" s="32" customFormat="1">
      <c r="A91" s="66"/>
      <c r="B91" s="604"/>
      <c r="C91" s="604"/>
      <c r="D91" s="66"/>
      <c r="E91" s="604"/>
      <c r="F91" s="66"/>
      <c r="G91" s="66"/>
      <c r="H91" s="66"/>
      <c r="I91" s="66"/>
      <c r="J91" s="66"/>
      <c r="K91" s="66"/>
      <c r="L91" s="66"/>
      <c r="M91" s="66"/>
      <c r="N91" s="66"/>
      <c r="O91" s="66"/>
      <c r="P91" s="66"/>
      <c r="Q91" s="66"/>
      <c r="R91" s="66"/>
      <c r="S91" s="66"/>
      <c r="U91" s="66"/>
    </row>
    <row r="92" spans="1:21" s="32" customFormat="1">
      <c r="A92" s="66"/>
      <c r="B92" s="604"/>
      <c r="C92" s="604"/>
      <c r="D92" s="66"/>
      <c r="E92" s="604"/>
      <c r="F92" s="66"/>
      <c r="G92" s="66"/>
      <c r="H92" s="66"/>
      <c r="I92" s="66"/>
      <c r="J92" s="66"/>
      <c r="K92" s="66"/>
      <c r="L92" s="66"/>
      <c r="M92" s="66"/>
      <c r="N92" s="66"/>
      <c r="O92" s="66"/>
      <c r="P92" s="66"/>
      <c r="Q92" s="66"/>
      <c r="R92" s="66"/>
      <c r="S92" s="66"/>
      <c r="U92" s="66"/>
    </row>
    <row r="93" spans="1:21" s="32" customFormat="1">
      <c r="A93" s="66"/>
      <c r="B93" s="604"/>
      <c r="C93" s="604"/>
      <c r="D93" s="66"/>
      <c r="E93" s="604"/>
      <c r="F93" s="66"/>
      <c r="G93" s="66"/>
      <c r="H93" s="66"/>
      <c r="I93" s="66"/>
      <c r="J93" s="66"/>
      <c r="K93" s="66"/>
      <c r="L93" s="66"/>
      <c r="M93" s="66"/>
      <c r="N93" s="66"/>
      <c r="O93" s="66"/>
      <c r="P93" s="66"/>
      <c r="Q93" s="66"/>
      <c r="R93" s="66"/>
      <c r="S93" s="66"/>
      <c r="U93" s="66"/>
    </row>
    <row r="94" spans="1:21" s="32" customFormat="1">
      <c r="A94" s="66"/>
      <c r="B94" s="604"/>
      <c r="C94" s="604"/>
      <c r="D94" s="66"/>
      <c r="E94" s="604"/>
      <c r="F94" s="66"/>
      <c r="G94" s="66"/>
      <c r="H94" s="66"/>
      <c r="I94" s="66"/>
      <c r="J94" s="66"/>
      <c r="K94" s="66"/>
      <c r="L94" s="66"/>
      <c r="M94" s="66"/>
      <c r="N94" s="66"/>
      <c r="O94" s="66"/>
      <c r="P94" s="66"/>
      <c r="Q94" s="66"/>
      <c r="R94" s="66"/>
      <c r="S94" s="66"/>
      <c r="U94" s="66"/>
    </row>
    <row r="95" spans="1:21" s="32" customFormat="1">
      <c r="A95" s="66"/>
      <c r="B95" s="604"/>
      <c r="C95" s="604"/>
      <c r="D95" s="66"/>
      <c r="E95" s="604"/>
      <c r="F95" s="66"/>
      <c r="G95" s="66"/>
      <c r="H95" s="66"/>
      <c r="I95" s="66"/>
      <c r="J95" s="66"/>
      <c r="K95" s="66"/>
      <c r="L95" s="66"/>
      <c r="M95" s="66"/>
      <c r="N95" s="66"/>
      <c r="O95" s="66"/>
      <c r="P95" s="66"/>
      <c r="Q95" s="66"/>
      <c r="R95" s="66"/>
      <c r="S95" s="66"/>
      <c r="U95" s="66"/>
    </row>
    <row r="96" spans="1:21" s="32" customFormat="1">
      <c r="A96" s="66"/>
      <c r="B96" s="604"/>
      <c r="C96" s="604"/>
      <c r="D96" s="66"/>
      <c r="E96" s="604"/>
      <c r="F96" s="66"/>
      <c r="G96" s="66"/>
      <c r="H96" s="66"/>
      <c r="I96" s="66"/>
      <c r="J96" s="66"/>
      <c r="K96" s="66"/>
      <c r="L96" s="66"/>
      <c r="M96" s="66"/>
      <c r="N96" s="66"/>
      <c r="O96" s="66"/>
      <c r="P96" s="66"/>
      <c r="Q96" s="66"/>
      <c r="R96" s="66"/>
      <c r="S96" s="66"/>
      <c r="U96" s="66"/>
    </row>
    <row r="97" spans="1:21" s="32" customFormat="1">
      <c r="A97" s="66"/>
      <c r="B97" s="604"/>
      <c r="C97" s="604"/>
      <c r="D97" s="66"/>
      <c r="E97" s="604"/>
      <c r="F97" s="66"/>
      <c r="G97" s="66"/>
      <c r="H97" s="66"/>
      <c r="I97" s="66"/>
      <c r="J97" s="66"/>
      <c r="K97" s="66"/>
      <c r="L97" s="66"/>
      <c r="M97" s="66"/>
      <c r="N97" s="66"/>
      <c r="O97" s="66"/>
      <c r="P97" s="66"/>
      <c r="Q97" s="66"/>
      <c r="R97" s="66"/>
      <c r="S97" s="66"/>
      <c r="U97" s="66"/>
    </row>
    <row r="98" spans="1:21" s="32" customFormat="1">
      <c r="A98" s="66"/>
      <c r="B98" s="604"/>
      <c r="C98" s="604"/>
      <c r="D98" s="66"/>
      <c r="E98" s="604"/>
      <c r="F98" s="66"/>
      <c r="G98" s="66"/>
      <c r="H98" s="66"/>
      <c r="I98" s="66"/>
      <c r="J98" s="66"/>
      <c r="K98" s="66"/>
      <c r="L98" s="66"/>
      <c r="M98" s="66"/>
      <c r="N98" s="66"/>
      <c r="O98" s="66"/>
      <c r="P98" s="66"/>
      <c r="Q98" s="66"/>
      <c r="R98" s="66"/>
      <c r="S98" s="66"/>
      <c r="U98" s="66"/>
    </row>
    <row r="99" spans="1:21" s="32" customFormat="1">
      <c r="A99" s="66"/>
      <c r="B99" s="604"/>
      <c r="C99" s="604"/>
      <c r="D99" s="66"/>
      <c r="E99" s="604"/>
      <c r="F99" s="66"/>
      <c r="G99" s="66"/>
      <c r="H99" s="66"/>
      <c r="I99" s="66"/>
      <c r="J99" s="66"/>
      <c r="K99" s="66"/>
      <c r="L99" s="66"/>
      <c r="M99" s="66"/>
      <c r="N99" s="66"/>
      <c r="O99" s="66"/>
      <c r="P99" s="66"/>
      <c r="Q99" s="66"/>
      <c r="R99" s="66"/>
      <c r="S99" s="66"/>
      <c r="U99" s="66"/>
    </row>
    <row r="100" spans="1:21" s="32" customFormat="1">
      <c r="A100" s="66"/>
      <c r="B100" s="604"/>
      <c r="C100" s="604"/>
      <c r="D100" s="66"/>
      <c r="E100" s="604"/>
      <c r="F100" s="66"/>
      <c r="G100" s="66"/>
      <c r="H100" s="66"/>
      <c r="I100" s="66"/>
      <c r="J100" s="66"/>
      <c r="K100" s="66"/>
      <c r="L100" s="66"/>
      <c r="M100" s="66"/>
      <c r="N100" s="66"/>
      <c r="O100" s="66"/>
      <c r="P100" s="66"/>
      <c r="Q100" s="66"/>
      <c r="R100" s="66"/>
      <c r="S100" s="66"/>
      <c r="U100" s="66"/>
    </row>
    <row r="101" spans="1:21" s="32" customFormat="1">
      <c r="A101" s="66"/>
      <c r="B101" s="604"/>
      <c r="C101" s="604"/>
      <c r="D101" s="66"/>
      <c r="E101" s="604"/>
      <c r="F101" s="66"/>
      <c r="G101" s="66"/>
      <c r="H101" s="66"/>
      <c r="I101" s="66"/>
      <c r="J101" s="66"/>
      <c r="K101" s="66"/>
      <c r="L101" s="66"/>
      <c r="M101" s="66"/>
      <c r="N101" s="66"/>
      <c r="O101" s="66"/>
      <c r="P101" s="66"/>
      <c r="Q101" s="66"/>
      <c r="R101" s="66"/>
      <c r="S101" s="66"/>
      <c r="U101" s="66"/>
    </row>
    <row r="102" spans="1:21" s="32" customFormat="1">
      <c r="A102" s="66"/>
      <c r="B102" s="604"/>
      <c r="C102" s="604"/>
      <c r="D102" s="66"/>
      <c r="E102" s="604"/>
      <c r="F102" s="66"/>
      <c r="G102" s="66"/>
      <c r="H102" s="66"/>
      <c r="I102" s="66"/>
      <c r="J102" s="66"/>
      <c r="K102" s="66"/>
      <c r="L102" s="66"/>
      <c r="M102" s="66"/>
      <c r="N102" s="66"/>
      <c r="O102" s="66"/>
      <c r="P102" s="66"/>
      <c r="Q102" s="66"/>
      <c r="R102" s="66"/>
      <c r="S102" s="66"/>
      <c r="U102" s="66"/>
    </row>
    <row r="103" spans="1:21" s="32" customFormat="1">
      <c r="A103" s="66"/>
      <c r="B103" s="604"/>
      <c r="C103" s="604"/>
      <c r="D103" s="66"/>
      <c r="E103" s="604"/>
      <c r="F103" s="66"/>
      <c r="G103" s="66"/>
      <c r="H103" s="66"/>
      <c r="I103" s="66"/>
      <c r="J103" s="66"/>
      <c r="K103" s="66"/>
      <c r="L103" s="66"/>
      <c r="M103" s="66"/>
      <c r="N103" s="66"/>
      <c r="O103" s="66"/>
      <c r="P103" s="66"/>
      <c r="Q103" s="66"/>
      <c r="R103" s="66"/>
      <c r="S103" s="66"/>
      <c r="U103" s="66"/>
    </row>
    <row r="104" spans="1:21" s="32" customFormat="1">
      <c r="A104" s="66"/>
      <c r="B104" s="604"/>
      <c r="C104" s="604"/>
      <c r="D104" s="66"/>
      <c r="E104" s="604"/>
      <c r="F104" s="66"/>
      <c r="G104" s="66"/>
      <c r="H104" s="66"/>
      <c r="I104" s="66"/>
      <c r="J104" s="66"/>
      <c r="K104" s="66"/>
      <c r="L104" s="66"/>
      <c r="M104" s="66"/>
      <c r="N104" s="66"/>
      <c r="O104" s="66"/>
      <c r="P104" s="66"/>
      <c r="Q104" s="66"/>
      <c r="R104" s="66"/>
      <c r="S104" s="66"/>
      <c r="U104" s="66"/>
    </row>
    <row r="105" spans="1:21" s="32" customFormat="1">
      <c r="A105" s="66"/>
      <c r="B105" s="604"/>
      <c r="C105" s="604"/>
      <c r="D105" s="66"/>
      <c r="E105" s="604"/>
      <c r="F105" s="66"/>
      <c r="G105" s="66"/>
      <c r="H105" s="66"/>
      <c r="I105" s="66"/>
      <c r="J105" s="66"/>
      <c r="K105" s="66"/>
      <c r="L105" s="66"/>
      <c r="M105" s="66"/>
      <c r="N105" s="66"/>
      <c r="O105" s="66"/>
      <c r="P105" s="66"/>
      <c r="Q105" s="66"/>
      <c r="R105" s="66"/>
      <c r="S105" s="66"/>
      <c r="U105" s="66"/>
    </row>
    <row r="106" spans="1:21" s="32" customFormat="1">
      <c r="A106" s="66"/>
      <c r="B106" s="604"/>
      <c r="C106" s="604"/>
      <c r="D106" s="66"/>
      <c r="E106" s="604"/>
      <c r="F106" s="66"/>
      <c r="G106" s="66"/>
      <c r="H106" s="66"/>
      <c r="I106" s="66"/>
      <c r="J106" s="66"/>
      <c r="K106" s="66"/>
      <c r="L106" s="66"/>
      <c r="M106" s="66"/>
      <c r="N106" s="66"/>
      <c r="O106" s="66"/>
      <c r="P106" s="66"/>
      <c r="Q106" s="66"/>
      <c r="R106" s="66"/>
      <c r="S106" s="66"/>
      <c r="U106" s="66"/>
    </row>
    <row r="107" spans="1:21" s="32" customFormat="1">
      <c r="A107" s="66"/>
      <c r="B107" s="604"/>
      <c r="C107" s="604"/>
      <c r="D107" s="66"/>
      <c r="E107" s="604"/>
      <c r="F107" s="66"/>
      <c r="G107" s="66"/>
      <c r="H107" s="66"/>
      <c r="I107" s="66"/>
      <c r="J107" s="66"/>
      <c r="K107" s="66"/>
      <c r="L107" s="66"/>
      <c r="M107" s="66"/>
      <c r="N107" s="66"/>
      <c r="O107" s="66"/>
      <c r="P107" s="66"/>
      <c r="Q107" s="66"/>
      <c r="R107" s="66"/>
      <c r="S107" s="66"/>
      <c r="U107" s="66"/>
    </row>
    <row r="108" spans="1:21" s="32" customFormat="1">
      <c r="U108" s="66"/>
    </row>
    <row r="109" spans="1:21" s="32" customFormat="1">
      <c r="U109" s="66"/>
    </row>
    <row r="110" spans="1:21" s="32" customFormat="1">
      <c r="U110" s="66"/>
    </row>
    <row r="111" spans="1:21" s="32" customFormat="1">
      <c r="U111" s="66"/>
    </row>
    <row r="112" spans="1:21" s="32" customFormat="1">
      <c r="U112" s="66"/>
    </row>
    <row r="113" spans="1:21" s="32" customFormat="1">
      <c r="U113" s="66"/>
    </row>
    <row r="114" spans="1:21" s="32" customFormat="1">
      <c r="U114" s="66"/>
    </row>
    <row r="115" spans="1:21" s="32" customFormat="1">
      <c r="U115" s="66"/>
    </row>
    <row r="116" spans="1:21" s="32" customFormat="1">
      <c r="U116" s="66"/>
    </row>
    <row r="117" spans="1:21" s="32" customFormat="1">
      <c r="U117" s="66"/>
    </row>
    <row r="118" spans="1:21" s="32" customFormat="1">
      <c r="U118" s="66"/>
    </row>
    <row r="119" spans="1:21" s="32" customFormat="1">
      <c r="U119" s="66"/>
    </row>
    <row r="120" spans="1:21">
      <c r="A120" s="32"/>
      <c r="B120" s="32"/>
      <c r="C120" s="32"/>
      <c r="D120" s="32"/>
      <c r="E120" s="32"/>
      <c r="F120" s="32"/>
      <c r="G120" s="32"/>
      <c r="H120" s="32"/>
      <c r="I120" s="32"/>
      <c r="J120" s="32"/>
      <c r="K120" s="32"/>
      <c r="L120" s="32"/>
      <c r="M120" s="32"/>
      <c r="N120" s="32"/>
      <c r="O120" s="32"/>
      <c r="P120" s="32"/>
      <c r="Q120" s="32"/>
      <c r="R120" s="32"/>
      <c r="S120" s="32"/>
    </row>
  </sheetData>
  <mergeCells count="2">
    <mergeCell ref="A1:S1"/>
    <mergeCell ref="A3:S3"/>
  </mergeCells>
  <printOptions horizontalCentered="1" verticalCentered="1"/>
  <pageMargins left="0.39370078740157483" right="0.39370078740157483" top="0.23622047244094491" bottom="0.23622047244094491" header="0.31496062992125984" footer="0.31496062992125984"/>
  <pageSetup scale="59"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7030A0"/>
    <pageSetUpPr fitToPage="1"/>
  </sheetPr>
  <dimension ref="A1:T124"/>
  <sheetViews>
    <sheetView showGridLines="0" view="pageBreakPreview" zoomScale="70" zoomScaleNormal="70" zoomScaleSheetLayoutView="70" workbookViewId="0">
      <pane xSplit="1" ySplit="4" topLeftCell="B5" activePane="bottomRight" state="frozen"/>
      <selection pane="topRight" activeCell="B1" sqref="B1"/>
      <selection pane="bottomLeft" activeCell="A5" sqref="A5"/>
      <selection pane="bottomRight" activeCell="U1" sqref="U1:AA1048576"/>
    </sheetView>
  </sheetViews>
  <sheetFormatPr baseColWidth="10" defaultColWidth="11.42578125" defaultRowHeight="15"/>
  <cols>
    <col min="1" max="1" width="12.7109375" style="66" customWidth="1"/>
    <col min="2" max="4" width="13" style="1954" customWidth="1"/>
    <col min="5" max="12" width="12.28515625" style="1954" customWidth="1"/>
    <col min="13" max="13" width="14.140625" style="1954" customWidth="1"/>
    <col min="14" max="17" width="17.140625" style="1954" customWidth="1"/>
    <col min="18" max="18" width="13.85546875" style="1954" customWidth="1"/>
    <col min="19" max="19" width="13.28515625" style="1941" bestFit="1" customWidth="1"/>
    <col min="20" max="20" width="12.42578125" style="66" customWidth="1"/>
    <col min="21" max="16384" width="11.42578125" style="66"/>
  </cols>
  <sheetData>
    <row r="1" spans="1:20" ht="80.25" customHeight="1">
      <c r="A1" s="2299"/>
      <c r="B1" s="2299"/>
      <c r="C1" s="2299"/>
      <c r="D1" s="2299"/>
      <c r="E1" s="2299"/>
      <c r="F1" s="2299"/>
      <c r="G1" s="2299"/>
      <c r="H1" s="2299"/>
      <c r="I1" s="2299"/>
      <c r="J1" s="2299"/>
      <c r="K1" s="2299"/>
      <c r="L1" s="2299"/>
      <c r="M1" s="2299"/>
      <c r="N1" s="2299"/>
      <c r="O1" s="2299"/>
      <c r="P1" s="2299"/>
      <c r="Q1" s="2299"/>
      <c r="R1" s="2299"/>
      <c r="S1" s="2299"/>
      <c r="T1" s="2299"/>
    </row>
    <row r="2" spans="1:20" ht="10.5" customHeight="1">
      <c r="A2" s="2342"/>
      <c r="B2" s="2342"/>
      <c r="C2" s="2342"/>
      <c r="D2" s="2342"/>
      <c r="E2" s="2342"/>
      <c r="F2" s="2342"/>
      <c r="G2" s="2342"/>
      <c r="H2" s="2342"/>
      <c r="I2" s="2342"/>
      <c r="J2" s="2342"/>
      <c r="K2" s="2342"/>
      <c r="L2" s="2342"/>
      <c r="M2" s="2342"/>
      <c r="N2" s="2342"/>
      <c r="O2" s="2342"/>
      <c r="P2" s="2342"/>
      <c r="Q2" s="2342"/>
      <c r="R2" s="2342"/>
      <c r="S2" s="2342"/>
      <c r="T2" s="2342"/>
    </row>
    <row r="3" spans="1:20" ht="24.75" customHeight="1">
      <c r="A3" s="2343" t="s">
        <v>127</v>
      </c>
      <c r="B3" s="2344"/>
      <c r="C3" s="2345"/>
      <c r="D3" s="2345"/>
      <c r="E3" s="2344"/>
      <c r="F3" s="2344"/>
      <c r="G3" s="2344"/>
      <c r="H3" s="2344"/>
      <c r="I3" s="2344"/>
      <c r="J3" s="2344"/>
      <c r="K3" s="2344"/>
      <c r="L3" s="2344"/>
      <c r="M3" s="2344"/>
      <c r="N3" s="2344"/>
      <c r="O3" s="2344"/>
      <c r="P3" s="2344"/>
      <c r="Q3" s="2344"/>
      <c r="R3" s="2346"/>
      <c r="T3" s="80"/>
    </row>
    <row r="4" spans="1:20" ht="33" customHeight="1">
      <c r="A4" s="1836" t="s">
        <v>0</v>
      </c>
      <c r="B4" s="1945" t="s">
        <v>739</v>
      </c>
      <c r="C4" s="1945" t="s">
        <v>1018</v>
      </c>
      <c r="D4" s="1945" t="s">
        <v>793</v>
      </c>
      <c r="E4" s="1945" t="s">
        <v>54</v>
      </c>
      <c r="F4" s="1945" t="s">
        <v>1021</v>
      </c>
      <c r="G4" s="1945" t="s">
        <v>1022</v>
      </c>
      <c r="H4" s="1945" t="s">
        <v>64</v>
      </c>
      <c r="I4" s="1945" t="s">
        <v>1023</v>
      </c>
      <c r="J4" s="1945" t="s">
        <v>65</v>
      </c>
      <c r="K4" s="1946" t="s">
        <v>57</v>
      </c>
      <c r="L4" s="1945" t="s">
        <v>58</v>
      </c>
      <c r="M4" s="1947" t="s">
        <v>2</v>
      </c>
      <c r="N4" s="1945" t="s">
        <v>60</v>
      </c>
      <c r="O4" s="1945" t="s">
        <v>61</v>
      </c>
      <c r="P4" s="1945" t="s">
        <v>53</v>
      </c>
      <c r="Q4" s="1946" t="s">
        <v>111</v>
      </c>
      <c r="R4" s="1948" t="s">
        <v>62</v>
      </c>
      <c r="T4" s="80"/>
    </row>
    <row r="5" spans="1:20" ht="15.75">
      <c r="A5" s="260" t="s">
        <v>5</v>
      </c>
      <c r="B5" s="1949">
        <v>0</v>
      </c>
      <c r="C5" s="1949">
        <v>-65</v>
      </c>
      <c r="D5" s="1949">
        <v>0</v>
      </c>
      <c r="E5" s="1949">
        <v>0</v>
      </c>
      <c r="F5" s="1949">
        <v>-53</v>
      </c>
      <c r="G5" s="1949">
        <v>265</v>
      </c>
      <c r="H5" s="1949">
        <v>-20</v>
      </c>
      <c r="I5" s="1949">
        <v>0</v>
      </c>
      <c r="J5" s="1949">
        <v>52</v>
      </c>
      <c r="K5" s="1949">
        <v>-5</v>
      </c>
      <c r="L5" s="1949">
        <v>-174</v>
      </c>
      <c r="M5" s="1950">
        <f>SUM(B5:L5)</f>
        <v>0</v>
      </c>
      <c r="N5" s="1951">
        <v>0</v>
      </c>
      <c r="O5" s="1951">
        <v>0</v>
      </c>
      <c r="P5" s="1951">
        <v>0</v>
      </c>
      <c r="Q5" s="1951">
        <v>0</v>
      </c>
      <c r="R5" s="1956">
        <f>+Q5+P5+O5+N5</f>
        <v>0</v>
      </c>
    </row>
    <row r="6" spans="1:20" ht="15.75">
      <c r="A6" s="260" t="s">
        <v>6</v>
      </c>
      <c r="B6" s="1949">
        <v>0</v>
      </c>
      <c r="C6" s="1949">
        <v>-136</v>
      </c>
      <c r="D6" s="1949">
        <v>0</v>
      </c>
      <c r="E6" s="1949">
        <v>0</v>
      </c>
      <c r="F6" s="1949">
        <v>-62</v>
      </c>
      <c r="G6" s="1949">
        <v>336</v>
      </c>
      <c r="H6" s="1949">
        <v>-5</v>
      </c>
      <c r="I6" s="1949">
        <v>0</v>
      </c>
      <c r="J6" s="1949">
        <v>989</v>
      </c>
      <c r="K6" s="1949">
        <v>14</v>
      </c>
      <c r="L6" s="1949">
        <v>-178</v>
      </c>
      <c r="M6" s="1950">
        <f>SUM(B6:L6)</f>
        <v>958</v>
      </c>
      <c r="N6" s="1951">
        <v>20</v>
      </c>
      <c r="O6" s="1951">
        <v>-259</v>
      </c>
      <c r="P6" s="1951">
        <v>-719</v>
      </c>
      <c r="Q6" s="1951">
        <v>0</v>
      </c>
      <c r="R6" s="1950">
        <f>SUM(N6:Q6)</f>
        <v>-958</v>
      </c>
      <c r="T6" s="80"/>
    </row>
    <row r="7" spans="1:20" ht="17.25" customHeight="1">
      <c r="A7" s="260" t="s">
        <v>7</v>
      </c>
      <c r="B7" s="1949">
        <v>0</v>
      </c>
      <c r="C7" s="1949">
        <v>-261</v>
      </c>
      <c r="D7" s="1949">
        <v>0</v>
      </c>
      <c r="E7" s="1949">
        <v>0</v>
      </c>
      <c r="F7" s="1949">
        <v>-363</v>
      </c>
      <c r="G7" s="1949">
        <v>47</v>
      </c>
      <c r="H7" s="1949">
        <v>-72</v>
      </c>
      <c r="I7" s="1949">
        <v>0</v>
      </c>
      <c r="J7" s="1949">
        <v>530</v>
      </c>
      <c r="K7" s="1949">
        <v>0</v>
      </c>
      <c r="L7" s="1949">
        <v>221</v>
      </c>
      <c r="M7" s="1950">
        <f t="shared" ref="M7:M20" si="0">SUM(B7:L7)</f>
        <v>102</v>
      </c>
      <c r="N7" s="1951">
        <v>0</v>
      </c>
      <c r="O7" s="1951">
        <v>-25</v>
      </c>
      <c r="P7" s="1951">
        <v>-77</v>
      </c>
      <c r="Q7" s="1951">
        <v>0</v>
      </c>
      <c r="R7" s="1950">
        <f t="shared" ref="R7:R20" si="1">SUM(N7:Q7)</f>
        <v>-102</v>
      </c>
      <c r="T7" s="80"/>
    </row>
    <row r="8" spans="1:20" ht="17.25" customHeight="1">
      <c r="A8" s="260" t="s">
        <v>8</v>
      </c>
      <c r="B8" s="1949">
        <v>0</v>
      </c>
      <c r="C8" s="1949">
        <v>-231</v>
      </c>
      <c r="D8" s="1949">
        <v>0</v>
      </c>
      <c r="E8" s="1949">
        <v>0</v>
      </c>
      <c r="F8" s="1949">
        <v>0</v>
      </c>
      <c r="G8" s="1949">
        <v>0</v>
      </c>
      <c r="H8" s="1949">
        <v>-71</v>
      </c>
      <c r="I8" s="1949">
        <v>0</v>
      </c>
      <c r="J8" s="1949">
        <v>432</v>
      </c>
      <c r="K8" s="1949">
        <v>-16</v>
      </c>
      <c r="L8" s="1949">
        <v>-48</v>
      </c>
      <c r="M8" s="1950">
        <f t="shared" si="0"/>
        <v>66</v>
      </c>
      <c r="N8" s="1951">
        <v>0</v>
      </c>
      <c r="O8" s="1951">
        <v>-7</v>
      </c>
      <c r="P8" s="1951">
        <v>-59</v>
      </c>
      <c r="Q8" s="1951">
        <v>0</v>
      </c>
      <c r="R8" s="1950">
        <f t="shared" si="1"/>
        <v>-66</v>
      </c>
      <c r="T8" s="39"/>
    </row>
    <row r="9" spans="1:20" ht="15.75">
      <c r="A9" s="260" t="s">
        <v>9</v>
      </c>
      <c r="B9" s="1949">
        <v>0</v>
      </c>
      <c r="C9" s="1949">
        <v>-9243</v>
      </c>
      <c r="D9" s="1949">
        <v>0</v>
      </c>
      <c r="E9" s="1949">
        <v>0</v>
      </c>
      <c r="F9" s="1949">
        <v>0</v>
      </c>
      <c r="G9" s="1949">
        <v>0</v>
      </c>
      <c r="H9" s="1949">
        <v>-5808</v>
      </c>
      <c r="I9" s="1949">
        <v>0</v>
      </c>
      <c r="J9" s="1949">
        <v>-4380</v>
      </c>
      <c r="K9" s="1949">
        <v>-56</v>
      </c>
      <c r="L9" s="1949">
        <v>-4163</v>
      </c>
      <c r="M9" s="1950">
        <f t="shared" si="0"/>
        <v>-23650</v>
      </c>
      <c r="N9" s="1951">
        <v>2582</v>
      </c>
      <c r="O9" s="1951">
        <v>-7</v>
      </c>
      <c r="P9" s="1951">
        <v>-64</v>
      </c>
      <c r="Q9" s="1951">
        <v>21139</v>
      </c>
      <c r="R9" s="1950">
        <f t="shared" si="1"/>
        <v>23650</v>
      </c>
      <c r="T9" s="105"/>
    </row>
    <row r="10" spans="1:20" ht="15.75">
      <c r="A10" s="260" t="s">
        <v>145</v>
      </c>
      <c r="B10" s="1949">
        <v>0</v>
      </c>
      <c r="C10" s="1949">
        <v>-2753</v>
      </c>
      <c r="D10" s="1949">
        <v>0</v>
      </c>
      <c r="E10" s="1949">
        <v>0</v>
      </c>
      <c r="F10" s="1949">
        <v>0</v>
      </c>
      <c r="G10" s="1949">
        <v>0</v>
      </c>
      <c r="H10" s="1949">
        <v>-1840</v>
      </c>
      <c r="I10" s="1949">
        <v>0</v>
      </c>
      <c r="J10" s="1949">
        <v>-1137</v>
      </c>
      <c r="K10" s="1949">
        <v>-20</v>
      </c>
      <c r="L10" s="1949">
        <v>-1627</v>
      </c>
      <c r="M10" s="1950">
        <f t="shared" si="0"/>
        <v>-7377</v>
      </c>
      <c r="N10" s="1951">
        <v>4114</v>
      </c>
      <c r="O10" s="1951">
        <v>-5</v>
      </c>
      <c r="P10" s="1951">
        <v>-42</v>
      </c>
      <c r="Q10" s="1951">
        <v>3310</v>
      </c>
      <c r="R10" s="1950">
        <f t="shared" si="1"/>
        <v>7377</v>
      </c>
      <c r="T10" s="105"/>
    </row>
    <row r="11" spans="1:20" ht="15.75">
      <c r="A11" s="260" t="s">
        <v>177</v>
      </c>
      <c r="B11" s="1949">
        <v>0</v>
      </c>
      <c r="C11" s="1949">
        <v>-1867</v>
      </c>
      <c r="D11" s="1949">
        <v>0</v>
      </c>
      <c r="E11" s="1949">
        <v>0</v>
      </c>
      <c r="F11" s="1949">
        <v>0</v>
      </c>
      <c r="G11" s="1949">
        <v>0</v>
      </c>
      <c r="H11" s="1949">
        <v>-1031</v>
      </c>
      <c r="I11" s="1949">
        <v>0</v>
      </c>
      <c r="J11" s="1949">
        <v>2090</v>
      </c>
      <c r="K11" s="1949">
        <v>-15</v>
      </c>
      <c r="L11" s="1949">
        <v>-1090</v>
      </c>
      <c r="M11" s="1950">
        <f t="shared" si="0"/>
        <v>-1913</v>
      </c>
      <c r="N11" s="1951">
        <v>199</v>
      </c>
      <c r="O11" s="1951">
        <v>-23</v>
      </c>
      <c r="P11" s="1951">
        <v>-41</v>
      </c>
      <c r="Q11" s="1951">
        <v>1778</v>
      </c>
      <c r="R11" s="1950">
        <f t="shared" si="1"/>
        <v>1913</v>
      </c>
      <c r="T11" s="105"/>
    </row>
    <row r="12" spans="1:20" ht="15.75">
      <c r="A12" s="260" t="s">
        <v>384</v>
      </c>
      <c r="B12" s="1949">
        <v>0</v>
      </c>
      <c r="C12" s="1949">
        <v>-2359</v>
      </c>
      <c r="D12" s="1949">
        <v>0</v>
      </c>
      <c r="E12" s="1949">
        <v>0</v>
      </c>
      <c r="F12" s="1949">
        <v>0</v>
      </c>
      <c r="G12" s="1949">
        <v>0</v>
      </c>
      <c r="H12" s="1949">
        <v>-1617</v>
      </c>
      <c r="I12" s="1949">
        <v>0</v>
      </c>
      <c r="J12" s="1949">
        <v>1986</v>
      </c>
      <c r="K12" s="1949">
        <v>-28</v>
      </c>
      <c r="L12" s="1949">
        <v>-1438</v>
      </c>
      <c r="M12" s="1950">
        <f t="shared" si="0"/>
        <v>-3456</v>
      </c>
      <c r="N12" s="1951">
        <v>17</v>
      </c>
      <c r="O12" s="1951">
        <v>-3</v>
      </c>
      <c r="P12" s="1951">
        <v>-15</v>
      </c>
      <c r="Q12" s="1951">
        <v>3457</v>
      </c>
      <c r="R12" s="1950">
        <f t="shared" si="1"/>
        <v>3456</v>
      </c>
      <c r="T12" s="105"/>
    </row>
    <row r="13" spans="1:20" ht="15.75">
      <c r="A13" s="260" t="s">
        <v>417</v>
      </c>
      <c r="B13" s="1949">
        <v>0</v>
      </c>
      <c r="C13" s="1949">
        <v>-3839</v>
      </c>
      <c r="D13" s="1949">
        <v>0</v>
      </c>
      <c r="E13" s="1949">
        <v>0</v>
      </c>
      <c r="F13" s="1949">
        <v>0</v>
      </c>
      <c r="G13" s="1949">
        <v>0</v>
      </c>
      <c r="H13" s="1949">
        <v>-2160</v>
      </c>
      <c r="I13" s="1949">
        <v>0</v>
      </c>
      <c r="J13" s="1949">
        <v>4515</v>
      </c>
      <c r="K13" s="1949">
        <v>-26</v>
      </c>
      <c r="L13" s="1949">
        <v>-2232</v>
      </c>
      <c r="M13" s="1950">
        <f t="shared" si="0"/>
        <v>-3742</v>
      </c>
      <c r="N13" s="1951">
        <v>1532</v>
      </c>
      <c r="O13" s="1951">
        <v>-7</v>
      </c>
      <c r="P13" s="1951">
        <v>-32</v>
      </c>
      <c r="Q13" s="1951">
        <v>2249</v>
      </c>
      <c r="R13" s="1950">
        <f t="shared" si="1"/>
        <v>3742</v>
      </c>
      <c r="T13" s="105"/>
    </row>
    <row r="14" spans="1:20" ht="15.75">
      <c r="A14" s="260" t="s">
        <v>425</v>
      </c>
      <c r="B14" s="1949">
        <v>0</v>
      </c>
      <c r="C14" s="1949">
        <v>-6830</v>
      </c>
      <c r="D14" s="1949">
        <v>0</v>
      </c>
      <c r="E14" s="1949">
        <v>0</v>
      </c>
      <c r="F14" s="1949">
        <v>0</v>
      </c>
      <c r="G14" s="1949">
        <v>0</v>
      </c>
      <c r="H14" s="1949">
        <v>-5285</v>
      </c>
      <c r="I14" s="1949">
        <v>0</v>
      </c>
      <c r="J14" s="1949">
        <v>7338</v>
      </c>
      <c r="K14" s="1949">
        <v>661</v>
      </c>
      <c r="L14" s="1949">
        <v>-3337</v>
      </c>
      <c r="M14" s="1950">
        <f t="shared" si="0"/>
        <v>-7453</v>
      </c>
      <c r="N14" s="1951">
        <v>455</v>
      </c>
      <c r="O14" s="1951">
        <v>-5</v>
      </c>
      <c r="P14" s="1951">
        <v>-32</v>
      </c>
      <c r="Q14" s="1951">
        <v>7035</v>
      </c>
      <c r="R14" s="1950">
        <f t="shared" si="1"/>
        <v>7453</v>
      </c>
      <c r="T14" s="105"/>
    </row>
    <row r="15" spans="1:20" ht="15.75">
      <c r="A15" s="260" t="s">
        <v>720</v>
      </c>
      <c r="B15" s="1949">
        <v>0</v>
      </c>
      <c r="C15" s="1949">
        <v>-8701</v>
      </c>
      <c r="D15" s="1949">
        <v>0</v>
      </c>
      <c r="E15" s="1949">
        <v>0</v>
      </c>
      <c r="F15" s="1949">
        <v>0</v>
      </c>
      <c r="G15" s="1949">
        <v>0</v>
      </c>
      <c r="H15" s="1949">
        <v>-5475</v>
      </c>
      <c r="I15" s="1949">
        <v>0</v>
      </c>
      <c r="J15" s="1949">
        <v>12142</v>
      </c>
      <c r="K15" s="1949">
        <v>850</v>
      </c>
      <c r="L15" s="1949">
        <v>-4673</v>
      </c>
      <c r="M15" s="1950">
        <f t="shared" si="0"/>
        <v>-5857</v>
      </c>
      <c r="N15" s="1951">
        <v>336</v>
      </c>
      <c r="O15" s="1951">
        <v>-2</v>
      </c>
      <c r="P15" s="1951">
        <v>-26</v>
      </c>
      <c r="Q15" s="1951">
        <v>5546</v>
      </c>
      <c r="R15" s="1950">
        <f t="shared" si="1"/>
        <v>5854</v>
      </c>
      <c r="T15" s="105"/>
    </row>
    <row r="16" spans="1:20" s="604" customFormat="1" ht="15.75">
      <c r="A16" s="260" t="s">
        <v>748</v>
      </c>
      <c r="B16" s="1949">
        <v>11382</v>
      </c>
      <c r="C16" s="1949">
        <v>-15432</v>
      </c>
      <c r="D16" s="1949">
        <v>0</v>
      </c>
      <c r="E16" s="1949">
        <v>0</v>
      </c>
      <c r="F16" s="1949">
        <v>0</v>
      </c>
      <c r="G16" s="1949">
        <v>0</v>
      </c>
      <c r="H16" s="1949">
        <v>-7636</v>
      </c>
      <c r="I16" s="1949">
        <v>0</v>
      </c>
      <c r="J16" s="1949">
        <v>14268</v>
      </c>
      <c r="K16" s="1949">
        <v>310</v>
      </c>
      <c r="L16" s="1949">
        <v>-5670</v>
      </c>
      <c r="M16" s="1950">
        <f t="shared" si="0"/>
        <v>-2778</v>
      </c>
      <c r="N16" s="1951">
        <v>629</v>
      </c>
      <c r="O16" s="1951">
        <v>0</v>
      </c>
      <c r="P16" s="1951">
        <v>-7</v>
      </c>
      <c r="Q16" s="1951">
        <v>2156</v>
      </c>
      <c r="R16" s="1950">
        <f t="shared" si="1"/>
        <v>2778</v>
      </c>
      <c r="S16" s="1941"/>
      <c r="T16" s="105"/>
    </row>
    <row r="17" spans="1:20" s="60" customFormat="1" ht="15.75">
      <c r="A17" s="260" t="s">
        <v>801</v>
      </c>
      <c r="B17" s="1949">
        <v>12537</v>
      </c>
      <c r="C17" s="1949">
        <v>-21288</v>
      </c>
      <c r="D17" s="1949">
        <v>287</v>
      </c>
      <c r="E17" s="1949">
        <v>0</v>
      </c>
      <c r="F17" s="1949">
        <v>0</v>
      </c>
      <c r="G17" s="1949">
        <v>0</v>
      </c>
      <c r="H17" s="1949">
        <v>-2211</v>
      </c>
      <c r="I17" s="1949">
        <v>0</v>
      </c>
      <c r="J17" s="1949">
        <v>10167</v>
      </c>
      <c r="K17" s="1949">
        <v>796</v>
      </c>
      <c r="L17" s="1949">
        <v>-6496</v>
      </c>
      <c r="M17" s="1950">
        <f t="shared" si="0"/>
        <v>-6208</v>
      </c>
      <c r="N17" s="1951">
        <v>768</v>
      </c>
      <c r="O17" s="1951">
        <v>-4</v>
      </c>
      <c r="P17" s="1951">
        <v>-11</v>
      </c>
      <c r="Q17" s="1951">
        <v>5455</v>
      </c>
      <c r="R17" s="1950">
        <f t="shared" si="1"/>
        <v>6208</v>
      </c>
      <c r="S17" s="1942"/>
      <c r="T17" s="103"/>
    </row>
    <row r="18" spans="1:20" s="60" customFormat="1" ht="15.75">
      <c r="A18" s="260" t="s">
        <v>829</v>
      </c>
      <c r="B18" s="1949">
        <v>578</v>
      </c>
      <c r="C18" s="1949">
        <v>-16631</v>
      </c>
      <c r="D18" s="1949">
        <v>2541</v>
      </c>
      <c r="E18" s="1949">
        <v>0</v>
      </c>
      <c r="F18" s="1949">
        <v>0</v>
      </c>
      <c r="G18" s="1949">
        <v>0</v>
      </c>
      <c r="H18" s="1949">
        <v>6599</v>
      </c>
      <c r="I18" s="1949">
        <v>0</v>
      </c>
      <c r="J18" s="1949">
        <v>13594</v>
      </c>
      <c r="K18" s="1949">
        <v>470</v>
      </c>
      <c r="L18" s="1949">
        <v>-8894</v>
      </c>
      <c r="M18" s="1950">
        <f t="shared" si="0"/>
        <v>-1743</v>
      </c>
      <c r="N18" s="1951">
        <v>84</v>
      </c>
      <c r="O18" s="1951">
        <v>-50</v>
      </c>
      <c r="P18" s="1951">
        <v>-5</v>
      </c>
      <c r="Q18" s="1951">
        <v>1714</v>
      </c>
      <c r="R18" s="1950">
        <f t="shared" si="1"/>
        <v>1743</v>
      </c>
      <c r="S18" s="1942"/>
      <c r="T18" s="103"/>
    </row>
    <row r="19" spans="1:20" s="60" customFormat="1" ht="15.75">
      <c r="A19" s="260" t="s">
        <v>1029</v>
      </c>
      <c r="B19" s="1949">
        <v>1627</v>
      </c>
      <c r="C19" s="1949">
        <v>-6276</v>
      </c>
      <c r="D19" s="1949">
        <v>2801</v>
      </c>
      <c r="E19" s="1949">
        <v>0</v>
      </c>
      <c r="F19" s="1949">
        <v>0</v>
      </c>
      <c r="G19" s="1949">
        <v>0</v>
      </c>
      <c r="H19" s="1949">
        <v>-3649</v>
      </c>
      <c r="I19" s="1949">
        <v>0</v>
      </c>
      <c r="J19" s="1949">
        <v>8885</v>
      </c>
      <c r="K19" s="1949">
        <v>169</v>
      </c>
      <c r="L19" s="1949">
        <v>-8277</v>
      </c>
      <c r="M19" s="1950">
        <f t="shared" si="0"/>
        <v>-4720</v>
      </c>
      <c r="N19" s="1951">
        <v>211</v>
      </c>
      <c r="O19" s="1951">
        <v>-17</v>
      </c>
      <c r="P19" s="1951">
        <v>-9</v>
      </c>
      <c r="Q19" s="1951">
        <v>4535</v>
      </c>
      <c r="R19" s="1950">
        <f t="shared" si="1"/>
        <v>4720</v>
      </c>
      <c r="S19" s="1942"/>
      <c r="T19" s="103"/>
    </row>
    <row r="20" spans="1:20" s="60" customFormat="1" ht="15.75">
      <c r="A20" s="260" t="s">
        <v>1089</v>
      </c>
      <c r="B20" s="1949">
        <f>+'III.5.12.Trasp. recibidos'!B19-'III.5.13.Trasp. cedidos'!B20</f>
        <v>942</v>
      </c>
      <c r="C20" s="1949">
        <f>+'III.5.12.Trasp. recibidos'!C19-'III.5.13.Trasp. cedidos'!C20</f>
        <v>270</v>
      </c>
      <c r="D20" s="1949">
        <f>+'III.5.12.Trasp. recibidos'!D19-'III.5.13.Trasp. cedidos'!D20</f>
        <v>596</v>
      </c>
      <c r="E20" s="1949">
        <v>0</v>
      </c>
      <c r="F20" s="1949">
        <v>0</v>
      </c>
      <c r="G20" s="1949">
        <v>0</v>
      </c>
      <c r="H20" s="1949">
        <f>+'III.5.12.Trasp. recibidos'!G19-'III.5.13.Trasp. cedidos'!H20</f>
        <v>-1644</v>
      </c>
      <c r="I20" s="1949">
        <v>0</v>
      </c>
      <c r="J20" s="1949">
        <f>+'III.5.12.Trasp. recibidos'!I19-'III.5.13.Trasp. cedidos'!J20</f>
        <v>2299</v>
      </c>
      <c r="K20" s="1949">
        <f>+'III.5.12.Trasp. recibidos'!J19-'III.5.13.Trasp. cedidos'!K20</f>
        <v>44</v>
      </c>
      <c r="L20" s="1949">
        <f>+'III.5.12.Trasp. recibidos'!K19-'III.5.13.Trasp. cedidos'!L20</f>
        <v>-2625</v>
      </c>
      <c r="M20" s="1950">
        <f t="shared" si="0"/>
        <v>-118</v>
      </c>
      <c r="N20" s="1951">
        <f>+'III.5.12.Trasp. recibidos'!N19-'III.5.13.Trasp. cedidos'!N20</f>
        <v>-7</v>
      </c>
      <c r="O20" s="1951">
        <f>+'III.5.12.Trasp. recibidos'!O19-'III.5.13.Trasp. cedidos'!O20</f>
        <v>0</v>
      </c>
      <c r="P20" s="1951">
        <f>+'III.5.12.Trasp. recibidos'!P19-'III.5.13.Trasp. cedidos'!P20</f>
        <v>-93</v>
      </c>
      <c r="Q20" s="1951">
        <f>+'III.5.12.Trasp. recibidos'!M19-'III.5.13.Trasp. cedidos'!Q20</f>
        <v>218</v>
      </c>
      <c r="R20" s="1950">
        <f t="shared" si="1"/>
        <v>118</v>
      </c>
      <c r="S20" s="1942"/>
      <c r="T20" s="103"/>
    </row>
    <row r="21" spans="1:20" s="110" customFormat="1" ht="20.25" customHeight="1">
      <c r="A21" s="1836" t="s">
        <v>2</v>
      </c>
      <c r="B21" s="1952">
        <f>SUM(B5:B20)</f>
        <v>27066</v>
      </c>
      <c r="C21" s="1952">
        <f t="shared" ref="C21:R21" si="2">SUM(C5:C20)</f>
        <v>-95642</v>
      </c>
      <c r="D21" s="1952">
        <f t="shared" si="2"/>
        <v>6225</v>
      </c>
      <c r="E21" s="1952">
        <f t="shared" si="2"/>
        <v>0</v>
      </c>
      <c r="F21" s="1952">
        <f t="shared" si="2"/>
        <v>-478</v>
      </c>
      <c r="G21" s="1952">
        <f t="shared" si="2"/>
        <v>648</v>
      </c>
      <c r="H21" s="1952">
        <f t="shared" si="2"/>
        <v>-31925</v>
      </c>
      <c r="I21" s="1952">
        <f t="shared" si="2"/>
        <v>0</v>
      </c>
      <c r="J21" s="1952">
        <f t="shared" si="2"/>
        <v>73770</v>
      </c>
      <c r="K21" s="1952">
        <f t="shared" si="2"/>
        <v>3148</v>
      </c>
      <c r="L21" s="1952">
        <f t="shared" si="2"/>
        <v>-50701</v>
      </c>
      <c r="M21" s="1953">
        <f t="shared" si="2"/>
        <v>-67889</v>
      </c>
      <c r="N21" s="1952">
        <f t="shared" si="2"/>
        <v>10940</v>
      </c>
      <c r="O21" s="1952">
        <f t="shared" si="2"/>
        <v>-414</v>
      </c>
      <c r="P21" s="1952">
        <f t="shared" si="2"/>
        <v>-1232</v>
      </c>
      <c r="Q21" s="1952">
        <f t="shared" si="2"/>
        <v>58592</v>
      </c>
      <c r="R21" s="1953">
        <f t="shared" si="2"/>
        <v>67886</v>
      </c>
      <c r="S21" s="1943"/>
      <c r="T21" s="253"/>
    </row>
    <row r="22" spans="1:20">
      <c r="A22" s="82"/>
      <c r="B22" s="1954" t="s">
        <v>1045</v>
      </c>
      <c r="T22" s="82"/>
    </row>
    <row r="23" spans="1:20">
      <c r="A23" s="82"/>
      <c r="T23" s="82"/>
    </row>
    <row r="24" spans="1:20">
      <c r="A24" s="82"/>
      <c r="T24" s="82"/>
    </row>
    <row r="25" spans="1:20">
      <c r="A25" s="82"/>
      <c r="T25" s="82"/>
    </row>
    <row r="26" spans="1:20">
      <c r="A26" s="82"/>
      <c r="T26" s="82"/>
    </row>
    <row r="27" spans="1:20">
      <c r="A27" s="82"/>
      <c r="T27" s="82"/>
    </row>
    <row r="28" spans="1:20">
      <c r="A28" s="82"/>
      <c r="T28" s="82"/>
    </row>
    <row r="29" spans="1:20">
      <c r="A29" s="82"/>
      <c r="T29" s="82"/>
    </row>
    <row r="30" spans="1:20">
      <c r="A30" s="82"/>
      <c r="T30" s="82"/>
    </row>
    <row r="31" spans="1:20">
      <c r="A31" s="82"/>
      <c r="T31" s="82"/>
    </row>
    <row r="32" spans="1:20">
      <c r="A32" s="82"/>
      <c r="T32" s="82"/>
    </row>
    <row r="33" spans="1:20">
      <c r="A33" s="82"/>
      <c r="T33" s="82"/>
    </row>
    <row r="34" spans="1:20">
      <c r="A34" s="82"/>
      <c r="T34" s="82"/>
    </row>
    <row r="35" spans="1:20">
      <c r="A35" s="82"/>
      <c r="T35" s="82"/>
    </row>
    <row r="36" spans="1:20">
      <c r="A36" s="82"/>
      <c r="T36" s="82"/>
    </row>
    <row r="37" spans="1:20">
      <c r="A37" s="82"/>
      <c r="T37" s="82"/>
    </row>
    <row r="38" spans="1:20">
      <c r="A38" s="82"/>
      <c r="T38" s="82"/>
    </row>
    <row r="39" spans="1:20">
      <c r="A39" s="82"/>
      <c r="T39" s="82"/>
    </row>
    <row r="40" spans="1:20">
      <c r="A40" s="82"/>
      <c r="T40" s="82"/>
    </row>
    <row r="41" spans="1:20">
      <c r="A41" s="82"/>
      <c r="T41" s="82"/>
    </row>
    <row r="42" spans="1:20">
      <c r="A42" s="82"/>
      <c r="T42" s="82"/>
    </row>
    <row r="43" spans="1:20">
      <c r="A43" s="82"/>
      <c r="T43" s="82"/>
    </row>
    <row r="44" spans="1:20">
      <c r="A44" s="82"/>
      <c r="T44" s="82"/>
    </row>
    <row r="45" spans="1:20">
      <c r="A45" s="82"/>
      <c r="T45" s="82"/>
    </row>
    <row r="46" spans="1:20">
      <c r="A46" s="82"/>
      <c r="T46" s="82"/>
    </row>
    <row r="47" spans="1:20">
      <c r="A47" s="82"/>
    </row>
    <row r="91" spans="1:19" s="32" customFormat="1">
      <c r="A91" s="66"/>
      <c r="B91" s="1954"/>
      <c r="C91" s="1954"/>
      <c r="D91" s="1954"/>
      <c r="E91" s="1954"/>
      <c r="F91" s="1954"/>
      <c r="G91" s="1954"/>
      <c r="H91" s="1954"/>
      <c r="I91" s="1954"/>
      <c r="J91" s="1954"/>
      <c r="K91" s="1954"/>
      <c r="L91" s="1954"/>
      <c r="M91" s="1954"/>
      <c r="N91" s="1954"/>
      <c r="O91" s="1954"/>
      <c r="P91" s="1954"/>
      <c r="Q91" s="1954"/>
      <c r="R91" s="1954"/>
      <c r="S91" s="1944"/>
    </row>
    <row r="92" spans="1:19" s="32" customFormat="1">
      <c r="B92" s="1955"/>
      <c r="C92" s="1955"/>
      <c r="D92" s="1955"/>
      <c r="E92" s="1955"/>
      <c r="F92" s="1955"/>
      <c r="G92" s="1955"/>
      <c r="H92" s="1955"/>
      <c r="I92" s="1955"/>
      <c r="J92" s="1955"/>
      <c r="K92" s="1955"/>
      <c r="L92" s="1955"/>
      <c r="M92" s="1955"/>
      <c r="N92" s="1955"/>
      <c r="O92" s="1955"/>
      <c r="P92" s="1955"/>
      <c r="Q92" s="1955"/>
      <c r="R92" s="1955"/>
      <c r="S92" s="1944"/>
    </row>
    <row r="93" spans="1:19" s="32" customFormat="1">
      <c r="B93" s="1955"/>
      <c r="C93" s="1955"/>
      <c r="D93" s="1955"/>
      <c r="E93" s="1955"/>
      <c r="F93" s="1955"/>
      <c r="G93" s="1955"/>
      <c r="H93" s="1955"/>
      <c r="I93" s="1955"/>
      <c r="J93" s="1955"/>
      <c r="K93" s="1955"/>
      <c r="L93" s="1955"/>
      <c r="M93" s="1955"/>
      <c r="N93" s="1955"/>
      <c r="O93" s="1955"/>
      <c r="P93" s="1955"/>
      <c r="Q93" s="1955"/>
      <c r="R93" s="1955"/>
      <c r="S93" s="1944"/>
    </row>
    <row r="94" spans="1:19" s="32" customFormat="1">
      <c r="B94" s="1955"/>
      <c r="C94" s="1955"/>
      <c r="D94" s="1955"/>
      <c r="E94" s="1955"/>
      <c r="F94" s="1955"/>
      <c r="G94" s="1955"/>
      <c r="H94" s="1955"/>
      <c r="I94" s="1955"/>
      <c r="J94" s="1955"/>
      <c r="K94" s="1955"/>
      <c r="L94" s="1955"/>
      <c r="M94" s="1955"/>
      <c r="N94" s="1955"/>
      <c r="O94" s="1955"/>
      <c r="P94" s="1955"/>
      <c r="Q94" s="1955"/>
      <c r="R94" s="1955"/>
      <c r="S94" s="1944"/>
    </row>
    <row r="95" spans="1:19" s="32" customFormat="1">
      <c r="B95" s="1955"/>
      <c r="C95" s="1955"/>
      <c r="D95" s="1955"/>
      <c r="E95" s="1955"/>
      <c r="F95" s="1955"/>
      <c r="G95" s="1955"/>
      <c r="H95" s="1955"/>
      <c r="I95" s="1955"/>
      <c r="J95" s="1955"/>
      <c r="K95" s="1955"/>
      <c r="L95" s="1955"/>
      <c r="M95" s="1955"/>
      <c r="N95" s="1955"/>
      <c r="O95" s="1955"/>
      <c r="P95" s="1955"/>
      <c r="Q95" s="1955"/>
      <c r="R95" s="1955"/>
      <c r="S95" s="1944"/>
    </row>
    <row r="96" spans="1:19" s="32" customFormat="1">
      <c r="B96" s="1955"/>
      <c r="C96" s="1955"/>
      <c r="D96" s="1955"/>
      <c r="E96" s="1955"/>
      <c r="F96" s="1955"/>
      <c r="G96" s="1955"/>
      <c r="H96" s="1955"/>
      <c r="I96" s="1955"/>
      <c r="J96" s="1955"/>
      <c r="K96" s="1955"/>
      <c r="L96" s="1955"/>
      <c r="M96" s="1955"/>
      <c r="N96" s="1955"/>
      <c r="O96" s="1955"/>
      <c r="P96" s="1955"/>
      <c r="Q96" s="1955"/>
      <c r="R96" s="1955"/>
      <c r="S96" s="1944"/>
    </row>
    <row r="97" spans="2:19" s="32" customFormat="1">
      <c r="B97" s="1955"/>
      <c r="C97" s="1955"/>
      <c r="D97" s="1955"/>
      <c r="E97" s="1955"/>
      <c r="F97" s="1955"/>
      <c r="G97" s="1955"/>
      <c r="H97" s="1955"/>
      <c r="I97" s="1955"/>
      <c r="J97" s="1955"/>
      <c r="K97" s="1955"/>
      <c r="L97" s="1955"/>
      <c r="M97" s="1955"/>
      <c r="N97" s="1955"/>
      <c r="O97" s="1955"/>
      <c r="P97" s="1955"/>
      <c r="Q97" s="1955"/>
      <c r="R97" s="1955"/>
      <c r="S97" s="1944"/>
    </row>
    <row r="98" spans="2:19" s="32" customFormat="1">
      <c r="B98" s="1955"/>
      <c r="C98" s="1955"/>
      <c r="D98" s="1955"/>
      <c r="E98" s="1955"/>
      <c r="F98" s="1955"/>
      <c r="G98" s="1955"/>
      <c r="H98" s="1955"/>
      <c r="I98" s="1955"/>
      <c r="J98" s="1955"/>
      <c r="K98" s="1955"/>
      <c r="L98" s="1955"/>
      <c r="M98" s="1955"/>
      <c r="N98" s="1955"/>
      <c r="O98" s="1955"/>
      <c r="P98" s="1955"/>
      <c r="Q98" s="1955"/>
      <c r="R98" s="1955"/>
      <c r="S98" s="1944"/>
    </row>
    <row r="99" spans="2:19" s="32" customFormat="1">
      <c r="B99" s="1955"/>
      <c r="C99" s="1955"/>
      <c r="D99" s="1955"/>
      <c r="E99" s="1955"/>
      <c r="F99" s="1955"/>
      <c r="G99" s="1955"/>
      <c r="H99" s="1955"/>
      <c r="I99" s="1955"/>
      <c r="J99" s="1955"/>
      <c r="K99" s="1955"/>
      <c r="L99" s="1955"/>
      <c r="M99" s="1955"/>
      <c r="N99" s="1955"/>
      <c r="O99" s="1955"/>
      <c r="P99" s="1955"/>
      <c r="Q99" s="1955"/>
      <c r="R99" s="1955"/>
      <c r="S99" s="1944"/>
    </row>
    <row r="100" spans="2:19" s="32" customFormat="1">
      <c r="B100" s="1955"/>
      <c r="C100" s="1955"/>
      <c r="D100" s="1955"/>
      <c r="E100" s="1955"/>
      <c r="F100" s="1955"/>
      <c r="G100" s="1955"/>
      <c r="H100" s="1955"/>
      <c r="I100" s="1955"/>
      <c r="J100" s="1955"/>
      <c r="K100" s="1955"/>
      <c r="L100" s="1955"/>
      <c r="M100" s="1955"/>
      <c r="N100" s="1955"/>
      <c r="O100" s="1955"/>
      <c r="P100" s="1955"/>
      <c r="Q100" s="1955"/>
      <c r="R100" s="1955"/>
      <c r="S100" s="1944"/>
    </row>
    <row r="101" spans="2:19" s="32" customFormat="1">
      <c r="B101" s="1955"/>
      <c r="C101" s="1955"/>
      <c r="D101" s="1955"/>
      <c r="E101" s="1955"/>
      <c r="F101" s="1955"/>
      <c r="G101" s="1955"/>
      <c r="H101" s="1955"/>
      <c r="I101" s="1955"/>
      <c r="J101" s="1955"/>
      <c r="K101" s="1955"/>
      <c r="L101" s="1955"/>
      <c r="M101" s="1955"/>
      <c r="N101" s="1955"/>
      <c r="O101" s="1955"/>
      <c r="P101" s="1955"/>
      <c r="Q101" s="1955"/>
      <c r="R101" s="1955"/>
      <c r="S101" s="1944"/>
    </row>
    <row r="102" spans="2:19" s="32" customFormat="1">
      <c r="B102" s="1955"/>
      <c r="C102" s="1955"/>
      <c r="D102" s="1955"/>
      <c r="E102" s="1955"/>
      <c r="F102" s="1955"/>
      <c r="G102" s="1955"/>
      <c r="H102" s="1955"/>
      <c r="I102" s="1955"/>
      <c r="J102" s="1955"/>
      <c r="K102" s="1955"/>
      <c r="L102" s="1955"/>
      <c r="M102" s="1955"/>
      <c r="N102" s="1955"/>
      <c r="O102" s="1955"/>
      <c r="P102" s="1955"/>
      <c r="Q102" s="1955"/>
      <c r="R102" s="1955"/>
      <c r="S102" s="1944"/>
    </row>
    <row r="103" spans="2:19" s="32" customFormat="1">
      <c r="B103" s="1955"/>
      <c r="C103" s="1955"/>
      <c r="D103" s="1955"/>
      <c r="E103" s="1955"/>
      <c r="F103" s="1955"/>
      <c r="G103" s="1955"/>
      <c r="H103" s="1955"/>
      <c r="I103" s="1955"/>
      <c r="J103" s="1955"/>
      <c r="K103" s="1955"/>
      <c r="L103" s="1955"/>
      <c r="M103" s="1955"/>
      <c r="N103" s="1955"/>
      <c r="O103" s="1955"/>
      <c r="P103" s="1955"/>
      <c r="Q103" s="1955"/>
      <c r="R103" s="1955"/>
      <c r="S103" s="1944"/>
    </row>
    <row r="104" spans="2:19" s="32" customFormat="1">
      <c r="B104" s="1955"/>
      <c r="C104" s="1955"/>
      <c r="D104" s="1955"/>
      <c r="E104" s="1955"/>
      <c r="F104" s="1955"/>
      <c r="G104" s="1955"/>
      <c r="H104" s="1955"/>
      <c r="I104" s="1955"/>
      <c r="J104" s="1955"/>
      <c r="K104" s="1955"/>
      <c r="L104" s="1955"/>
      <c r="M104" s="1955"/>
      <c r="N104" s="1955"/>
      <c r="O104" s="1955"/>
      <c r="P104" s="1955"/>
      <c r="Q104" s="1955"/>
      <c r="R104" s="1955"/>
      <c r="S104" s="1944"/>
    </row>
    <row r="105" spans="2:19" s="32" customFormat="1">
      <c r="B105" s="1955"/>
      <c r="C105" s="1955"/>
      <c r="D105" s="1955"/>
      <c r="E105" s="1955"/>
      <c r="F105" s="1955"/>
      <c r="G105" s="1955"/>
      <c r="H105" s="1955"/>
      <c r="I105" s="1955"/>
      <c r="J105" s="1955"/>
      <c r="K105" s="1955"/>
      <c r="L105" s="1955"/>
      <c r="M105" s="1955"/>
      <c r="N105" s="1955"/>
      <c r="O105" s="1955"/>
      <c r="P105" s="1955"/>
      <c r="Q105" s="1955"/>
      <c r="R105" s="1955"/>
      <c r="S105" s="1944"/>
    </row>
    <row r="106" spans="2:19" s="32" customFormat="1">
      <c r="B106" s="1955"/>
      <c r="C106" s="1955"/>
      <c r="D106" s="1955"/>
      <c r="E106" s="1955"/>
      <c r="F106" s="1955"/>
      <c r="G106" s="1955"/>
      <c r="H106" s="1955"/>
      <c r="I106" s="1955"/>
      <c r="J106" s="1955"/>
      <c r="K106" s="1955"/>
      <c r="L106" s="1955"/>
      <c r="M106" s="1955"/>
      <c r="N106" s="1955"/>
      <c r="O106" s="1955"/>
      <c r="P106" s="1955"/>
      <c r="Q106" s="1955"/>
      <c r="R106" s="1955"/>
      <c r="S106" s="1944"/>
    </row>
    <row r="107" spans="2:19" s="32" customFormat="1">
      <c r="B107" s="1955"/>
      <c r="C107" s="1955"/>
      <c r="D107" s="1955"/>
      <c r="E107" s="1955"/>
      <c r="F107" s="1955"/>
      <c r="G107" s="1955"/>
      <c r="H107" s="1955"/>
      <c r="I107" s="1955"/>
      <c r="J107" s="1955"/>
      <c r="K107" s="1955"/>
      <c r="L107" s="1955"/>
      <c r="M107" s="1955"/>
      <c r="N107" s="1955"/>
      <c r="O107" s="1955"/>
      <c r="P107" s="1955"/>
      <c r="Q107" s="1955"/>
      <c r="R107" s="1955"/>
      <c r="S107" s="1944"/>
    </row>
    <row r="108" spans="2:19" s="32" customFormat="1">
      <c r="B108" s="1955"/>
      <c r="C108" s="1955"/>
      <c r="D108" s="1955"/>
      <c r="E108" s="1955"/>
      <c r="F108" s="1955"/>
      <c r="G108" s="1955"/>
      <c r="H108" s="1955"/>
      <c r="I108" s="1955"/>
      <c r="J108" s="1955"/>
      <c r="K108" s="1955"/>
      <c r="L108" s="1955"/>
      <c r="M108" s="1955"/>
      <c r="N108" s="1955"/>
      <c r="O108" s="1955"/>
      <c r="P108" s="1955"/>
      <c r="Q108" s="1955"/>
      <c r="R108" s="1955"/>
      <c r="S108" s="1944"/>
    </row>
    <row r="109" spans="2:19" s="32" customFormat="1">
      <c r="B109" s="1955"/>
      <c r="C109" s="1955"/>
      <c r="D109" s="1955"/>
      <c r="E109" s="1955"/>
      <c r="F109" s="1955"/>
      <c r="G109" s="1955"/>
      <c r="H109" s="1955"/>
      <c r="I109" s="1955"/>
      <c r="J109" s="1955"/>
      <c r="K109" s="1955"/>
      <c r="L109" s="1955"/>
      <c r="M109" s="1955"/>
      <c r="N109" s="1955"/>
      <c r="O109" s="1955"/>
      <c r="P109" s="1955"/>
      <c r="Q109" s="1955"/>
      <c r="R109" s="1955"/>
      <c r="S109" s="1944"/>
    </row>
    <row r="110" spans="2:19" s="32" customFormat="1">
      <c r="B110" s="1955"/>
      <c r="C110" s="1955"/>
      <c r="D110" s="1955"/>
      <c r="E110" s="1955"/>
      <c r="F110" s="1955"/>
      <c r="G110" s="1955"/>
      <c r="H110" s="1955"/>
      <c r="I110" s="1955"/>
      <c r="J110" s="1955"/>
      <c r="K110" s="1955"/>
      <c r="L110" s="1955"/>
      <c r="M110" s="1955"/>
      <c r="N110" s="1955"/>
      <c r="O110" s="1955"/>
      <c r="P110" s="1955"/>
      <c r="Q110" s="1955"/>
      <c r="R110" s="1955"/>
      <c r="S110" s="1944"/>
    </row>
    <row r="111" spans="2:19" s="32" customFormat="1">
      <c r="B111" s="1955"/>
      <c r="C111" s="1955"/>
      <c r="D111" s="1955"/>
      <c r="E111" s="1955"/>
      <c r="F111" s="1955"/>
      <c r="G111" s="1955"/>
      <c r="H111" s="1955"/>
      <c r="I111" s="1955"/>
      <c r="J111" s="1955"/>
      <c r="K111" s="1955"/>
      <c r="L111" s="1955"/>
      <c r="M111" s="1955"/>
      <c r="N111" s="1955"/>
      <c r="O111" s="1955"/>
      <c r="P111" s="1955"/>
      <c r="Q111" s="1955"/>
      <c r="R111" s="1955"/>
      <c r="S111" s="1944"/>
    </row>
    <row r="112" spans="2:19" s="32" customFormat="1">
      <c r="B112" s="1955"/>
      <c r="C112" s="1955"/>
      <c r="D112" s="1955"/>
      <c r="E112" s="1955"/>
      <c r="F112" s="1955"/>
      <c r="G112" s="1955"/>
      <c r="H112" s="1955"/>
      <c r="I112" s="1955"/>
      <c r="J112" s="1955"/>
      <c r="K112" s="1955"/>
      <c r="L112" s="1955"/>
      <c r="M112" s="1955"/>
      <c r="N112" s="1955"/>
      <c r="O112" s="1955"/>
      <c r="P112" s="1955"/>
      <c r="Q112" s="1955"/>
      <c r="R112" s="1955"/>
      <c r="S112" s="1944"/>
    </row>
    <row r="113" spans="1:19" s="32" customFormat="1">
      <c r="B113" s="1955"/>
      <c r="C113" s="1955"/>
      <c r="D113" s="1955"/>
      <c r="E113" s="1955"/>
      <c r="F113" s="1955"/>
      <c r="G113" s="1955"/>
      <c r="H113" s="1955"/>
      <c r="I113" s="1955"/>
      <c r="J113" s="1955"/>
      <c r="K113" s="1955"/>
      <c r="L113" s="1955"/>
      <c r="M113" s="1955"/>
      <c r="N113" s="1955"/>
      <c r="O113" s="1955"/>
      <c r="P113" s="1955"/>
      <c r="Q113" s="1955"/>
      <c r="R113" s="1955"/>
      <c r="S113" s="1944"/>
    </row>
    <row r="114" spans="1:19" s="32" customFormat="1">
      <c r="B114" s="1955"/>
      <c r="C114" s="1955"/>
      <c r="D114" s="1955"/>
      <c r="E114" s="1955"/>
      <c r="F114" s="1955"/>
      <c r="G114" s="1955"/>
      <c r="H114" s="1955"/>
      <c r="I114" s="1955"/>
      <c r="J114" s="1955"/>
      <c r="K114" s="1955"/>
      <c r="L114" s="1955"/>
      <c r="M114" s="1955"/>
      <c r="N114" s="1955"/>
      <c r="O114" s="1955"/>
      <c r="P114" s="1955"/>
      <c r="Q114" s="1955"/>
      <c r="R114" s="1955"/>
      <c r="S114" s="1944"/>
    </row>
    <row r="115" spans="1:19" s="32" customFormat="1">
      <c r="B115" s="1955"/>
      <c r="C115" s="1955"/>
      <c r="D115" s="1955"/>
      <c r="E115" s="1955"/>
      <c r="F115" s="1955"/>
      <c r="G115" s="1955"/>
      <c r="H115" s="1955"/>
      <c r="I115" s="1955"/>
      <c r="J115" s="1955"/>
      <c r="K115" s="1955"/>
      <c r="L115" s="1955"/>
      <c r="M115" s="1955"/>
      <c r="N115" s="1955"/>
      <c r="O115" s="1955"/>
      <c r="P115" s="1955"/>
      <c r="Q115" s="1955"/>
      <c r="R115" s="1955"/>
      <c r="S115" s="1944"/>
    </row>
    <row r="116" spans="1:19" s="32" customFormat="1">
      <c r="B116" s="1955"/>
      <c r="C116" s="1955"/>
      <c r="D116" s="1955"/>
      <c r="E116" s="1955"/>
      <c r="F116" s="1955"/>
      <c r="G116" s="1955"/>
      <c r="H116" s="1955"/>
      <c r="I116" s="1955"/>
      <c r="J116" s="1955"/>
      <c r="K116" s="1955"/>
      <c r="L116" s="1955"/>
      <c r="M116" s="1955"/>
      <c r="N116" s="1955"/>
      <c r="O116" s="1955"/>
      <c r="P116" s="1955"/>
      <c r="Q116" s="1955"/>
      <c r="R116" s="1955"/>
      <c r="S116" s="1944"/>
    </row>
    <row r="117" spans="1:19" s="32" customFormat="1">
      <c r="B117" s="1955"/>
      <c r="C117" s="1955"/>
      <c r="D117" s="1955"/>
      <c r="E117" s="1955"/>
      <c r="F117" s="1955"/>
      <c r="G117" s="1955"/>
      <c r="H117" s="1955"/>
      <c r="I117" s="1955"/>
      <c r="J117" s="1955"/>
      <c r="K117" s="1955"/>
      <c r="L117" s="1955"/>
      <c r="M117" s="1955"/>
      <c r="N117" s="1955"/>
      <c r="O117" s="1955"/>
      <c r="P117" s="1955"/>
      <c r="Q117" s="1955"/>
      <c r="R117" s="1955"/>
      <c r="S117" s="1944"/>
    </row>
    <row r="118" spans="1:19" s="32" customFormat="1">
      <c r="B118" s="1955"/>
      <c r="C118" s="1955"/>
      <c r="D118" s="1955"/>
      <c r="E118" s="1955"/>
      <c r="F118" s="1955"/>
      <c r="G118" s="1955"/>
      <c r="H118" s="1955"/>
      <c r="I118" s="1955"/>
      <c r="J118" s="1955"/>
      <c r="K118" s="1955"/>
      <c r="L118" s="1955"/>
      <c r="M118" s="1955"/>
      <c r="N118" s="1955"/>
      <c r="O118" s="1955"/>
      <c r="P118" s="1955"/>
      <c r="Q118" s="1955"/>
      <c r="R118" s="1955"/>
      <c r="S118" s="1944"/>
    </row>
    <row r="119" spans="1:19" s="32" customFormat="1">
      <c r="B119" s="1955"/>
      <c r="C119" s="1955"/>
      <c r="D119" s="1955"/>
      <c r="E119" s="1955"/>
      <c r="F119" s="1955"/>
      <c r="G119" s="1955"/>
      <c r="H119" s="1955"/>
      <c r="I119" s="1955"/>
      <c r="J119" s="1955"/>
      <c r="K119" s="1955"/>
      <c r="L119" s="1955"/>
      <c r="M119" s="1955"/>
      <c r="N119" s="1955"/>
      <c r="O119" s="1955"/>
      <c r="P119" s="1955"/>
      <c r="Q119" s="1955"/>
      <c r="R119" s="1955"/>
      <c r="S119" s="1944"/>
    </row>
    <row r="120" spans="1:19" s="32" customFormat="1">
      <c r="B120" s="1955"/>
      <c r="C120" s="1955"/>
      <c r="D120" s="1955"/>
      <c r="E120" s="1955"/>
      <c r="F120" s="1955"/>
      <c r="G120" s="1955"/>
      <c r="H120" s="1955"/>
      <c r="I120" s="1955"/>
      <c r="J120" s="1955"/>
      <c r="K120" s="1955"/>
      <c r="L120" s="1955"/>
      <c r="M120" s="1955"/>
      <c r="N120" s="1955"/>
      <c r="O120" s="1955"/>
      <c r="P120" s="1955"/>
      <c r="Q120" s="1955"/>
      <c r="R120" s="1955"/>
      <c r="S120" s="1944"/>
    </row>
    <row r="121" spans="1:19" s="32" customFormat="1">
      <c r="B121" s="1955"/>
      <c r="C121" s="1955"/>
      <c r="D121" s="1955"/>
      <c r="E121" s="1955"/>
      <c r="F121" s="1955"/>
      <c r="G121" s="1955"/>
      <c r="H121" s="1955"/>
      <c r="I121" s="1955"/>
      <c r="J121" s="1955"/>
      <c r="K121" s="1955"/>
      <c r="L121" s="1955"/>
      <c r="M121" s="1955"/>
      <c r="N121" s="1955"/>
      <c r="O121" s="1955"/>
      <c r="P121" s="1955"/>
      <c r="Q121" s="1955"/>
      <c r="R121" s="1955"/>
      <c r="S121" s="1944"/>
    </row>
    <row r="122" spans="1:19" s="32" customFormat="1">
      <c r="B122" s="1955"/>
      <c r="C122" s="1955"/>
      <c r="D122" s="1955"/>
      <c r="E122" s="1955"/>
      <c r="F122" s="1955"/>
      <c r="G122" s="1955"/>
      <c r="H122" s="1955"/>
      <c r="I122" s="1955"/>
      <c r="J122" s="1955"/>
      <c r="K122" s="1955"/>
      <c r="L122" s="1955"/>
      <c r="M122" s="1955"/>
      <c r="N122" s="1955"/>
      <c r="O122" s="1955"/>
      <c r="P122" s="1955"/>
      <c r="Q122" s="1955"/>
      <c r="R122" s="1955"/>
      <c r="S122" s="1944"/>
    </row>
    <row r="123" spans="1:19" s="32" customFormat="1">
      <c r="B123" s="1955"/>
      <c r="C123" s="1955"/>
      <c r="D123" s="1955"/>
      <c r="E123" s="1955"/>
      <c r="F123" s="1955"/>
      <c r="G123" s="1955"/>
      <c r="H123" s="1955"/>
      <c r="I123" s="1955"/>
      <c r="J123" s="1955"/>
      <c r="K123" s="1955"/>
      <c r="L123" s="1955"/>
      <c r="M123" s="1955"/>
      <c r="N123" s="1955"/>
      <c r="O123" s="1955"/>
      <c r="P123" s="1955"/>
      <c r="Q123" s="1955"/>
      <c r="R123" s="1955"/>
      <c r="S123" s="1944"/>
    </row>
    <row r="124" spans="1:19">
      <c r="A124" s="32"/>
      <c r="B124" s="1955"/>
      <c r="C124" s="1955"/>
      <c r="D124" s="1955"/>
      <c r="E124" s="1955"/>
      <c r="F124" s="1955"/>
      <c r="G124" s="1955"/>
      <c r="H124" s="1955"/>
      <c r="I124" s="1955"/>
      <c r="J124" s="1955"/>
      <c r="K124" s="1955"/>
      <c r="L124" s="1955"/>
      <c r="M124" s="1955"/>
      <c r="N124" s="1955"/>
      <c r="O124" s="1955"/>
      <c r="P124" s="1955"/>
      <c r="Q124" s="1955"/>
      <c r="R124" s="1955"/>
    </row>
  </sheetData>
  <mergeCells count="3">
    <mergeCell ref="A1:T1"/>
    <mergeCell ref="A2:T2"/>
    <mergeCell ref="A3:R3"/>
  </mergeCells>
  <printOptions horizontalCentered="1" verticalCentered="1"/>
  <pageMargins left="0.4" right="0.4" top="0.25" bottom="0.25" header="0.31496062992126" footer="0.31496062992126"/>
  <pageSetup scale="48" orientation="landscape" r:id="rId1"/>
  <rowBreaks count="1" manualBreakCount="1">
    <brk id="20" max="18" man="1"/>
  </row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0070C0"/>
    <pageSetUpPr fitToPage="1"/>
  </sheetPr>
  <dimension ref="A1:M50"/>
  <sheetViews>
    <sheetView showGridLines="0" view="pageBreakPreview" zoomScale="70" zoomScaleNormal="70" zoomScaleSheetLayoutView="70" workbookViewId="0">
      <pane xSplit="1" ySplit="2" topLeftCell="B3" activePane="bottomRight" state="frozen"/>
      <selection pane="topRight" activeCell="B1" sqref="B1"/>
      <selection pane="bottomLeft" activeCell="A3" sqref="A3"/>
      <selection pane="bottomRight" activeCell="M32" sqref="M32"/>
    </sheetView>
  </sheetViews>
  <sheetFormatPr baseColWidth="10" defaultColWidth="11.42578125" defaultRowHeight="15"/>
  <cols>
    <col min="1" max="1" width="32.42578125" style="160" customWidth="1"/>
    <col min="2" max="2" width="15.28515625" style="860" customWidth="1"/>
    <col min="3" max="3" width="16.42578125" style="66" customWidth="1"/>
    <col min="4" max="4" width="15.42578125" style="66" customWidth="1"/>
    <col min="5" max="5" width="15" style="66" customWidth="1"/>
    <col min="6" max="6" width="17" style="66" customWidth="1"/>
    <col min="7" max="7" width="15.7109375" style="66" customWidth="1"/>
    <col min="8" max="8" width="15.7109375" style="604" customWidth="1"/>
    <col min="9" max="9" width="19.28515625" style="66" customWidth="1"/>
    <col min="10" max="10" width="16.140625" style="66" customWidth="1"/>
    <col min="11" max="11" width="20" style="66" customWidth="1"/>
    <col min="12" max="12" width="16.140625" style="66" customWidth="1"/>
    <col min="13" max="13" width="17.140625" style="66" customWidth="1"/>
    <col min="14" max="16384" width="11.42578125" style="66"/>
  </cols>
  <sheetData>
    <row r="1" spans="1:13" ht="95.25" customHeight="1">
      <c r="A1" s="2317" t="s">
        <v>139</v>
      </c>
      <c r="B1" s="2317"/>
      <c r="C1" s="2317"/>
      <c r="D1" s="2317"/>
      <c r="E1" s="2317"/>
      <c r="F1" s="2317"/>
      <c r="G1" s="2317"/>
      <c r="H1" s="2317"/>
      <c r="I1" s="2317"/>
      <c r="J1" s="2317"/>
      <c r="K1" s="2317"/>
      <c r="L1" s="2317"/>
      <c r="M1" s="2317"/>
    </row>
    <row r="2" spans="1:13" s="444" customFormat="1" ht="24" customHeight="1">
      <c r="A2" s="268" t="s">
        <v>791</v>
      </c>
      <c r="B2" s="922" t="s">
        <v>739</v>
      </c>
      <c r="C2" s="922" t="s">
        <v>1048</v>
      </c>
      <c r="D2" s="922" t="s">
        <v>793</v>
      </c>
      <c r="E2" s="922" t="s">
        <v>64</v>
      </c>
      <c r="F2" s="922" t="s">
        <v>65</v>
      </c>
      <c r="G2" s="922" t="s">
        <v>57</v>
      </c>
      <c r="H2" s="922" t="s">
        <v>58</v>
      </c>
      <c r="I2" s="1052" t="s">
        <v>2</v>
      </c>
      <c r="J2" s="1052" t="s">
        <v>525</v>
      </c>
      <c r="K2" s="443"/>
      <c r="L2" s="443"/>
      <c r="M2" s="443"/>
    </row>
    <row r="3" spans="1:13" ht="16.5" customHeight="1">
      <c r="A3" s="1304" t="s">
        <v>101</v>
      </c>
      <c r="B3" s="565">
        <v>12557</v>
      </c>
      <c r="C3" s="565">
        <v>210560</v>
      </c>
      <c r="D3" s="565">
        <v>3076</v>
      </c>
      <c r="E3" s="565">
        <v>219833</v>
      </c>
      <c r="F3" s="565">
        <v>72807</v>
      </c>
      <c r="G3" s="565">
        <v>1296</v>
      </c>
      <c r="H3" s="565">
        <v>148970</v>
      </c>
      <c r="I3" s="595">
        <f t="shared" ref="I3:I34" si="0">SUM(B3:H3)</f>
        <v>669099</v>
      </c>
      <c r="J3" s="1305">
        <f t="shared" ref="J3:J34" si="1">+I3/$I$36</f>
        <v>0.17243561874224123</v>
      </c>
      <c r="K3" s="39"/>
      <c r="L3" s="39"/>
    </row>
    <row r="4" spans="1:13" ht="16.5" customHeight="1">
      <c r="A4" s="1304" t="s">
        <v>526</v>
      </c>
      <c r="B4" s="565">
        <v>4753</v>
      </c>
      <c r="C4" s="565">
        <v>104464</v>
      </c>
      <c r="D4" s="565">
        <v>426</v>
      </c>
      <c r="E4" s="565">
        <v>120467</v>
      </c>
      <c r="F4" s="565">
        <v>41709</v>
      </c>
      <c r="G4" s="565">
        <v>214</v>
      </c>
      <c r="H4" s="565">
        <v>76866</v>
      </c>
      <c r="I4" s="595">
        <f t="shared" si="0"/>
        <v>348899</v>
      </c>
      <c r="J4" s="1305">
        <f t="shared" si="1"/>
        <v>8.9915864384118374E-2</v>
      </c>
      <c r="K4" s="39"/>
      <c r="L4" s="39"/>
      <c r="M4" s="39"/>
    </row>
    <row r="5" spans="1:13" ht="16.5" customHeight="1">
      <c r="A5" s="1304" t="s">
        <v>102</v>
      </c>
      <c r="B5" s="565">
        <v>6076</v>
      </c>
      <c r="C5" s="565">
        <v>90689</v>
      </c>
      <c r="D5" s="565">
        <v>788</v>
      </c>
      <c r="E5" s="565">
        <v>87399</v>
      </c>
      <c r="F5" s="565">
        <v>24932</v>
      </c>
      <c r="G5" s="565">
        <v>357</v>
      </c>
      <c r="H5" s="565">
        <v>57822</v>
      </c>
      <c r="I5" s="595">
        <f t="shared" si="0"/>
        <v>268063</v>
      </c>
      <c r="J5" s="1305">
        <f t="shared" si="1"/>
        <v>6.9083363249536178E-2</v>
      </c>
      <c r="K5" s="39"/>
      <c r="L5" s="39"/>
      <c r="M5" s="39"/>
    </row>
    <row r="6" spans="1:13" ht="16.5" customHeight="1">
      <c r="A6" s="1304" t="s">
        <v>223</v>
      </c>
      <c r="B6" s="565">
        <v>3540</v>
      </c>
      <c r="C6" s="565">
        <v>60171</v>
      </c>
      <c r="D6" s="565">
        <v>215</v>
      </c>
      <c r="E6" s="565">
        <v>69181</v>
      </c>
      <c r="F6" s="565">
        <v>24675</v>
      </c>
      <c r="G6" s="565">
        <v>238</v>
      </c>
      <c r="H6" s="565">
        <v>31771</v>
      </c>
      <c r="I6" s="595">
        <f t="shared" si="0"/>
        <v>189791</v>
      </c>
      <c r="J6" s="1305">
        <f t="shared" si="1"/>
        <v>4.8911638661406916E-2</v>
      </c>
      <c r="K6" s="39"/>
      <c r="L6" s="39"/>
      <c r="M6" s="39"/>
    </row>
    <row r="7" spans="1:13" s="604" customFormat="1" ht="16.5" customHeight="1">
      <c r="A7" s="1304" t="s">
        <v>233</v>
      </c>
      <c r="B7" s="565">
        <v>1221</v>
      </c>
      <c r="C7" s="565">
        <v>50638</v>
      </c>
      <c r="D7" s="565">
        <v>142</v>
      </c>
      <c r="E7" s="565">
        <v>44431</v>
      </c>
      <c r="F7" s="565">
        <v>21696</v>
      </c>
      <c r="G7" s="565">
        <v>166</v>
      </c>
      <c r="H7" s="565">
        <v>34190</v>
      </c>
      <c r="I7" s="595">
        <f t="shared" si="0"/>
        <v>152484</v>
      </c>
      <c r="J7" s="1305">
        <f t="shared" si="1"/>
        <v>3.9297133739987521E-2</v>
      </c>
      <c r="K7" s="39"/>
      <c r="L7" s="39"/>
      <c r="M7" s="39"/>
    </row>
    <row r="8" spans="1:13" ht="16.5" customHeight="1">
      <c r="A8" s="1304" t="s">
        <v>813</v>
      </c>
      <c r="B8" s="565">
        <v>2137</v>
      </c>
      <c r="C8" s="565">
        <v>45247</v>
      </c>
      <c r="D8" s="565">
        <v>391</v>
      </c>
      <c r="E8" s="565">
        <v>39018</v>
      </c>
      <c r="F8" s="565">
        <v>19641</v>
      </c>
      <c r="G8" s="565">
        <v>255</v>
      </c>
      <c r="H8" s="565">
        <v>32519</v>
      </c>
      <c r="I8" s="595">
        <f t="shared" si="0"/>
        <v>139208</v>
      </c>
      <c r="J8" s="1305">
        <f t="shared" si="1"/>
        <v>3.5875733806013631E-2</v>
      </c>
      <c r="K8" s="39"/>
      <c r="L8" s="39"/>
      <c r="M8" s="39"/>
    </row>
    <row r="9" spans="1:13" ht="16.5" customHeight="1">
      <c r="A9" s="1304" t="s">
        <v>812</v>
      </c>
      <c r="B9" s="565">
        <v>719</v>
      </c>
      <c r="C9" s="565">
        <v>39614</v>
      </c>
      <c r="D9" s="565">
        <v>85</v>
      </c>
      <c r="E9" s="565">
        <v>45947</v>
      </c>
      <c r="F9" s="565">
        <v>16621</v>
      </c>
      <c r="G9" s="565">
        <v>150</v>
      </c>
      <c r="H9" s="565">
        <v>30640</v>
      </c>
      <c r="I9" s="595">
        <f t="shared" si="0"/>
        <v>133776</v>
      </c>
      <c r="J9" s="1305">
        <f t="shared" si="1"/>
        <v>3.4475835911968275E-2</v>
      </c>
      <c r="K9" s="39"/>
      <c r="L9" s="39"/>
      <c r="M9" s="39"/>
    </row>
    <row r="10" spans="1:13" ht="16.5" customHeight="1">
      <c r="A10" s="1304" t="s">
        <v>220</v>
      </c>
      <c r="B10" s="565">
        <v>942</v>
      </c>
      <c r="C10" s="565">
        <v>37631</v>
      </c>
      <c r="D10" s="565">
        <v>45</v>
      </c>
      <c r="E10" s="565">
        <v>38493</v>
      </c>
      <c r="F10" s="565">
        <v>12946</v>
      </c>
      <c r="G10" s="565">
        <v>1194</v>
      </c>
      <c r="H10" s="565">
        <v>25545</v>
      </c>
      <c r="I10" s="595">
        <f t="shared" si="0"/>
        <v>116796</v>
      </c>
      <c r="J10" s="1305">
        <f t="shared" si="1"/>
        <v>3.0099866427268321E-2</v>
      </c>
      <c r="K10" s="39"/>
      <c r="L10" s="39"/>
      <c r="M10" s="39"/>
    </row>
    <row r="11" spans="1:13" ht="16.5" customHeight="1">
      <c r="A11" s="1304" t="s">
        <v>239</v>
      </c>
      <c r="B11" s="565">
        <v>965</v>
      </c>
      <c r="C11" s="565">
        <v>35048</v>
      </c>
      <c r="D11" s="565">
        <v>139</v>
      </c>
      <c r="E11" s="565">
        <v>36184</v>
      </c>
      <c r="F11" s="565">
        <v>17300</v>
      </c>
      <c r="G11" s="565">
        <v>192</v>
      </c>
      <c r="H11" s="565">
        <v>25810</v>
      </c>
      <c r="I11" s="595">
        <f t="shared" si="0"/>
        <v>115638</v>
      </c>
      <c r="J11" s="1305">
        <f t="shared" si="1"/>
        <v>2.9801434586085602E-2</v>
      </c>
      <c r="K11" s="39"/>
      <c r="L11" s="39"/>
      <c r="M11" s="39"/>
    </row>
    <row r="12" spans="1:13" ht="16.5" customHeight="1">
      <c r="A12" s="1304" t="s">
        <v>237</v>
      </c>
      <c r="B12" s="565">
        <v>699</v>
      </c>
      <c r="C12" s="565">
        <v>27426</v>
      </c>
      <c r="D12" s="565">
        <v>49</v>
      </c>
      <c r="E12" s="565">
        <v>36646</v>
      </c>
      <c r="F12" s="565">
        <v>15056</v>
      </c>
      <c r="G12" s="565">
        <v>113</v>
      </c>
      <c r="H12" s="565">
        <v>21339</v>
      </c>
      <c r="I12" s="595">
        <f t="shared" si="0"/>
        <v>101328</v>
      </c>
      <c r="J12" s="1305">
        <f t="shared" si="1"/>
        <v>2.6113559242972741E-2</v>
      </c>
      <c r="K12" s="39"/>
      <c r="L12" s="39"/>
      <c r="M12" s="39"/>
    </row>
    <row r="13" spans="1:13" ht="16.5" customHeight="1">
      <c r="A13" s="1304" t="s">
        <v>234</v>
      </c>
      <c r="B13" s="565">
        <v>690</v>
      </c>
      <c r="C13" s="565">
        <v>22915</v>
      </c>
      <c r="D13" s="565">
        <v>44</v>
      </c>
      <c r="E13" s="565">
        <v>31270</v>
      </c>
      <c r="F13" s="565">
        <v>11872</v>
      </c>
      <c r="G13" s="565">
        <v>9015</v>
      </c>
      <c r="H13" s="565">
        <v>12293</v>
      </c>
      <c r="I13" s="595">
        <f t="shared" si="0"/>
        <v>88099</v>
      </c>
      <c r="J13" s="1305">
        <f t="shared" si="1"/>
        <v>2.270427182759608E-2</v>
      </c>
      <c r="K13" s="39"/>
      <c r="L13" s="39"/>
      <c r="M13" s="39"/>
    </row>
    <row r="14" spans="1:13" ht="16.5" customHeight="1">
      <c r="A14" s="1304" t="s">
        <v>241</v>
      </c>
      <c r="B14" s="565">
        <v>955</v>
      </c>
      <c r="C14" s="565">
        <v>20801</v>
      </c>
      <c r="D14" s="565">
        <v>145</v>
      </c>
      <c r="E14" s="565">
        <v>21623</v>
      </c>
      <c r="F14" s="565">
        <v>15570</v>
      </c>
      <c r="G14" s="565">
        <v>175</v>
      </c>
      <c r="H14" s="565">
        <v>19012</v>
      </c>
      <c r="I14" s="595">
        <f t="shared" si="0"/>
        <v>78281</v>
      </c>
      <c r="J14" s="1305">
        <f t="shared" si="1"/>
        <v>2.0174044006584055E-2</v>
      </c>
      <c r="K14" s="39"/>
      <c r="L14" s="39"/>
      <c r="M14" s="39"/>
    </row>
    <row r="15" spans="1:13" ht="16.5" customHeight="1">
      <c r="A15" s="1304" t="s">
        <v>230</v>
      </c>
      <c r="B15" s="565">
        <v>1186</v>
      </c>
      <c r="C15" s="565">
        <v>28104</v>
      </c>
      <c r="D15" s="565">
        <v>129</v>
      </c>
      <c r="E15" s="565">
        <v>25471</v>
      </c>
      <c r="F15" s="565">
        <v>7216</v>
      </c>
      <c r="G15" s="565">
        <v>213</v>
      </c>
      <c r="H15" s="565">
        <v>15638</v>
      </c>
      <c r="I15" s="595">
        <f t="shared" si="0"/>
        <v>77957</v>
      </c>
      <c r="J15" s="1305">
        <f t="shared" si="1"/>
        <v>2.0090544942211689E-2</v>
      </c>
      <c r="K15" s="39"/>
      <c r="L15" s="39"/>
      <c r="M15" s="39"/>
    </row>
    <row r="16" spans="1:13" ht="16.5" customHeight="1">
      <c r="A16" s="1304" t="s">
        <v>243</v>
      </c>
      <c r="B16" s="565">
        <v>921</v>
      </c>
      <c r="C16" s="565">
        <v>23732</v>
      </c>
      <c r="D16" s="565">
        <v>189</v>
      </c>
      <c r="E16" s="565">
        <v>22249</v>
      </c>
      <c r="F16" s="565">
        <v>12851</v>
      </c>
      <c r="G16" s="565">
        <v>135</v>
      </c>
      <c r="H16" s="565">
        <v>16580</v>
      </c>
      <c r="I16" s="595">
        <f t="shared" si="0"/>
        <v>76657</v>
      </c>
      <c r="J16" s="1305">
        <f t="shared" si="1"/>
        <v>1.9755517832075652E-2</v>
      </c>
      <c r="K16" s="39"/>
      <c r="L16" s="39"/>
      <c r="M16" s="39"/>
    </row>
    <row r="17" spans="1:13" ht="16.5" customHeight="1">
      <c r="A17" s="1304" t="s">
        <v>423</v>
      </c>
      <c r="B17" s="565">
        <v>543</v>
      </c>
      <c r="C17" s="565">
        <v>17868</v>
      </c>
      <c r="D17" s="565">
        <v>21</v>
      </c>
      <c r="E17" s="565">
        <v>30154</v>
      </c>
      <c r="F17" s="565">
        <v>9949</v>
      </c>
      <c r="G17" s="565">
        <v>2006</v>
      </c>
      <c r="H17" s="565">
        <v>12381</v>
      </c>
      <c r="I17" s="595">
        <f t="shared" si="0"/>
        <v>72922</v>
      </c>
      <c r="J17" s="1305">
        <f t="shared" si="1"/>
        <v>1.8792959173338647E-2</v>
      </c>
      <c r="K17" s="39"/>
      <c r="L17" s="39"/>
      <c r="M17" s="39"/>
    </row>
    <row r="18" spans="1:13" ht="16.5" customHeight="1">
      <c r="A18" s="1304" t="s">
        <v>219</v>
      </c>
      <c r="B18" s="565">
        <v>689</v>
      </c>
      <c r="C18" s="565">
        <v>23290</v>
      </c>
      <c r="D18" s="565">
        <v>92</v>
      </c>
      <c r="E18" s="565">
        <v>22646</v>
      </c>
      <c r="F18" s="565">
        <v>12057</v>
      </c>
      <c r="G18" s="565">
        <v>97</v>
      </c>
      <c r="H18" s="565">
        <v>13309</v>
      </c>
      <c r="I18" s="595">
        <f t="shared" si="0"/>
        <v>72180</v>
      </c>
      <c r="J18" s="1305">
        <f t="shared" si="1"/>
        <v>1.860173600739946E-2</v>
      </c>
      <c r="K18" s="39"/>
      <c r="L18" s="39"/>
      <c r="M18" s="39"/>
    </row>
    <row r="19" spans="1:13" ht="16.5" customHeight="1">
      <c r="A19" s="1304" t="s">
        <v>231</v>
      </c>
      <c r="B19" s="565">
        <v>789</v>
      </c>
      <c r="C19" s="565">
        <v>21670</v>
      </c>
      <c r="D19" s="565">
        <v>42</v>
      </c>
      <c r="E19" s="565">
        <v>22811</v>
      </c>
      <c r="F19" s="565">
        <v>8043</v>
      </c>
      <c r="G19" s="565">
        <v>74</v>
      </c>
      <c r="H19" s="565">
        <v>15978</v>
      </c>
      <c r="I19" s="595">
        <f t="shared" si="0"/>
        <v>69407</v>
      </c>
      <c r="J19" s="1305">
        <f t="shared" si="1"/>
        <v>1.7887097410163123E-2</v>
      </c>
      <c r="K19" s="39"/>
      <c r="L19" s="39"/>
      <c r="M19" s="39"/>
    </row>
    <row r="20" spans="1:13" ht="16.5" customHeight="1">
      <c r="A20" s="1304" t="s">
        <v>232</v>
      </c>
      <c r="B20" s="565">
        <v>522</v>
      </c>
      <c r="C20" s="565">
        <v>19430</v>
      </c>
      <c r="D20" s="565">
        <v>75</v>
      </c>
      <c r="E20" s="565">
        <v>17652</v>
      </c>
      <c r="F20" s="565">
        <v>9226</v>
      </c>
      <c r="G20" s="565">
        <v>106</v>
      </c>
      <c r="H20" s="565">
        <v>13198</v>
      </c>
      <c r="I20" s="595">
        <f t="shared" si="0"/>
        <v>60209</v>
      </c>
      <c r="J20" s="1305">
        <f t="shared" si="1"/>
        <v>1.5516651749369828E-2</v>
      </c>
      <c r="K20" s="39"/>
      <c r="L20" s="39"/>
      <c r="M20" s="39"/>
    </row>
    <row r="21" spans="1:13" ht="16.5" customHeight="1">
      <c r="A21" s="1304" t="s">
        <v>216</v>
      </c>
      <c r="B21" s="565">
        <v>438</v>
      </c>
      <c r="C21" s="565">
        <v>22474</v>
      </c>
      <c r="D21" s="565">
        <v>25</v>
      </c>
      <c r="E21" s="565">
        <v>13682</v>
      </c>
      <c r="F21" s="565">
        <v>7486</v>
      </c>
      <c r="G21" s="565">
        <v>50</v>
      </c>
      <c r="H21" s="565">
        <v>12341</v>
      </c>
      <c r="I21" s="595">
        <f t="shared" si="0"/>
        <v>56496</v>
      </c>
      <c r="J21" s="1305">
        <f t="shared" si="1"/>
        <v>1.4559762780188971E-2</v>
      </c>
      <c r="K21" s="39"/>
      <c r="L21" s="39"/>
      <c r="M21" s="39"/>
    </row>
    <row r="22" spans="1:13" ht="16.5" customHeight="1">
      <c r="A22" s="1304" t="s">
        <v>227</v>
      </c>
      <c r="B22" s="565">
        <v>388</v>
      </c>
      <c r="C22" s="565">
        <v>18541</v>
      </c>
      <c r="D22" s="565">
        <v>45</v>
      </c>
      <c r="E22" s="565">
        <v>13929</v>
      </c>
      <c r="F22" s="565">
        <v>8325</v>
      </c>
      <c r="G22" s="565">
        <v>109</v>
      </c>
      <c r="H22" s="565">
        <v>13330</v>
      </c>
      <c r="I22" s="595">
        <f t="shared" si="0"/>
        <v>54667</v>
      </c>
      <c r="J22" s="1305">
        <f t="shared" si="1"/>
        <v>1.4088405407543728E-2</v>
      </c>
      <c r="K22" s="39"/>
      <c r="L22" s="39"/>
      <c r="M22" s="39"/>
    </row>
    <row r="23" spans="1:13" ht="16.5" customHeight="1">
      <c r="A23" s="1304" t="s">
        <v>729</v>
      </c>
      <c r="B23" s="565">
        <v>244</v>
      </c>
      <c r="C23" s="565">
        <v>12517</v>
      </c>
      <c r="D23" s="565">
        <v>22</v>
      </c>
      <c r="E23" s="565">
        <v>17996</v>
      </c>
      <c r="F23" s="565">
        <v>5921</v>
      </c>
      <c r="G23" s="565">
        <v>2927</v>
      </c>
      <c r="H23" s="565">
        <v>8253</v>
      </c>
      <c r="I23" s="595">
        <f t="shared" si="0"/>
        <v>47880</v>
      </c>
      <c r="J23" s="1305">
        <f t="shared" si="1"/>
        <v>1.2339306179471961E-2</v>
      </c>
      <c r="K23" s="39"/>
      <c r="L23" s="39"/>
      <c r="M23" s="39"/>
    </row>
    <row r="24" spans="1:13" ht="16.5" customHeight="1">
      <c r="A24" s="1304" t="s">
        <v>352</v>
      </c>
      <c r="B24" s="565">
        <v>377</v>
      </c>
      <c r="C24" s="565">
        <v>13839</v>
      </c>
      <c r="D24" s="565">
        <v>40</v>
      </c>
      <c r="E24" s="565">
        <v>12903</v>
      </c>
      <c r="F24" s="565">
        <v>9527</v>
      </c>
      <c r="G24" s="565">
        <v>60</v>
      </c>
      <c r="H24" s="565">
        <v>10025</v>
      </c>
      <c r="I24" s="595">
        <f t="shared" si="0"/>
        <v>46771</v>
      </c>
      <c r="J24" s="1305">
        <f t="shared" si="1"/>
        <v>1.2053502283209755E-2</v>
      </c>
      <c r="K24" s="39"/>
      <c r="L24" s="39"/>
      <c r="M24" s="39"/>
    </row>
    <row r="25" spans="1:13" ht="16.5" customHeight="1">
      <c r="A25" s="1304" t="s">
        <v>236</v>
      </c>
      <c r="B25" s="565">
        <v>260</v>
      </c>
      <c r="C25" s="565">
        <v>14023</v>
      </c>
      <c r="D25" s="565">
        <v>18</v>
      </c>
      <c r="E25" s="565">
        <v>17496</v>
      </c>
      <c r="F25" s="565">
        <v>6120</v>
      </c>
      <c r="G25" s="565">
        <v>340</v>
      </c>
      <c r="H25" s="565">
        <v>8463</v>
      </c>
      <c r="I25" s="595">
        <f t="shared" si="0"/>
        <v>46720</v>
      </c>
      <c r="J25" s="1305">
        <f t="shared" si="1"/>
        <v>1.2040358911965957E-2</v>
      </c>
      <c r="K25" s="39"/>
      <c r="L25" s="39"/>
      <c r="M25" s="39"/>
    </row>
    <row r="26" spans="1:13" ht="16.5" customHeight="1">
      <c r="A26" s="1304" t="s">
        <v>229</v>
      </c>
      <c r="B26" s="565">
        <v>442</v>
      </c>
      <c r="C26" s="565">
        <v>14563</v>
      </c>
      <c r="D26" s="565">
        <v>36</v>
      </c>
      <c r="E26" s="565">
        <v>12677</v>
      </c>
      <c r="F26" s="565">
        <v>7611</v>
      </c>
      <c r="G26" s="565">
        <v>53</v>
      </c>
      <c r="H26" s="565">
        <v>9105</v>
      </c>
      <c r="I26" s="595">
        <f t="shared" si="0"/>
        <v>44487</v>
      </c>
      <c r="J26" s="1305">
        <f t="shared" si="1"/>
        <v>1.14648854220169E-2</v>
      </c>
      <c r="K26" s="39"/>
      <c r="L26" s="39"/>
      <c r="M26" s="39"/>
    </row>
    <row r="27" spans="1:13" ht="16.5" customHeight="1">
      <c r="A27" s="1304" t="s">
        <v>242</v>
      </c>
      <c r="B27" s="565">
        <v>603</v>
      </c>
      <c r="C27" s="565">
        <v>13176</v>
      </c>
      <c r="D27" s="565">
        <v>79</v>
      </c>
      <c r="E27" s="565">
        <v>11616</v>
      </c>
      <c r="F27" s="565">
        <v>7331</v>
      </c>
      <c r="G27" s="565">
        <v>125</v>
      </c>
      <c r="H27" s="565">
        <v>8939</v>
      </c>
      <c r="I27" s="595">
        <f t="shared" si="0"/>
        <v>41869</v>
      </c>
      <c r="J27" s="1305">
        <f t="shared" si="1"/>
        <v>1.0790192364835246E-2</v>
      </c>
      <c r="K27" s="39"/>
      <c r="L27" s="39"/>
      <c r="M27" s="39"/>
    </row>
    <row r="28" spans="1:13" ht="16.5" customHeight="1">
      <c r="A28" s="1304" t="s">
        <v>351</v>
      </c>
      <c r="B28" s="565">
        <v>792</v>
      </c>
      <c r="C28" s="565">
        <v>13813</v>
      </c>
      <c r="D28" s="565">
        <v>108</v>
      </c>
      <c r="E28" s="565">
        <v>11250</v>
      </c>
      <c r="F28" s="565">
        <v>6024</v>
      </c>
      <c r="G28" s="565">
        <v>110</v>
      </c>
      <c r="H28" s="565">
        <v>8020</v>
      </c>
      <c r="I28" s="595">
        <f t="shared" si="0"/>
        <v>40117</v>
      </c>
      <c r="J28" s="1305">
        <f t="shared" si="1"/>
        <v>1.0338678905636521E-2</v>
      </c>
      <c r="K28" s="39"/>
      <c r="L28" s="39"/>
      <c r="M28" s="39"/>
    </row>
    <row r="29" spans="1:13" ht="16.5" customHeight="1">
      <c r="A29" s="1304" t="s">
        <v>224</v>
      </c>
      <c r="B29" s="565">
        <v>543</v>
      </c>
      <c r="C29" s="565">
        <v>12019</v>
      </c>
      <c r="D29" s="565">
        <v>31</v>
      </c>
      <c r="E29" s="565">
        <v>14829</v>
      </c>
      <c r="F29" s="565">
        <v>4835</v>
      </c>
      <c r="G29" s="565">
        <v>182</v>
      </c>
      <c r="H29" s="565">
        <v>6683</v>
      </c>
      <c r="I29" s="595">
        <f t="shared" si="0"/>
        <v>39122</v>
      </c>
      <c r="J29" s="1305">
        <f t="shared" si="1"/>
        <v>1.0082254309801631E-2</v>
      </c>
      <c r="K29" s="39"/>
      <c r="M29" s="39"/>
    </row>
    <row r="30" spans="1:13" ht="16.5" customHeight="1">
      <c r="A30" s="1304" t="s">
        <v>217</v>
      </c>
      <c r="B30" s="565">
        <v>283</v>
      </c>
      <c r="C30" s="565">
        <v>12062</v>
      </c>
      <c r="D30" s="565">
        <v>33</v>
      </c>
      <c r="E30" s="565">
        <v>9534</v>
      </c>
      <c r="F30" s="565">
        <v>7086</v>
      </c>
      <c r="G30" s="565">
        <v>44</v>
      </c>
      <c r="H30" s="565">
        <v>6299</v>
      </c>
      <c r="I30" s="595">
        <f t="shared" si="0"/>
        <v>35341</v>
      </c>
      <c r="J30" s="1305">
        <f t="shared" si="1"/>
        <v>9.1078408456290432E-3</v>
      </c>
      <c r="K30" s="39"/>
      <c r="L30" s="39"/>
      <c r="M30" s="39"/>
    </row>
    <row r="31" spans="1:13" ht="16.5" customHeight="1">
      <c r="A31" s="1304" t="s">
        <v>240</v>
      </c>
      <c r="B31" s="565">
        <v>429</v>
      </c>
      <c r="C31" s="565">
        <v>11266</v>
      </c>
      <c r="D31" s="565">
        <v>42</v>
      </c>
      <c r="E31" s="565">
        <v>10083</v>
      </c>
      <c r="F31" s="565">
        <v>7247</v>
      </c>
      <c r="G31" s="565">
        <v>46</v>
      </c>
      <c r="H31" s="565">
        <v>5922</v>
      </c>
      <c r="I31" s="595">
        <f t="shared" si="0"/>
        <v>35035</v>
      </c>
      <c r="J31" s="1305">
        <f t="shared" si="1"/>
        <v>9.0289806181662515E-3</v>
      </c>
      <c r="K31" s="39"/>
      <c r="L31" s="39"/>
    </row>
    <row r="32" spans="1:13" ht="16.5" customHeight="1">
      <c r="A32" s="1304" t="s">
        <v>222</v>
      </c>
      <c r="B32" s="565">
        <v>436</v>
      </c>
      <c r="C32" s="565">
        <v>11979</v>
      </c>
      <c r="D32" s="565">
        <v>95</v>
      </c>
      <c r="E32" s="565">
        <v>10491</v>
      </c>
      <c r="F32" s="565">
        <v>4572</v>
      </c>
      <c r="G32" s="565">
        <v>65</v>
      </c>
      <c r="H32" s="565">
        <v>7383</v>
      </c>
      <c r="I32" s="595">
        <f t="shared" si="0"/>
        <v>35021</v>
      </c>
      <c r="J32" s="1305">
        <f t="shared" si="1"/>
        <v>9.0253726339032496E-3</v>
      </c>
      <c r="K32" s="39"/>
      <c r="L32" s="39"/>
      <c r="M32" s="39"/>
    </row>
    <row r="33" spans="1:13" s="604" customFormat="1" ht="16.5" customHeight="1">
      <c r="A33" s="1304" t="s">
        <v>235</v>
      </c>
      <c r="B33" s="565">
        <v>275</v>
      </c>
      <c r="C33" s="565">
        <v>6043</v>
      </c>
      <c r="D33" s="565">
        <v>48</v>
      </c>
      <c r="E33" s="565">
        <v>5436</v>
      </c>
      <c r="F33" s="565">
        <v>4990</v>
      </c>
      <c r="G33" s="565">
        <v>44</v>
      </c>
      <c r="H33" s="565">
        <v>3916</v>
      </c>
      <c r="I33" s="595">
        <f t="shared" si="0"/>
        <v>20752</v>
      </c>
      <c r="J33" s="1305">
        <f t="shared" si="1"/>
        <v>5.3480635304177558E-3</v>
      </c>
      <c r="K33" s="39"/>
      <c r="L33" s="39"/>
      <c r="M33" s="39"/>
    </row>
    <row r="34" spans="1:13" s="604" customFormat="1" ht="16.5" customHeight="1">
      <c r="A34" s="1304" t="s">
        <v>228</v>
      </c>
      <c r="B34" s="565">
        <v>95</v>
      </c>
      <c r="C34" s="565">
        <v>2859</v>
      </c>
      <c r="D34" s="565">
        <v>15</v>
      </c>
      <c r="E34" s="565">
        <v>2250</v>
      </c>
      <c r="F34" s="565">
        <v>2519</v>
      </c>
      <c r="G34" s="565">
        <v>16</v>
      </c>
      <c r="H34" s="565">
        <v>1759</v>
      </c>
      <c r="I34" s="595">
        <f t="shared" si="0"/>
        <v>9513</v>
      </c>
      <c r="J34" s="1305">
        <f t="shared" si="1"/>
        <v>2.4516253067108766E-3</v>
      </c>
      <c r="K34" s="39"/>
      <c r="L34" s="39"/>
      <c r="M34" s="39"/>
    </row>
    <row r="35" spans="1:13" ht="16.5" customHeight="1">
      <c r="A35" s="1304" t="s">
        <v>527</v>
      </c>
      <c r="B35" s="565">
        <v>4424</v>
      </c>
      <c r="C35" s="565">
        <v>143377</v>
      </c>
      <c r="D35" s="565">
        <v>461</v>
      </c>
      <c r="E35" s="565">
        <v>135068</v>
      </c>
      <c r="F35" s="565">
        <v>86310</v>
      </c>
      <c r="G35" s="565">
        <v>9082</v>
      </c>
      <c r="H35" s="565">
        <v>116976</v>
      </c>
      <c r="I35" s="595">
        <f t="shared" ref="I35" si="2">SUM(B35:H35)</f>
        <v>495698</v>
      </c>
      <c r="J35" s="1305">
        <f t="shared" ref="J35" si="3">+I35/$I$36</f>
        <v>0.12774789880016482</v>
      </c>
      <c r="K35" s="39"/>
      <c r="L35" s="513"/>
      <c r="M35" s="39"/>
    </row>
    <row r="36" spans="1:13" ht="19.5" customHeight="1">
      <c r="A36" s="1303" t="s">
        <v>2</v>
      </c>
      <c r="B36" s="1134">
        <f t="shared" ref="B36:H36" si="4">SUM(B3:B34)</f>
        <v>45509</v>
      </c>
      <c r="C36" s="1134">
        <f t="shared" si="4"/>
        <v>1058472</v>
      </c>
      <c r="D36" s="1134">
        <f t="shared" si="4"/>
        <v>6730</v>
      </c>
      <c r="E36" s="1134">
        <f t="shared" si="4"/>
        <v>1095647</v>
      </c>
      <c r="F36" s="1134">
        <f t="shared" si="4"/>
        <v>443761</v>
      </c>
      <c r="G36" s="1134">
        <f t="shared" si="4"/>
        <v>20167</v>
      </c>
      <c r="H36" s="1134">
        <f t="shared" si="4"/>
        <v>714299</v>
      </c>
      <c r="I36" s="1135">
        <f>SUM(I3:I35)</f>
        <v>3880283</v>
      </c>
      <c r="J36" s="1442">
        <f>SUM(J3:J35)</f>
        <v>0.99999999999999989</v>
      </c>
      <c r="K36" s="513"/>
      <c r="L36" s="39"/>
      <c r="M36" s="39"/>
    </row>
    <row r="37" spans="1:13" s="440" customFormat="1" ht="18.75" customHeight="1">
      <c r="A37" s="2347" t="s">
        <v>1081</v>
      </c>
      <c r="B37" s="2347"/>
      <c r="C37" s="2347"/>
      <c r="D37" s="2347"/>
      <c r="E37" s="2347"/>
      <c r="F37" s="2347"/>
      <c r="G37" s="2347"/>
      <c r="H37" s="2347"/>
      <c r="I37" s="2347"/>
      <c r="J37" s="2347"/>
      <c r="K37" s="39"/>
      <c r="L37" s="66"/>
      <c r="M37" s="513"/>
    </row>
    <row r="38" spans="1:13" ht="18.75" customHeight="1">
      <c r="A38" s="1603" t="s">
        <v>888</v>
      </c>
      <c r="M38" s="39"/>
    </row>
    <row r="39" spans="1:13" ht="18.75" customHeight="1">
      <c r="A39" s="1604" t="s">
        <v>889</v>
      </c>
    </row>
    <row r="42" spans="1:13" ht="23.25">
      <c r="L42" s="1259"/>
    </row>
    <row r="43" spans="1:13" ht="23.25">
      <c r="L43" s="1259"/>
    </row>
    <row r="44" spans="1:13" ht="18.75" customHeight="1">
      <c r="A44" s="1259"/>
      <c r="B44" s="1259"/>
      <c r="C44" s="1259"/>
      <c r="D44" s="1259"/>
      <c r="E44" s="1259"/>
      <c r="F44" s="1259"/>
      <c r="G44" s="1259"/>
      <c r="H44" s="1259"/>
      <c r="I44" s="1259"/>
      <c r="J44" s="1259"/>
      <c r="K44" s="1259"/>
      <c r="L44" s="1259"/>
      <c r="M44" s="1259"/>
    </row>
    <row r="45" spans="1:13" ht="15" customHeight="1">
      <c r="A45" s="1259"/>
      <c r="B45" s="1259"/>
      <c r="C45" s="1259"/>
      <c r="D45" s="1259"/>
      <c r="E45" s="1259"/>
      <c r="F45" s="1259"/>
      <c r="G45" s="1259"/>
      <c r="H45" s="1259"/>
      <c r="I45" s="1259"/>
      <c r="J45" s="1259"/>
      <c r="K45" s="1259"/>
      <c r="L45" s="1259"/>
      <c r="M45" s="1259"/>
    </row>
    <row r="46" spans="1:13" ht="15" customHeight="1">
      <c r="A46" s="1259"/>
      <c r="B46" s="1259"/>
      <c r="C46" s="1259"/>
      <c r="D46" s="1259"/>
      <c r="E46" s="1259"/>
      <c r="F46" s="1259"/>
      <c r="G46" s="1259"/>
      <c r="H46" s="1259"/>
      <c r="I46" s="1259"/>
      <c r="J46" s="1259"/>
      <c r="K46" s="1259"/>
      <c r="L46" s="1259"/>
      <c r="M46" s="1259"/>
    </row>
    <row r="47" spans="1:13" ht="15" customHeight="1">
      <c r="A47" s="1259"/>
      <c r="B47" s="1259"/>
      <c r="C47" s="1259"/>
      <c r="D47" s="1259"/>
      <c r="E47" s="1259"/>
      <c r="F47" s="1259"/>
      <c r="G47" s="1259"/>
      <c r="H47" s="1259"/>
      <c r="I47" s="1259"/>
      <c r="J47" s="1259"/>
      <c r="K47" s="1259"/>
      <c r="L47" s="1259"/>
      <c r="M47" s="1259"/>
    </row>
    <row r="48" spans="1:13" ht="15" customHeight="1">
      <c r="A48" s="1259"/>
      <c r="B48" s="1259"/>
      <c r="C48" s="1259"/>
      <c r="D48" s="1259"/>
      <c r="E48" s="1259"/>
      <c r="F48" s="1259"/>
      <c r="G48" s="1259"/>
      <c r="H48" s="1259"/>
      <c r="I48" s="1259"/>
      <c r="J48" s="1259"/>
      <c r="K48" s="1259"/>
      <c r="L48" s="1259"/>
      <c r="M48" s="1259"/>
    </row>
    <row r="49" spans="1:13" ht="15" customHeight="1">
      <c r="A49" s="1259"/>
      <c r="B49" s="1259"/>
      <c r="C49" s="1259"/>
      <c r="D49" s="1259"/>
      <c r="E49" s="1259"/>
      <c r="F49" s="1259"/>
      <c r="G49" s="1259"/>
      <c r="H49" s="1259"/>
      <c r="I49" s="1259"/>
      <c r="J49" s="1259"/>
      <c r="K49" s="1259"/>
      <c r="M49" s="1259"/>
    </row>
    <row r="50" spans="1:13" ht="15" customHeight="1">
      <c r="A50" s="1259"/>
      <c r="B50" s="1259"/>
      <c r="C50" s="1259"/>
      <c r="D50" s="1259"/>
      <c r="E50" s="1259"/>
      <c r="F50" s="1259"/>
      <c r="G50" s="1259"/>
      <c r="H50" s="1259"/>
      <c r="I50" s="1259"/>
      <c r="J50" s="1259"/>
      <c r="K50" s="1259"/>
      <c r="M50" s="1259"/>
    </row>
  </sheetData>
  <sortState ref="A3:J34">
    <sortCondition descending="1" ref="I3:I34"/>
  </sortState>
  <mergeCells count="2">
    <mergeCell ref="A1:M1"/>
    <mergeCell ref="A37:J37"/>
  </mergeCells>
  <printOptions horizontalCentered="1" verticalCentered="1"/>
  <pageMargins left="0.4" right="0.4" top="0.25" bottom="0.25" header="0.31496062992126" footer="0.31496062992126"/>
  <pageSetup scale="56"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Normal="100" zoomScaleSheetLayoutView="100" workbookViewId="0">
      <selection activeCell="F39" sqref="F39"/>
    </sheetView>
  </sheetViews>
  <sheetFormatPr baseColWidth="10" defaultColWidth="11.42578125" defaultRowHeight="15"/>
  <cols>
    <col min="1" max="6" width="11.42578125" style="66"/>
    <col min="7" max="7" width="8.85546875" style="66" customWidth="1"/>
    <col min="8" max="16384" width="11.42578125" style="66"/>
  </cols>
  <sheetData>
    <row r="27" spans="14:14">
      <c r="N27" s="66" t="s">
        <v>10</v>
      </c>
    </row>
  </sheetData>
  <pageMargins left="0.7" right="0.7" top="0.75" bottom="0.75" header="0.3" footer="0.3"/>
  <pageSetup scale="91"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election activeCell="O21" sqref="O21:P25"/>
    </sheetView>
  </sheetViews>
  <sheetFormatPr baseColWidth="10" defaultColWidth="11.42578125" defaultRowHeight="15"/>
  <cols>
    <col min="1" max="6" width="11.42578125" style="66"/>
    <col min="7" max="7" width="13.42578125" style="66" customWidth="1"/>
    <col min="8" max="10" width="11.42578125" style="66"/>
    <col min="11" max="11" width="15.5703125" style="66" customWidth="1"/>
    <col min="12" max="12" width="13.140625" style="66" customWidth="1"/>
    <col min="13" max="16384" width="11.42578125" style="66"/>
  </cols>
  <sheetData/>
  <pageMargins left="0.70866141732283472" right="0.70866141732283472" top="0.74803149606299213" bottom="0.74803149606299213" header="0.31496062992125984" footer="0.31496062992125984"/>
  <pageSetup scale="71"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E6:J36"/>
  <sheetViews>
    <sheetView showGridLines="0" view="pageBreakPreview" zoomScaleNormal="100" zoomScaleSheetLayoutView="100" workbookViewId="0">
      <selection activeCell="L27" sqref="L27"/>
    </sheetView>
  </sheetViews>
  <sheetFormatPr baseColWidth="10" defaultColWidth="11.42578125" defaultRowHeight="15"/>
  <cols>
    <col min="1" max="1" width="11.42578125" style="66"/>
    <col min="2" max="2" width="14.28515625" style="66" customWidth="1"/>
    <col min="3" max="3" width="13.85546875" style="66" customWidth="1"/>
    <col min="4" max="4" width="11.42578125" style="66"/>
    <col min="5" max="5" width="12.85546875" style="66" customWidth="1"/>
    <col min="6" max="6" width="13.85546875" style="66" customWidth="1"/>
    <col min="7" max="7" width="14.28515625" style="66" customWidth="1"/>
    <col min="8" max="8" width="15.140625" style="66" customWidth="1"/>
    <col min="9" max="9" width="17.85546875" style="66" customWidth="1"/>
    <col min="10" max="10" width="5" style="604" customWidth="1"/>
    <col min="11" max="16384" width="11.42578125" style="66"/>
  </cols>
  <sheetData>
    <row r="6" ht="17.25" customHeight="1"/>
    <row r="7" ht="17.25" customHeight="1"/>
    <row r="8" ht="17.25" customHeight="1"/>
    <row r="9" ht="17.25" customHeight="1"/>
    <row r="10" ht="17.25" customHeight="1"/>
    <row r="11" ht="17.25" customHeight="1"/>
    <row r="12" ht="17.25" customHeight="1"/>
    <row r="13" ht="17.25" customHeight="1"/>
    <row r="14" ht="17.25" customHeight="1"/>
    <row r="15" ht="17.25" customHeight="1"/>
    <row r="16" ht="17.25" customHeight="1"/>
    <row r="17" ht="17.2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6" spans="5:5">
      <c r="E36" s="364"/>
    </row>
  </sheetData>
  <pageMargins left="0.70866141732283472" right="0.70866141732283472" top="0.74803149606299213" bottom="0.74803149606299213" header="0.31496062992125984" footer="0.31496062992125984"/>
  <pageSetup scale="97"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O43"/>
  <sheetViews>
    <sheetView showGridLines="0" view="pageBreakPreview" zoomScale="55" zoomScaleNormal="100" zoomScaleSheetLayoutView="55" zoomScalePageLayoutView="40" workbookViewId="0">
      <selection activeCell="R13" sqref="R13"/>
    </sheetView>
  </sheetViews>
  <sheetFormatPr baseColWidth="10" defaultColWidth="11.42578125" defaultRowHeight="15"/>
  <cols>
    <col min="1" max="1" width="20.28515625" style="48" customWidth="1"/>
    <col min="2" max="2" width="28.28515625" style="48" customWidth="1"/>
    <col min="3" max="3" width="25.140625" style="48" customWidth="1"/>
    <col min="4" max="4" width="21.28515625" style="48" customWidth="1"/>
    <col min="5" max="5" width="22.85546875" style="48" customWidth="1"/>
    <col min="6" max="6" width="32.140625" style="48" customWidth="1"/>
    <col min="7" max="7" width="20.5703125" style="48" customWidth="1"/>
    <col min="8" max="8" width="16.85546875" style="48" bestFit="1" customWidth="1"/>
    <col min="9" max="9" width="20.140625" style="1447" bestFit="1" customWidth="1"/>
    <col min="10" max="10" width="23.28515625" style="48" customWidth="1"/>
    <col min="11" max="11" width="15" style="48" customWidth="1"/>
    <col min="12" max="12" width="23.85546875" style="48" customWidth="1"/>
    <col min="13" max="13" width="11.42578125" style="48"/>
    <col min="14" max="14" width="23.140625" style="48" customWidth="1"/>
    <col min="15" max="15" width="17.42578125" style="48" customWidth="1"/>
    <col min="16" max="16384" width="11.42578125" style="48"/>
  </cols>
  <sheetData>
    <row r="1" spans="1:15" s="66" customFormat="1" ht="114" customHeight="1">
      <c r="A1" s="2314"/>
      <c r="B1" s="2314"/>
      <c r="C1" s="2314"/>
      <c r="D1" s="2314"/>
      <c r="E1" s="2314"/>
      <c r="F1" s="2314"/>
      <c r="G1" s="2314"/>
      <c r="H1" s="2314"/>
      <c r="I1" s="2314"/>
      <c r="J1" s="2314"/>
      <c r="K1" s="2314"/>
      <c r="L1" s="2314"/>
      <c r="M1" s="2314"/>
      <c r="N1" s="2314"/>
      <c r="O1" s="2314"/>
    </row>
    <row r="2" spans="1:15" s="66" customFormat="1" ht="24" customHeight="1">
      <c r="A2" s="80"/>
      <c r="B2" s="80"/>
      <c r="C2" s="80"/>
      <c r="D2" s="80"/>
      <c r="E2" s="80"/>
      <c r="F2" s="80"/>
      <c r="G2" s="80"/>
      <c r="H2" s="80"/>
      <c r="I2" s="1444"/>
      <c r="J2" s="80"/>
      <c r="K2" s="80"/>
      <c r="L2" s="80"/>
      <c r="M2" s="80"/>
      <c r="N2" s="80"/>
      <c r="O2" s="80"/>
    </row>
    <row r="3" spans="1:15" s="66" customFormat="1" ht="55.5" customHeight="1">
      <c r="A3" s="700" t="s">
        <v>0</v>
      </c>
      <c r="B3" s="659" t="s">
        <v>361</v>
      </c>
      <c r="C3" s="777" t="s">
        <v>368</v>
      </c>
      <c r="D3" s="744" t="s">
        <v>158</v>
      </c>
      <c r="E3" s="1171" t="s">
        <v>420</v>
      </c>
      <c r="F3" s="13"/>
      <c r="G3" s="13"/>
      <c r="H3" s="158"/>
      <c r="O3" s="1446"/>
    </row>
    <row r="4" spans="1:15" s="66" customFormat="1" ht="21">
      <c r="A4" s="1863" t="s">
        <v>389</v>
      </c>
      <c r="B4" s="1319">
        <v>1566047</v>
      </c>
      <c r="C4" s="1320">
        <v>1188229</v>
      </c>
      <c r="D4" s="1318"/>
      <c r="E4" s="1179">
        <f t="shared" ref="E4:E14" si="0">C4/B4</f>
        <v>0.75874415007978691</v>
      </c>
      <c r="F4" s="13"/>
      <c r="G4" s="13"/>
      <c r="H4" s="158"/>
      <c r="I4" s="1445"/>
      <c r="J4" s="1446"/>
      <c r="K4" s="13"/>
      <c r="L4" s="1446"/>
      <c r="M4" s="1446"/>
      <c r="N4" s="604"/>
      <c r="O4" s="1446"/>
    </row>
    <row r="5" spans="1:15" s="66" customFormat="1" ht="21">
      <c r="A5" s="926" t="s">
        <v>147</v>
      </c>
      <c r="B5" s="1321">
        <v>1560994</v>
      </c>
      <c r="C5" s="1322">
        <v>1227725</v>
      </c>
      <c r="D5" s="778">
        <f>C5/C4-1</f>
        <v>3.323938399079629E-2</v>
      </c>
      <c r="E5" s="1179">
        <f t="shared" si="0"/>
        <v>0.78650206214758034</v>
      </c>
      <c r="F5" s="14"/>
      <c r="G5" s="14"/>
      <c r="H5" s="158"/>
      <c r="I5" s="1446"/>
      <c r="J5" s="1446"/>
      <c r="L5" s="1446"/>
      <c r="M5" s="1446"/>
      <c r="O5" s="1446"/>
    </row>
    <row r="6" spans="1:15" s="66" customFormat="1" ht="21">
      <c r="A6" s="926" t="s">
        <v>148</v>
      </c>
      <c r="B6" s="1321">
        <v>1631129</v>
      </c>
      <c r="C6" s="1322">
        <v>1299087</v>
      </c>
      <c r="D6" s="778">
        <f t="shared" ref="D6:D14" si="1">C6/C5-1</f>
        <v>5.8125394530534225E-2</v>
      </c>
      <c r="E6" s="1179">
        <f t="shared" si="0"/>
        <v>0.79643424891593495</v>
      </c>
      <c r="F6" s="17"/>
      <c r="G6" s="17"/>
      <c r="H6" s="158"/>
      <c r="I6" s="1446"/>
      <c r="J6" s="1446"/>
      <c r="L6" s="1446"/>
      <c r="M6" s="1446"/>
      <c r="O6" s="1446"/>
    </row>
    <row r="7" spans="1:15" s="66" customFormat="1" ht="21">
      <c r="A7" s="926" t="s">
        <v>390</v>
      </c>
      <c r="B7" s="1321">
        <v>1686216</v>
      </c>
      <c r="C7" s="1322">
        <v>1367790</v>
      </c>
      <c r="D7" s="778">
        <f t="shared" si="1"/>
        <v>5.2885603504615242E-2</v>
      </c>
      <c r="E7" s="1179">
        <f t="shared" si="0"/>
        <v>0.81115942441537736</v>
      </c>
      <c r="H7" s="158"/>
      <c r="I7" s="1446"/>
      <c r="J7" s="1446"/>
      <c r="K7" s="1443"/>
      <c r="L7" s="1446"/>
      <c r="M7" s="1446"/>
      <c r="N7" s="1446"/>
      <c r="O7" s="1446"/>
    </row>
    <row r="8" spans="1:15" s="66" customFormat="1" ht="21">
      <c r="A8" s="926" t="s">
        <v>391</v>
      </c>
      <c r="B8" s="1321">
        <v>1716228</v>
      </c>
      <c r="C8" s="1323">
        <v>1430273</v>
      </c>
      <c r="D8" s="778">
        <f t="shared" si="1"/>
        <v>4.5681720147098703E-2</v>
      </c>
      <c r="E8" s="1179">
        <f t="shared" si="0"/>
        <v>0.83338169520599825</v>
      </c>
      <c r="H8" s="158"/>
      <c r="I8" s="1446"/>
      <c r="J8" s="1446"/>
      <c r="K8" s="445"/>
      <c r="L8" s="1446"/>
      <c r="M8" s="1446"/>
      <c r="N8" s="1446"/>
      <c r="O8" s="1446"/>
    </row>
    <row r="9" spans="1:15" s="66" customFormat="1" ht="21">
      <c r="A9" s="926" t="s">
        <v>415</v>
      </c>
      <c r="B9" s="1321">
        <v>1769801</v>
      </c>
      <c r="C9" s="1323">
        <v>1530322</v>
      </c>
      <c r="D9" s="778">
        <f t="shared" si="1"/>
        <v>6.9950981386071032E-2</v>
      </c>
      <c r="E9" s="1179">
        <f t="shared" si="0"/>
        <v>0.864685916665207</v>
      </c>
      <c r="F9" s="17"/>
      <c r="G9" s="17"/>
      <c r="H9" s="158"/>
      <c r="I9" s="1446"/>
      <c r="J9" s="1446"/>
      <c r="K9" s="445"/>
      <c r="L9" s="1446"/>
      <c r="M9" s="1446"/>
      <c r="N9" s="1448"/>
      <c r="O9" s="1446"/>
    </row>
    <row r="10" spans="1:15" s="66" customFormat="1" ht="21">
      <c r="A10" s="926" t="s">
        <v>427</v>
      </c>
      <c r="B10" s="1321">
        <v>1853784.4208326009</v>
      </c>
      <c r="C10" s="1322">
        <f>+'II.3. Empl x sector '!I10</f>
        <v>1651202</v>
      </c>
      <c r="D10" s="778">
        <f t="shared" si="1"/>
        <v>7.8989911927032308E-2</v>
      </c>
      <c r="E10" s="1179">
        <f t="shared" si="0"/>
        <v>0.89071953644878843</v>
      </c>
      <c r="F10" s="17"/>
      <c r="G10" s="17"/>
      <c r="H10" s="158"/>
      <c r="I10" s="1446"/>
      <c r="J10" s="1446"/>
      <c r="K10" s="1443"/>
      <c r="L10" s="1446"/>
      <c r="M10" s="1446"/>
      <c r="N10" s="1448"/>
      <c r="O10" s="1446"/>
    </row>
    <row r="11" spans="1:15" s="604" customFormat="1" ht="21">
      <c r="A11" s="926" t="s">
        <v>721</v>
      </c>
      <c r="B11" s="1321">
        <v>1939410.7036625701</v>
      </c>
      <c r="C11" s="1322">
        <f>+'II.3. Empl x sector '!I11</f>
        <v>1759458</v>
      </c>
      <c r="D11" s="778">
        <f t="shared" si="1"/>
        <v>6.5561936092616069E-2</v>
      </c>
      <c r="E11" s="1179">
        <f t="shared" si="0"/>
        <v>0.90721268923455456</v>
      </c>
      <c r="F11" s="17"/>
      <c r="G11" s="17"/>
      <c r="H11" s="158"/>
      <c r="I11" s="1446"/>
      <c r="J11" s="1446"/>
      <c r="K11" s="1443"/>
      <c r="L11" s="1446"/>
      <c r="M11" s="1446"/>
      <c r="N11" s="1446"/>
      <c r="O11" s="1446"/>
    </row>
    <row r="12" spans="1:15" s="604" customFormat="1" ht="21">
      <c r="A12" s="926" t="s">
        <v>749</v>
      </c>
      <c r="B12" s="1321">
        <v>2012995.43601726</v>
      </c>
      <c r="C12" s="1322">
        <v>1888238</v>
      </c>
      <c r="D12" s="778">
        <f t="shared" si="1"/>
        <v>7.3192994660855826E-2</v>
      </c>
      <c r="E12" s="1179">
        <f t="shared" si="0"/>
        <v>0.93802398466233272</v>
      </c>
      <c r="F12" s="17"/>
      <c r="G12" s="17"/>
      <c r="H12" s="158"/>
      <c r="J12" s="1446"/>
      <c r="K12" s="1443"/>
      <c r="L12" s="1446"/>
      <c r="M12" s="1446"/>
      <c r="N12" s="1446"/>
      <c r="O12" s="1446"/>
    </row>
    <row r="13" spans="1:15" s="66" customFormat="1" ht="21">
      <c r="A13" s="926" t="s">
        <v>802</v>
      </c>
      <c r="B13" s="1324">
        <v>2050906.62490762</v>
      </c>
      <c r="C13" s="1325">
        <v>2038807</v>
      </c>
      <c r="D13" s="778">
        <f t="shared" si="1"/>
        <v>7.9740477630468209E-2</v>
      </c>
      <c r="E13" s="1179">
        <f t="shared" si="0"/>
        <v>0.99410035310205069</v>
      </c>
      <c r="F13" s="17"/>
      <c r="I13" s="604"/>
      <c r="J13" s="604"/>
      <c r="K13" s="1443"/>
      <c r="L13" s="1446"/>
      <c r="M13" s="1446"/>
      <c r="N13" s="1446"/>
      <c r="O13" s="1446"/>
    </row>
    <row r="14" spans="1:15" s="66" customFormat="1" ht="24" customHeight="1">
      <c r="A14" s="926" t="s">
        <v>829</v>
      </c>
      <c r="B14" s="1324">
        <v>2202518</v>
      </c>
      <c r="C14" s="1325">
        <v>2173990</v>
      </c>
      <c r="D14" s="778">
        <f t="shared" si="1"/>
        <v>6.6304951866459128E-2</v>
      </c>
      <c r="E14" s="1179">
        <f t="shared" si="0"/>
        <v>0.98704755193828153</v>
      </c>
      <c r="F14" s="17"/>
      <c r="G14" s="17"/>
      <c r="I14" s="1445"/>
      <c r="J14" s="17"/>
      <c r="K14" s="17"/>
      <c r="L14" s="1446"/>
      <c r="M14" s="1446"/>
      <c r="N14" s="1446"/>
      <c r="O14" s="1446"/>
    </row>
    <row r="15" spans="1:15" s="604" customFormat="1" ht="24" customHeight="1">
      <c r="A15" s="926" t="s">
        <v>1029</v>
      </c>
      <c r="B15" s="1957">
        <f>+'Resumen EEp (2)'!B61</f>
        <v>2299153</v>
      </c>
      <c r="C15" s="1325">
        <v>2255713</v>
      </c>
      <c r="D15" s="778">
        <f t="shared" ref="D15" si="2">C15/C14-1</f>
        <v>3.7591249269775862E-2</v>
      </c>
      <c r="E15" s="1179">
        <f t="shared" ref="E15" si="3">C15/B15</f>
        <v>0.98110608558891033</v>
      </c>
      <c r="F15" s="17"/>
      <c r="G15" s="17"/>
      <c r="I15" s="1445"/>
      <c r="J15" s="17"/>
      <c r="K15" s="17"/>
      <c r="L15" s="1446"/>
      <c r="M15" s="1446"/>
      <c r="N15" s="1446"/>
      <c r="O15" s="1446"/>
    </row>
    <row r="16" spans="1:15" s="66" customFormat="1" ht="21">
      <c r="A16" s="927" t="s">
        <v>1089</v>
      </c>
      <c r="B16" s="1449">
        <f>+'Resumen EEp (2)'!B61</f>
        <v>2299153</v>
      </c>
      <c r="C16" s="1450">
        <f>+'Resumen EEp (2)'!D12</f>
        <v>2238751</v>
      </c>
      <c r="D16" s="1212">
        <f>C16/C15-1</f>
        <v>-7.519573633702481E-3</v>
      </c>
      <c r="E16" s="1213">
        <f>C16/B16</f>
        <v>0.97372858613585089</v>
      </c>
      <c r="F16" s="17"/>
      <c r="G16" s="17"/>
      <c r="H16" s="17"/>
      <c r="I16" s="1445"/>
      <c r="J16" s="17"/>
      <c r="K16" s="17"/>
      <c r="L16" s="1446"/>
      <c r="M16" s="1446"/>
      <c r="N16" s="1446"/>
      <c r="O16" s="1446"/>
    </row>
    <row r="17" spans="1:15" s="66" customFormat="1" ht="45" customHeight="1">
      <c r="A17" s="2348" t="s">
        <v>872</v>
      </c>
      <c r="B17" s="2349"/>
      <c r="C17" s="2349"/>
      <c r="D17" s="2349"/>
      <c r="E17" s="2349"/>
      <c r="F17" s="17"/>
      <c r="G17" s="17"/>
      <c r="H17" s="17"/>
      <c r="I17" s="1445"/>
      <c r="J17" s="17"/>
      <c r="K17" s="17"/>
      <c r="L17" s="1446"/>
      <c r="M17" s="1446"/>
      <c r="N17" s="1446"/>
      <c r="O17" s="1446"/>
    </row>
    <row r="18" spans="1:15" s="66" customFormat="1" ht="21">
      <c r="A18" s="2350"/>
      <c r="B18" s="2350"/>
      <c r="C18" s="2350"/>
      <c r="D18" s="2350"/>
      <c r="E18" s="2350"/>
      <c r="F18" s="17"/>
      <c r="G18" s="17"/>
      <c r="H18" s="17"/>
      <c r="I18" s="1445"/>
      <c r="J18" s="17"/>
      <c r="K18" s="17"/>
      <c r="L18" s="1446"/>
      <c r="M18" s="1446"/>
      <c r="N18" s="1446"/>
      <c r="O18" s="17"/>
    </row>
    <row r="19" spans="1:15" s="66" customFormat="1">
      <c r="B19" s="17"/>
      <c r="C19" s="17"/>
      <c r="D19" s="17"/>
      <c r="E19" s="17"/>
      <c r="F19" s="17"/>
      <c r="G19" s="17"/>
      <c r="H19" s="17"/>
      <c r="I19" s="1445"/>
      <c r="J19" s="17"/>
      <c r="K19" s="17"/>
      <c r="M19" s="17"/>
      <c r="N19" s="17"/>
      <c r="O19" s="17"/>
    </row>
    <row r="20" spans="1:15" s="66" customFormat="1">
      <c r="B20" s="17"/>
      <c r="C20" s="17"/>
      <c r="D20" s="17"/>
      <c r="E20" s="17"/>
      <c r="F20" s="17"/>
      <c r="G20" s="17"/>
      <c r="H20" s="17"/>
      <c r="I20" s="1445"/>
      <c r="J20" s="17"/>
      <c r="K20" s="17"/>
      <c r="L20" s="17"/>
      <c r="M20" s="17"/>
      <c r="N20" s="17"/>
      <c r="O20" s="17"/>
    </row>
    <row r="21" spans="1:15" s="66" customFormat="1">
      <c r="B21" s="17"/>
      <c r="C21" s="17"/>
      <c r="D21" s="17"/>
      <c r="E21" s="17"/>
      <c r="F21" s="17"/>
      <c r="G21" s="17"/>
      <c r="H21" s="17"/>
      <c r="I21" s="1445"/>
      <c r="J21" s="17"/>
      <c r="K21" s="17"/>
      <c r="L21" s="17"/>
      <c r="M21" s="17"/>
      <c r="N21" s="17"/>
      <c r="O21" s="17"/>
    </row>
    <row r="22" spans="1:15" s="66" customFormat="1">
      <c r="B22" s="17"/>
      <c r="C22" s="17"/>
      <c r="D22" s="17"/>
      <c r="E22" s="17"/>
      <c r="F22" s="17"/>
      <c r="G22" s="17"/>
      <c r="H22" s="17"/>
      <c r="I22" s="1445"/>
      <c r="J22" s="17"/>
      <c r="K22" s="17"/>
      <c r="L22" s="17"/>
      <c r="M22" s="17"/>
      <c r="N22" s="17"/>
      <c r="O22" s="17"/>
    </row>
    <row r="23" spans="1:15" s="66" customFormat="1">
      <c r="B23" s="17"/>
      <c r="C23" s="17"/>
      <c r="D23" s="17"/>
      <c r="E23" s="17"/>
      <c r="F23" s="17"/>
      <c r="G23" s="17"/>
      <c r="H23" s="17"/>
      <c r="I23" s="1445"/>
      <c r="J23" s="17"/>
      <c r="K23" s="17"/>
      <c r="L23" s="17"/>
      <c r="M23" s="17"/>
      <c r="N23" s="17"/>
      <c r="O23" s="17"/>
    </row>
    <row r="24" spans="1:15" s="66" customFormat="1">
      <c r="B24" s="17"/>
      <c r="C24" s="17"/>
      <c r="D24" s="17"/>
      <c r="E24" s="17"/>
      <c r="F24" s="17"/>
      <c r="G24" s="17"/>
      <c r="H24" s="17"/>
      <c r="I24" s="1445"/>
      <c r="J24" s="17"/>
      <c r="K24" s="17"/>
      <c r="L24" s="17"/>
      <c r="M24" s="17"/>
      <c r="N24" s="17"/>
      <c r="O24" s="17"/>
    </row>
    <row r="25" spans="1:15" s="66" customFormat="1">
      <c r="B25" s="17"/>
      <c r="C25" s="17"/>
      <c r="D25" s="17"/>
      <c r="E25" s="17"/>
      <c r="F25" s="17"/>
      <c r="G25" s="17"/>
      <c r="H25" s="17"/>
      <c r="I25" s="1445"/>
      <c r="J25" s="17"/>
      <c r="K25" s="17"/>
      <c r="L25" s="17"/>
      <c r="M25" s="17"/>
      <c r="N25" s="17"/>
      <c r="O25" s="17"/>
    </row>
    <row r="26" spans="1:15" s="66" customFormat="1">
      <c r="B26" s="17"/>
      <c r="C26" s="17"/>
      <c r="D26" s="17"/>
      <c r="E26" s="17"/>
      <c r="F26" s="17"/>
      <c r="G26" s="17"/>
      <c r="H26" s="17"/>
      <c r="I26" s="1445"/>
      <c r="J26" s="17"/>
      <c r="K26" s="17"/>
      <c r="L26" s="17"/>
      <c r="M26" s="17"/>
      <c r="N26" s="17"/>
      <c r="O26" s="17"/>
    </row>
    <row r="27" spans="1:15" s="66" customFormat="1">
      <c r="B27" s="17"/>
      <c r="C27" s="17"/>
      <c r="D27" s="17"/>
      <c r="E27" s="17"/>
      <c r="F27" s="17"/>
      <c r="G27" s="17"/>
      <c r="H27" s="17"/>
      <c r="I27" s="1445"/>
      <c r="J27" s="17"/>
      <c r="K27" s="17"/>
      <c r="L27" s="17"/>
      <c r="M27" s="17"/>
      <c r="N27" s="17"/>
      <c r="O27" s="17"/>
    </row>
    <row r="28" spans="1:15" s="66" customFormat="1">
      <c r="B28" s="17"/>
      <c r="C28" s="17"/>
      <c r="D28" s="17"/>
      <c r="E28" s="17"/>
      <c r="F28" s="17"/>
      <c r="G28" s="17"/>
      <c r="H28" s="17"/>
      <c r="I28" s="1445"/>
      <c r="J28" s="17"/>
      <c r="K28" s="17"/>
      <c r="L28" s="17"/>
      <c r="M28" s="17"/>
      <c r="N28" s="17"/>
      <c r="O28" s="17"/>
    </row>
    <row r="29" spans="1:15" s="66" customFormat="1">
      <c r="B29" s="17"/>
      <c r="C29" s="17"/>
      <c r="D29" s="17"/>
      <c r="E29" s="17"/>
      <c r="F29" s="17"/>
      <c r="G29" s="17"/>
      <c r="H29" s="17"/>
      <c r="I29" s="1445"/>
      <c r="J29" s="17"/>
      <c r="K29" s="17"/>
      <c r="L29" s="17"/>
      <c r="M29" s="17"/>
      <c r="N29" s="17"/>
      <c r="O29" s="17"/>
    </row>
    <row r="30" spans="1:15" s="66" customFormat="1">
      <c r="B30" s="17"/>
      <c r="C30" s="17"/>
      <c r="D30" s="17"/>
      <c r="E30" s="17"/>
      <c r="F30" s="17"/>
      <c r="G30" s="17"/>
      <c r="H30" s="17"/>
      <c r="I30" s="1445"/>
      <c r="J30" s="17"/>
      <c r="K30" s="17"/>
      <c r="L30" s="17"/>
      <c r="M30" s="17"/>
      <c r="N30" s="17"/>
      <c r="O30" s="17"/>
    </row>
    <row r="31" spans="1:15" s="66" customFormat="1">
      <c r="B31" s="17"/>
      <c r="C31" s="17"/>
      <c r="D31" s="17"/>
      <c r="E31" s="17"/>
      <c r="F31" s="17"/>
      <c r="G31" s="17"/>
      <c r="H31" s="17"/>
      <c r="I31" s="1445"/>
      <c r="J31" s="17"/>
      <c r="K31" s="17"/>
      <c r="L31" s="17"/>
      <c r="M31" s="17"/>
      <c r="N31" s="17"/>
      <c r="O31" s="17"/>
    </row>
    <row r="32" spans="1:15" s="66" customFormat="1">
      <c r="B32" s="17"/>
      <c r="C32" s="17"/>
      <c r="D32" s="17"/>
      <c r="E32" s="17"/>
      <c r="F32" s="17"/>
      <c r="G32" s="17"/>
      <c r="H32" s="17"/>
      <c r="I32" s="1445"/>
      <c r="J32" s="17"/>
      <c r="K32" s="17"/>
      <c r="L32" s="17"/>
      <c r="M32" s="17"/>
      <c r="N32" s="17"/>
      <c r="O32" s="17"/>
    </row>
    <row r="33" spans="1:15" s="66" customFormat="1">
      <c r="B33" s="17"/>
      <c r="C33" s="17"/>
      <c r="D33" s="17"/>
      <c r="E33" s="17"/>
      <c r="F33" s="17"/>
      <c r="G33" s="17"/>
      <c r="H33" s="17"/>
      <c r="I33" s="1445"/>
      <c r="J33" s="17"/>
      <c r="K33" s="17"/>
      <c r="L33" s="17"/>
      <c r="M33" s="17"/>
      <c r="N33" s="17"/>
      <c r="O33" s="17"/>
    </row>
    <row r="34" spans="1:15" s="66" customFormat="1">
      <c r="B34" s="17"/>
      <c r="C34" s="17"/>
      <c r="D34" s="17"/>
      <c r="E34" s="17"/>
      <c r="F34" s="17"/>
      <c r="G34" s="17"/>
      <c r="H34" s="17"/>
      <c r="I34" s="1445"/>
      <c r="J34" s="17"/>
      <c r="K34" s="17"/>
      <c r="L34" s="17"/>
      <c r="M34" s="17"/>
      <c r="N34" s="17"/>
      <c r="O34" s="17"/>
    </row>
    <row r="35" spans="1:15" s="66" customFormat="1">
      <c r="B35" s="17"/>
      <c r="C35" s="17"/>
      <c r="D35" s="17"/>
      <c r="E35" s="17"/>
      <c r="F35" s="17"/>
      <c r="G35" s="17"/>
      <c r="H35" s="17"/>
      <c r="I35" s="1445"/>
      <c r="J35" s="17"/>
      <c r="K35" s="17"/>
      <c r="L35" s="17"/>
      <c r="M35" s="17"/>
      <c r="N35" s="17"/>
      <c r="O35" s="17"/>
    </row>
    <row r="36" spans="1:15" s="66" customFormat="1">
      <c r="B36" s="17"/>
      <c r="C36" s="17"/>
      <c r="D36" s="17"/>
      <c r="E36" s="17"/>
      <c r="I36" s="1445"/>
    </row>
    <row r="37" spans="1:15" s="66" customFormat="1">
      <c r="B37" s="17"/>
      <c r="C37" s="17"/>
      <c r="D37" s="17"/>
      <c r="E37" s="17"/>
      <c r="I37" s="1445"/>
    </row>
    <row r="38" spans="1:15" s="66" customFormat="1">
      <c r="I38" s="1445"/>
    </row>
    <row r="39" spans="1:15" s="66" customFormat="1">
      <c r="I39" s="1445"/>
    </row>
    <row r="40" spans="1:15" s="66" customFormat="1">
      <c r="I40" s="1445"/>
    </row>
    <row r="41" spans="1:15" s="66" customFormat="1">
      <c r="I41" s="1445"/>
    </row>
    <row r="42" spans="1:15">
      <c r="A42" s="66"/>
      <c r="B42" s="66"/>
      <c r="C42" s="66"/>
      <c r="D42" s="66"/>
      <c r="E42" s="66"/>
    </row>
    <row r="43" spans="1:15">
      <c r="A43" s="66"/>
      <c r="B43" s="66"/>
      <c r="C43" s="66"/>
      <c r="D43" s="66"/>
      <c r="E43" s="66"/>
    </row>
  </sheetData>
  <mergeCells count="3">
    <mergeCell ref="A1:O1"/>
    <mergeCell ref="A17:E17"/>
    <mergeCell ref="A18:E18"/>
  </mergeCells>
  <conditionalFormatting sqref="C16">
    <cfRule type="cellIs" dxfId="25" priority="1" operator="equal">
      <formula>0</formula>
    </cfRule>
  </conditionalFormatting>
  <printOptions horizontalCentered="1" verticalCentered="1"/>
  <pageMargins left="0.4" right="0.4" top="0.25" bottom="0.25" header="0.31496062992126" footer="0.31496062992126"/>
  <pageSetup scale="39"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G48"/>
  <sheetViews>
    <sheetView showGridLines="0" view="pageBreakPreview" zoomScale="55" zoomScaleNormal="100" zoomScaleSheetLayoutView="55" workbookViewId="0">
      <selection activeCell="K5" sqref="K5"/>
    </sheetView>
  </sheetViews>
  <sheetFormatPr baseColWidth="10" defaultColWidth="11.5703125" defaultRowHeight="15"/>
  <cols>
    <col min="1" max="1" width="16.28515625" style="66" customWidth="1"/>
    <col min="2" max="2" width="23.7109375" style="66" customWidth="1"/>
    <col min="3" max="3" width="15" style="66" customWidth="1"/>
    <col min="4" max="4" width="23" style="66" customWidth="1"/>
    <col min="5" max="5" width="20" style="66" customWidth="1"/>
    <col min="6" max="6" width="22.5703125" style="66" customWidth="1"/>
    <col min="7" max="7" width="27" style="66" customWidth="1"/>
    <col min="8" max="8" width="17.28515625" style="66" customWidth="1"/>
    <col min="9" max="9" width="22.42578125" style="66" customWidth="1"/>
    <col min="10" max="10" width="21.28515625" style="66" customWidth="1"/>
    <col min="11" max="11" width="27" style="66" customWidth="1"/>
    <col min="12" max="12" width="18.28515625" style="66" customWidth="1"/>
    <col min="13" max="13" width="22.140625" style="66" customWidth="1"/>
    <col min="14" max="14" width="6.42578125" style="66" customWidth="1"/>
    <col min="15" max="23" width="11.5703125" style="66"/>
    <col min="24" max="26" width="15.140625" style="66" customWidth="1"/>
    <col min="27" max="27" width="20.85546875" style="66" customWidth="1"/>
    <col min="28" max="29" width="11.5703125" style="66"/>
    <col min="30" max="33" width="0" style="66" hidden="1" customWidth="1"/>
    <col min="34" max="16384" width="11.5703125" style="66"/>
  </cols>
  <sheetData>
    <row r="1" spans="1:33" ht="112.5" customHeight="1">
      <c r="A1" s="2351"/>
      <c r="B1" s="2351"/>
      <c r="C1" s="2351"/>
      <c r="D1" s="2351"/>
      <c r="E1" s="2351"/>
      <c r="F1" s="2351"/>
      <c r="G1" s="2351"/>
      <c r="H1" s="2351"/>
      <c r="I1" s="2351"/>
      <c r="J1" s="2351"/>
      <c r="K1" s="2351"/>
      <c r="L1" s="2351"/>
      <c r="M1" s="2351"/>
    </row>
    <row r="2" spans="1:33" ht="49.5" customHeight="1">
      <c r="A2" s="365" t="s">
        <v>806</v>
      </c>
      <c r="B2" s="365" t="s">
        <v>716</v>
      </c>
      <c r="C2" s="421" t="s">
        <v>14</v>
      </c>
      <c r="D2" s="421" t="s">
        <v>90</v>
      </c>
      <c r="E2" s="421" t="s">
        <v>807</v>
      </c>
      <c r="F2" s="421" t="s">
        <v>47</v>
      </c>
      <c r="G2" s="422" t="s">
        <v>811</v>
      </c>
      <c r="H2" s="13"/>
      <c r="M2" s="49"/>
    </row>
    <row r="3" spans="1:33" ht="20.100000000000001" customHeight="1">
      <c r="A3" s="366" t="s">
        <v>91</v>
      </c>
      <c r="B3" s="1777">
        <f>+D3+F3</f>
        <v>28199</v>
      </c>
      <c r="C3" s="1778">
        <f t="shared" ref="C3:C18" si="0">+B3/$B$19</f>
        <v>1.2595862603746464E-2</v>
      </c>
      <c r="D3" s="1779">
        <f>+'Resumen EEp (2)'!F46</f>
        <v>16891</v>
      </c>
      <c r="E3" s="1780">
        <f>D3/B3</f>
        <v>0.59899287208766272</v>
      </c>
      <c r="F3" s="1779">
        <f>+'Resumen EEp (2)'!G46</f>
        <v>11308</v>
      </c>
      <c r="G3" s="1781">
        <f>+F3/B3</f>
        <v>0.40100712791233734</v>
      </c>
      <c r="H3" s="13"/>
      <c r="I3" s="446"/>
      <c r="K3" s="150"/>
      <c r="M3" s="49"/>
      <c r="AD3" s="2354" t="s">
        <v>88</v>
      </c>
      <c r="AE3" s="2355"/>
      <c r="AF3" s="2355"/>
    </row>
    <row r="4" spans="1:33" ht="20.100000000000001" customHeight="1">
      <c r="A4" s="366" t="s">
        <v>22</v>
      </c>
      <c r="B4" s="1777">
        <f t="shared" ref="B4:B18" si="1">+D4+F4</f>
        <v>251047</v>
      </c>
      <c r="C4" s="1778">
        <f t="shared" si="0"/>
        <v>0.11213708000577108</v>
      </c>
      <c r="D4" s="1779">
        <f>+'Resumen EEp (2)'!F47</f>
        <v>142738</v>
      </c>
      <c r="E4" s="1780">
        <f t="shared" ref="E4:E19" si="2">D4/B4</f>
        <v>0.56857082538329473</v>
      </c>
      <c r="F4" s="1779">
        <f>+'Resumen EEp (2)'!G47</f>
        <v>108309</v>
      </c>
      <c r="G4" s="1781">
        <f t="shared" ref="G4:G19" si="3">+F4/B4</f>
        <v>0.43142917461670521</v>
      </c>
      <c r="H4" s="13"/>
      <c r="I4" s="865"/>
      <c r="J4" s="866"/>
      <c r="K4" s="867"/>
      <c r="L4" s="865"/>
      <c r="M4" s="866"/>
      <c r="N4" s="868"/>
      <c r="AD4" s="87" t="s">
        <v>89</v>
      </c>
      <c r="AE4" s="87" t="s">
        <v>90</v>
      </c>
      <c r="AF4" s="87" t="s">
        <v>47</v>
      </c>
    </row>
    <row r="5" spans="1:33" ht="20.100000000000001" customHeight="1">
      <c r="A5" s="366" t="s">
        <v>23</v>
      </c>
      <c r="B5" s="1777">
        <f t="shared" si="1"/>
        <v>356664</v>
      </c>
      <c r="C5" s="1778">
        <f t="shared" si="0"/>
        <v>0.159313831685614</v>
      </c>
      <c r="D5" s="1779">
        <f>+'Resumen EEp (2)'!F48</f>
        <v>196632</v>
      </c>
      <c r="E5" s="1780">
        <f t="shared" si="2"/>
        <v>0.55130879483211093</v>
      </c>
      <c r="F5" s="1779">
        <f>+'Resumen EEp (2)'!G48</f>
        <v>160032</v>
      </c>
      <c r="G5" s="1781">
        <f t="shared" si="3"/>
        <v>0.44869120516788913</v>
      </c>
      <c r="H5" s="13"/>
      <c r="I5" s="865"/>
      <c r="J5" s="866"/>
      <c r="K5" s="866"/>
      <c r="L5" s="866"/>
      <c r="M5" s="866"/>
      <c r="N5" s="868"/>
      <c r="AD5" s="88" t="s">
        <v>91</v>
      </c>
      <c r="AE5" s="53">
        <v>13968</v>
      </c>
      <c r="AF5" s="53">
        <f>8829*-1</f>
        <v>-8829</v>
      </c>
    </row>
    <row r="6" spans="1:33" ht="20.100000000000001" customHeight="1">
      <c r="A6" s="366" t="s">
        <v>24</v>
      </c>
      <c r="B6" s="1777">
        <f t="shared" si="1"/>
        <v>328837</v>
      </c>
      <c r="C6" s="1778">
        <f t="shared" si="0"/>
        <v>0.14688413316174956</v>
      </c>
      <c r="D6" s="1779">
        <f>+'Resumen EEp (2)'!F49</f>
        <v>178645</v>
      </c>
      <c r="E6" s="1780">
        <f t="shared" si="2"/>
        <v>0.54326307562713438</v>
      </c>
      <c r="F6" s="1779">
        <f>+'Resumen EEp (2)'!G49</f>
        <v>150192</v>
      </c>
      <c r="G6" s="1781">
        <f t="shared" si="3"/>
        <v>0.45673692437286556</v>
      </c>
      <c r="H6" s="13"/>
      <c r="I6" s="865"/>
      <c r="J6" s="866"/>
      <c r="K6" s="866"/>
      <c r="L6" s="866"/>
      <c r="M6" s="866"/>
      <c r="N6" s="868"/>
      <c r="AD6" s="88" t="s">
        <v>22</v>
      </c>
      <c r="AE6" s="53">
        <v>94691</v>
      </c>
      <c r="AF6" s="53">
        <f>65301*-1</f>
        <v>-65301</v>
      </c>
    </row>
    <row r="7" spans="1:33" ht="20.100000000000001" customHeight="1">
      <c r="A7" s="366" t="s">
        <v>25</v>
      </c>
      <c r="B7" s="1777">
        <f t="shared" si="1"/>
        <v>294473</v>
      </c>
      <c r="C7" s="1778">
        <f t="shared" si="0"/>
        <v>0.13153450294382896</v>
      </c>
      <c r="D7" s="1779">
        <f>+'Resumen EEp (2)'!F50</f>
        <v>157102</v>
      </c>
      <c r="E7" s="1780">
        <f t="shared" si="2"/>
        <v>0.53350222261463698</v>
      </c>
      <c r="F7" s="1779">
        <f>+'Resumen EEp (2)'!G50</f>
        <v>137371</v>
      </c>
      <c r="G7" s="1781">
        <f t="shared" si="3"/>
        <v>0.46649777738536302</v>
      </c>
      <c r="H7" s="13"/>
      <c r="I7" s="865"/>
      <c r="J7" s="866"/>
      <c r="K7" s="866"/>
      <c r="L7" s="866"/>
      <c r="M7" s="866"/>
      <c r="N7" s="868"/>
      <c r="AD7" s="88" t="s">
        <v>23</v>
      </c>
      <c r="AE7" s="53">
        <v>114856</v>
      </c>
      <c r="AF7" s="53">
        <v>-87226</v>
      </c>
      <c r="AG7" s="53" t="e">
        <f t="shared" ref="AG7:AG19" si="4">AF7*$C$32</f>
        <v>#VALUE!</v>
      </c>
    </row>
    <row r="8" spans="1:33" ht="20.100000000000001" customHeight="1">
      <c r="A8" s="366" t="s">
        <v>26</v>
      </c>
      <c r="B8" s="1777">
        <f t="shared" si="1"/>
        <v>261871</v>
      </c>
      <c r="C8" s="1778">
        <f t="shared" si="0"/>
        <v>0.11697191871717758</v>
      </c>
      <c r="D8" s="1779">
        <f>+'Resumen EEp (2)'!F51</f>
        <v>141389</v>
      </c>
      <c r="E8" s="1780">
        <f t="shared" si="2"/>
        <v>0.53991850949513309</v>
      </c>
      <c r="F8" s="1779">
        <f>+'Resumen EEp (2)'!G51</f>
        <v>120482</v>
      </c>
      <c r="G8" s="1781">
        <f t="shared" si="3"/>
        <v>0.46008149050486691</v>
      </c>
      <c r="H8" s="13"/>
      <c r="I8" s="865"/>
      <c r="J8" s="866"/>
      <c r="K8" s="866"/>
      <c r="L8" s="866"/>
      <c r="M8" s="866"/>
      <c r="N8" s="868"/>
      <c r="AD8" s="88" t="s">
        <v>24</v>
      </c>
      <c r="AE8" s="53">
        <v>110599</v>
      </c>
      <c r="AF8" s="53">
        <v>-88163</v>
      </c>
      <c r="AG8" s="53" t="e">
        <f t="shared" si="4"/>
        <v>#VALUE!</v>
      </c>
    </row>
    <row r="9" spans="1:33" ht="20.100000000000001" customHeight="1">
      <c r="A9" s="366" t="s">
        <v>27</v>
      </c>
      <c r="B9" s="1777">
        <f t="shared" si="1"/>
        <v>214062</v>
      </c>
      <c r="C9" s="1778">
        <f t="shared" si="0"/>
        <v>9.5616707708896617E-2</v>
      </c>
      <c r="D9" s="1779">
        <f>+'Resumen EEp (2)'!F52</f>
        <v>116244</v>
      </c>
      <c r="E9" s="1780">
        <f t="shared" si="2"/>
        <v>0.54303893264568204</v>
      </c>
      <c r="F9" s="1779">
        <f>+'Resumen EEp (2)'!G52</f>
        <v>97818</v>
      </c>
      <c r="G9" s="1781">
        <f t="shared" si="3"/>
        <v>0.45696106735431791</v>
      </c>
      <c r="H9" s="13"/>
      <c r="I9" s="865"/>
      <c r="J9" s="866"/>
      <c r="K9" s="866"/>
      <c r="L9" s="866"/>
      <c r="M9" s="866"/>
      <c r="N9" s="868"/>
      <c r="AD9" s="88" t="s">
        <v>25</v>
      </c>
      <c r="AE9" s="53">
        <v>94068</v>
      </c>
      <c r="AF9" s="53">
        <v>-78209</v>
      </c>
      <c r="AG9" s="53" t="e">
        <f t="shared" si="4"/>
        <v>#VALUE!</v>
      </c>
    </row>
    <row r="10" spans="1:33" ht="20.100000000000001" customHeight="1">
      <c r="A10" s="366" t="s">
        <v>28</v>
      </c>
      <c r="B10" s="1777">
        <f t="shared" si="1"/>
        <v>178549</v>
      </c>
      <c r="C10" s="1778">
        <f t="shared" si="0"/>
        <v>7.9753844889404846E-2</v>
      </c>
      <c r="D10" s="1779">
        <f>+'Resumen EEp (2)'!F53</f>
        <v>97993</v>
      </c>
      <c r="E10" s="1780">
        <f t="shared" si="2"/>
        <v>0.54882973301446658</v>
      </c>
      <c r="F10" s="1779">
        <f>+'Resumen EEp (2)'!G53</f>
        <v>80556</v>
      </c>
      <c r="G10" s="1781">
        <f t="shared" si="3"/>
        <v>0.45117026698553336</v>
      </c>
      <c r="H10" s="13"/>
      <c r="I10" s="865"/>
      <c r="J10" s="866"/>
      <c r="K10" s="866"/>
      <c r="L10" s="866"/>
      <c r="M10" s="866"/>
      <c r="N10" s="868"/>
      <c r="AD10" s="88" t="s">
        <v>26</v>
      </c>
      <c r="AE10" s="53">
        <v>82896</v>
      </c>
      <c r="AF10" s="53">
        <v>-70646</v>
      </c>
      <c r="AG10" s="53" t="e">
        <f t="shared" si="4"/>
        <v>#VALUE!</v>
      </c>
    </row>
    <row r="11" spans="1:33" ht="20.100000000000001" customHeight="1">
      <c r="A11" s="366" t="s">
        <v>29</v>
      </c>
      <c r="B11" s="1777">
        <f t="shared" si="1"/>
        <v>134127</v>
      </c>
      <c r="C11" s="1778">
        <f t="shared" si="0"/>
        <v>5.9911531027791835E-2</v>
      </c>
      <c r="D11" s="1779">
        <f>+'Resumen EEp (2)'!F54</f>
        <v>75258</v>
      </c>
      <c r="E11" s="1780">
        <f t="shared" si="2"/>
        <v>0.56109508152720933</v>
      </c>
      <c r="F11" s="1779">
        <f>+'Resumen EEp (2)'!G54</f>
        <v>58869</v>
      </c>
      <c r="G11" s="1781">
        <f t="shared" si="3"/>
        <v>0.43890491847279073</v>
      </c>
      <c r="H11" s="13"/>
      <c r="I11" s="865"/>
      <c r="J11" s="866"/>
      <c r="K11" s="866"/>
      <c r="L11" s="866"/>
      <c r="M11" s="866"/>
      <c r="N11" s="868"/>
      <c r="AD11" s="88" t="s">
        <v>27</v>
      </c>
      <c r="AE11" s="53">
        <v>68381</v>
      </c>
      <c r="AF11" s="53">
        <v>-56998</v>
      </c>
      <c r="AG11" s="53" t="e">
        <f t="shared" si="4"/>
        <v>#VALUE!</v>
      </c>
    </row>
    <row r="12" spans="1:33" ht="20.100000000000001" customHeight="1">
      <c r="A12" s="366" t="s">
        <v>30</v>
      </c>
      <c r="B12" s="1777">
        <f t="shared" si="1"/>
        <v>85746</v>
      </c>
      <c r="C12" s="1778">
        <f t="shared" si="0"/>
        <v>3.8300820412810535E-2</v>
      </c>
      <c r="D12" s="1779">
        <f>+'Resumen EEp (2)'!F55</f>
        <v>49928</v>
      </c>
      <c r="E12" s="1780">
        <f t="shared" si="2"/>
        <v>0.58227789051384327</v>
      </c>
      <c r="F12" s="1779">
        <f>+'Resumen EEp (2)'!G55</f>
        <v>35818</v>
      </c>
      <c r="G12" s="1781">
        <f t="shared" si="3"/>
        <v>0.41772210948615679</v>
      </c>
      <c r="H12" s="13"/>
      <c r="I12" s="865"/>
      <c r="J12" s="866"/>
      <c r="K12" s="867"/>
      <c r="L12" s="865"/>
      <c r="M12" s="866"/>
      <c r="N12" s="868"/>
      <c r="AD12" s="88" t="s">
        <v>28</v>
      </c>
      <c r="AE12" s="53">
        <v>53231</v>
      </c>
      <c r="AF12" s="53">
        <v>-40454</v>
      </c>
      <c r="AG12" s="53" t="e">
        <f t="shared" si="4"/>
        <v>#VALUE!</v>
      </c>
    </row>
    <row r="13" spans="1:33" ht="20.100000000000001" customHeight="1">
      <c r="A13" s="366" t="s">
        <v>92</v>
      </c>
      <c r="B13" s="1777">
        <f t="shared" si="1"/>
        <v>52097</v>
      </c>
      <c r="C13" s="1778">
        <f t="shared" si="0"/>
        <v>2.3270564703265346E-2</v>
      </c>
      <c r="D13" s="1779">
        <f>+'Resumen EEp (2)'!F56</f>
        <v>31490</v>
      </c>
      <c r="E13" s="1780">
        <f t="shared" si="2"/>
        <v>0.60444939247941343</v>
      </c>
      <c r="F13" s="1779">
        <f>+'Resumen EEp (2)'!G56</f>
        <v>20607</v>
      </c>
      <c r="G13" s="1781">
        <f t="shared" si="3"/>
        <v>0.39555060752058657</v>
      </c>
      <c r="H13" s="13"/>
      <c r="I13" s="865"/>
      <c r="J13" s="866"/>
      <c r="K13" s="867"/>
      <c r="L13" s="865"/>
      <c r="M13" s="866"/>
      <c r="N13" s="868"/>
      <c r="AD13" s="88" t="s">
        <v>29</v>
      </c>
      <c r="AE13" s="53">
        <v>39299</v>
      </c>
      <c r="AF13" s="53">
        <v>-25509</v>
      </c>
      <c r="AG13" s="53" t="e">
        <f t="shared" si="4"/>
        <v>#VALUE!</v>
      </c>
    </row>
    <row r="14" spans="1:33" ht="20.100000000000001" customHeight="1">
      <c r="A14" s="366" t="s">
        <v>93</v>
      </c>
      <c r="B14" s="1777">
        <f t="shared" si="1"/>
        <v>27571</v>
      </c>
      <c r="C14" s="1778">
        <f t="shared" si="0"/>
        <v>1.2315349049536996E-2</v>
      </c>
      <c r="D14" s="1779">
        <f>+'Resumen EEp (2)'!F57</f>
        <v>17152</v>
      </c>
      <c r="E14" s="1780">
        <f t="shared" si="2"/>
        <v>0.62210293424250118</v>
      </c>
      <c r="F14" s="1779">
        <f>+'Resumen EEp (2)'!G57</f>
        <v>10419</v>
      </c>
      <c r="G14" s="1781">
        <f t="shared" si="3"/>
        <v>0.37789706575749882</v>
      </c>
      <c r="H14" s="13"/>
      <c r="I14" s="865"/>
      <c r="J14" s="866"/>
      <c r="K14" s="867"/>
      <c r="L14" s="865"/>
      <c r="M14" s="866"/>
      <c r="N14" s="868"/>
      <c r="AD14" s="88" t="s">
        <v>30</v>
      </c>
      <c r="AE14" s="53">
        <v>25049</v>
      </c>
      <c r="AF14" s="53">
        <v>-13161</v>
      </c>
      <c r="AG14" s="53" t="e">
        <f t="shared" si="4"/>
        <v>#VALUE!</v>
      </c>
    </row>
    <row r="15" spans="1:33" ht="20.100000000000001" customHeight="1">
      <c r="A15" s="366" t="s">
        <v>94</v>
      </c>
      <c r="B15" s="1777">
        <f t="shared" si="1"/>
        <v>13417</v>
      </c>
      <c r="C15" s="1778">
        <f t="shared" si="0"/>
        <v>5.9930738166057767E-3</v>
      </c>
      <c r="D15" s="1779">
        <f>+'Resumen EEp (2)'!F58</f>
        <v>8433</v>
      </c>
      <c r="E15" s="1780">
        <f t="shared" si="2"/>
        <v>0.62853096817470377</v>
      </c>
      <c r="F15" s="1779">
        <f>+'Resumen EEp (2)'!G58</f>
        <v>4984</v>
      </c>
      <c r="G15" s="1781">
        <f t="shared" si="3"/>
        <v>0.37146903182529628</v>
      </c>
      <c r="H15" s="13"/>
      <c r="I15" s="865"/>
      <c r="J15" s="869"/>
      <c r="K15" s="867"/>
      <c r="L15" s="865"/>
      <c r="M15" s="869"/>
      <c r="N15" s="868"/>
      <c r="AD15" s="88" t="s">
        <v>92</v>
      </c>
      <c r="AE15" s="53">
        <v>13405</v>
      </c>
      <c r="AF15" s="53">
        <v>-5601</v>
      </c>
      <c r="AG15" s="53" t="e">
        <f t="shared" si="4"/>
        <v>#VALUE!</v>
      </c>
    </row>
    <row r="16" spans="1:33" ht="20.100000000000001" customHeight="1">
      <c r="A16" s="366" t="s">
        <v>95</v>
      </c>
      <c r="B16" s="1777">
        <f t="shared" si="1"/>
        <v>7277</v>
      </c>
      <c r="C16" s="1778">
        <f t="shared" si="0"/>
        <v>3.2504731432839115E-3</v>
      </c>
      <c r="D16" s="1779">
        <f>+'Resumen EEp (2)'!F59</f>
        <v>4389</v>
      </c>
      <c r="E16" s="1780">
        <f t="shared" si="2"/>
        <v>0.60313315926892952</v>
      </c>
      <c r="F16" s="1779">
        <f>+'Resumen EEp (2)'!G59</f>
        <v>2888</v>
      </c>
      <c r="G16" s="1781">
        <f t="shared" si="3"/>
        <v>0.39686684073107048</v>
      </c>
      <c r="H16" s="13"/>
      <c r="I16" s="865"/>
      <c r="J16" s="869"/>
      <c r="K16" s="867"/>
      <c r="L16" s="865"/>
      <c r="M16" s="869"/>
      <c r="N16" s="868"/>
      <c r="AD16" s="88" t="s">
        <v>93</v>
      </c>
      <c r="AE16" s="53">
        <v>7875</v>
      </c>
      <c r="AF16" s="53">
        <v>-2898</v>
      </c>
      <c r="AG16" s="53" t="e">
        <f t="shared" si="4"/>
        <v>#VALUE!</v>
      </c>
    </row>
    <row r="17" spans="1:33" ht="20.100000000000001" customHeight="1">
      <c r="A17" s="366" t="s">
        <v>96</v>
      </c>
      <c r="B17" s="1777">
        <f t="shared" si="1"/>
        <v>4809</v>
      </c>
      <c r="C17" s="1778">
        <f t="shared" si="0"/>
        <v>2.148072742346067E-3</v>
      </c>
      <c r="D17" s="1779">
        <f>+'Resumen EEp (2)'!F60</f>
        <v>2875</v>
      </c>
      <c r="E17" s="1780">
        <f t="shared" si="2"/>
        <v>0.59783738823040133</v>
      </c>
      <c r="F17" s="1779">
        <f>+'Resumen EEp (2)'!G60</f>
        <v>1934</v>
      </c>
      <c r="G17" s="1781">
        <f t="shared" si="3"/>
        <v>0.40216261176959867</v>
      </c>
      <c r="H17" s="13"/>
      <c r="I17" s="865"/>
      <c r="J17" s="869"/>
      <c r="K17" s="867"/>
      <c r="L17" s="865"/>
      <c r="M17" s="869"/>
      <c r="N17" s="868"/>
      <c r="AD17" s="88" t="s">
        <v>94</v>
      </c>
      <c r="AE17" s="53">
        <v>3939</v>
      </c>
      <c r="AF17" s="53">
        <v>-1434</v>
      </c>
      <c r="AG17" s="53" t="e">
        <f t="shared" si="4"/>
        <v>#VALUE!</v>
      </c>
    </row>
    <row r="18" spans="1:33" ht="23.25" customHeight="1">
      <c r="A18" s="366" t="s">
        <v>694</v>
      </c>
      <c r="B18" s="1777">
        <f t="shared" si="1"/>
        <v>5</v>
      </c>
      <c r="C18" s="1778">
        <f t="shared" si="0"/>
        <v>2.2333881704575453E-6</v>
      </c>
      <c r="D18" s="1779">
        <f>+'Resumen EEp (2)'!F61</f>
        <v>5</v>
      </c>
      <c r="E18" s="1780">
        <f t="shared" si="2"/>
        <v>1</v>
      </c>
      <c r="F18" s="1779">
        <v>0</v>
      </c>
      <c r="G18" s="1781">
        <f t="shared" si="3"/>
        <v>0</v>
      </c>
      <c r="H18" s="13"/>
      <c r="I18" s="865"/>
      <c r="J18" s="869"/>
      <c r="K18" s="867"/>
      <c r="L18" s="865"/>
      <c r="M18" s="869"/>
      <c r="N18" s="868"/>
      <c r="AD18" s="88" t="s">
        <v>95</v>
      </c>
      <c r="AE18" s="53">
        <v>1841</v>
      </c>
      <c r="AF18" s="53">
        <v>-673</v>
      </c>
      <c r="AG18" s="53" t="e">
        <f t="shared" si="4"/>
        <v>#VALUE!</v>
      </c>
    </row>
    <row r="19" spans="1:33" ht="21">
      <c r="A19" s="367" t="s">
        <v>2</v>
      </c>
      <c r="B19" s="1782">
        <f>SUM(B3:B18)</f>
        <v>2238751</v>
      </c>
      <c r="C19" s="1783">
        <f>SUM(C3:C17)</f>
        <v>0.9999977666118296</v>
      </c>
      <c r="D19" s="1784">
        <f>SUM(D3:D18)</f>
        <v>1237164</v>
      </c>
      <c r="E19" s="1785">
        <f t="shared" si="2"/>
        <v>0.5526134885031877</v>
      </c>
      <c r="F19" s="1784">
        <f>SUM(F3:F18)</f>
        <v>1001587</v>
      </c>
      <c r="G19" s="1786">
        <f t="shared" si="3"/>
        <v>0.4473865114968123</v>
      </c>
      <c r="H19" s="13"/>
      <c r="I19" s="52"/>
      <c r="J19" s="51"/>
      <c r="L19" s="50"/>
      <c r="M19" s="32"/>
      <c r="AD19" s="88" t="s">
        <v>96</v>
      </c>
      <c r="AE19" s="53">
        <v>855</v>
      </c>
      <c r="AF19" s="53">
        <v>-303</v>
      </c>
      <c r="AG19" s="53" t="e">
        <f t="shared" si="4"/>
        <v>#VALUE!</v>
      </c>
    </row>
    <row r="20" spans="1:33">
      <c r="A20" s="17"/>
      <c r="B20" s="17"/>
      <c r="C20" s="17"/>
      <c r="D20" s="17"/>
      <c r="E20" s="17"/>
      <c r="F20" s="17"/>
      <c r="G20" s="17"/>
      <c r="H20" s="17"/>
      <c r="I20" s="52"/>
      <c r="J20" s="31"/>
      <c r="L20" s="31"/>
      <c r="M20" s="31"/>
      <c r="AD20" s="88" t="s">
        <v>2</v>
      </c>
      <c r="AE20" s="54">
        <f>SUM(AE5:AE19)</f>
        <v>724953</v>
      </c>
      <c r="AF20" s="54">
        <f>SUM(AF5:AF19)</f>
        <v>-545405</v>
      </c>
    </row>
    <row r="21" spans="1:33">
      <c r="B21" s="17"/>
      <c r="C21" s="17"/>
      <c r="D21" s="17"/>
      <c r="E21" s="17"/>
      <c r="F21" s="17"/>
      <c r="G21" s="17"/>
      <c r="H21" s="17"/>
      <c r="I21" s="17"/>
      <c r="J21" s="17"/>
      <c r="L21" s="17"/>
      <c r="M21" s="17"/>
    </row>
    <row r="22" spans="1:33">
      <c r="B22" s="17"/>
      <c r="C22" s="17"/>
      <c r="D22" s="17"/>
      <c r="E22" s="17"/>
      <c r="F22" s="17"/>
      <c r="G22" s="17"/>
      <c r="H22" s="17"/>
      <c r="I22" s="17"/>
      <c r="J22" s="17"/>
      <c r="K22" s="17"/>
      <c r="L22" s="17"/>
      <c r="M22" s="17"/>
    </row>
    <row r="23" spans="1:33">
      <c r="B23" s="17"/>
      <c r="C23" s="17"/>
      <c r="D23" s="17"/>
      <c r="E23" s="17"/>
      <c r="F23" s="17"/>
      <c r="G23" s="17"/>
      <c r="H23" s="17"/>
      <c r="I23" s="17"/>
      <c r="J23" s="17"/>
      <c r="K23" s="17"/>
      <c r="L23" s="17"/>
      <c r="M23" s="17"/>
    </row>
    <row r="24" spans="1:33">
      <c r="B24" s="17"/>
      <c r="C24" s="17"/>
      <c r="D24" s="17"/>
      <c r="E24" s="17"/>
      <c r="F24" s="17"/>
      <c r="G24" s="17"/>
      <c r="H24" s="17"/>
      <c r="I24" s="17"/>
      <c r="J24" s="17"/>
      <c r="K24" s="17"/>
      <c r="L24" s="17"/>
      <c r="M24" s="17"/>
    </row>
    <row r="25" spans="1:33">
      <c r="B25" s="17"/>
      <c r="C25" s="17"/>
      <c r="D25" s="17"/>
      <c r="E25" s="17"/>
      <c r="F25" s="17"/>
      <c r="G25" s="17"/>
      <c r="H25" s="17"/>
      <c r="I25" s="17"/>
      <c r="J25" s="17"/>
      <c r="K25" s="17"/>
      <c r="L25" s="17"/>
      <c r="M25" s="17"/>
    </row>
    <row r="26" spans="1:33">
      <c r="B26" s="17"/>
      <c r="C26" s="17"/>
      <c r="D26" s="17"/>
      <c r="E26" s="17"/>
      <c r="F26" s="17"/>
      <c r="G26" s="17"/>
      <c r="H26" s="17"/>
      <c r="I26" s="17"/>
      <c r="J26" s="17"/>
      <c r="K26" s="17"/>
      <c r="L26" s="17"/>
      <c r="M26" s="17"/>
    </row>
    <row r="27" spans="1:33">
      <c r="B27" s="17"/>
      <c r="C27" s="17"/>
      <c r="D27" s="17"/>
      <c r="E27" s="17"/>
      <c r="F27" s="17"/>
      <c r="G27" s="17"/>
      <c r="H27" s="17"/>
      <c r="I27" s="17"/>
      <c r="J27" s="17"/>
      <c r="K27" s="17"/>
      <c r="L27" s="17"/>
      <c r="M27" s="17"/>
    </row>
    <row r="28" spans="1:33">
      <c r="B28" s="17"/>
      <c r="G28" s="17"/>
      <c r="H28" s="17"/>
      <c r="I28" s="17"/>
      <c r="J28" s="17"/>
      <c r="K28" s="17"/>
      <c r="L28" s="17"/>
      <c r="M28" s="17"/>
    </row>
    <row r="29" spans="1:33">
      <c r="B29" s="17"/>
      <c r="C29" s="2352" t="s">
        <v>89</v>
      </c>
      <c r="G29" s="17"/>
      <c r="H29" s="17"/>
      <c r="I29" s="17"/>
      <c r="J29" s="17"/>
      <c r="K29" s="17"/>
      <c r="L29" s="17"/>
      <c r="M29" s="17"/>
    </row>
    <row r="30" spans="1:33" ht="15.75">
      <c r="B30" s="17"/>
      <c r="C30" s="2353"/>
      <c r="D30" s="106" t="s">
        <v>47</v>
      </c>
      <c r="E30" s="159" t="s">
        <v>90</v>
      </c>
      <c r="G30" s="17"/>
      <c r="H30" s="17"/>
      <c r="I30" s="17"/>
      <c r="J30" s="17"/>
      <c r="K30" s="17"/>
      <c r="L30" s="17"/>
      <c r="M30" s="17"/>
    </row>
    <row r="31" spans="1:33" ht="15.75">
      <c r="B31" s="17"/>
      <c r="C31" s="113" t="s">
        <v>91</v>
      </c>
      <c r="D31" s="109">
        <f t="shared" ref="D31:D45" si="5">F3*-1</f>
        <v>-11308</v>
      </c>
      <c r="E31" s="107">
        <f t="shared" ref="E31:E45" si="6">+D3</f>
        <v>16891</v>
      </c>
      <c r="G31" s="17"/>
      <c r="H31" s="17"/>
      <c r="I31" s="17"/>
      <c r="J31" s="17"/>
      <c r="K31" s="17"/>
      <c r="L31" s="17"/>
      <c r="M31" s="17"/>
    </row>
    <row r="32" spans="1:33" ht="15.75">
      <c r="B32" s="17"/>
      <c r="C32" s="113" t="s">
        <v>22</v>
      </c>
      <c r="D32" s="109">
        <f t="shared" si="5"/>
        <v>-108309</v>
      </c>
      <c r="E32" s="107">
        <f t="shared" si="6"/>
        <v>142738</v>
      </c>
      <c r="G32" s="17"/>
      <c r="H32" s="17"/>
      <c r="I32" s="17"/>
      <c r="J32" s="17"/>
      <c r="K32" s="17"/>
      <c r="L32" s="17"/>
      <c r="M32" s="17"/>
    </row>
    <row r="33" spans="2:26" ht="15.75">
      <c r="B33" s="17"/>
      <c r="C33" s="113" t="s">
        <v>23</v>
      </c>
      <c r="D33" s="109">
        <f t="shared" si="5"/>
        <v>-160032</v>
      </c>
      <c r="E33" s="107">
        <f t="shared" si="6"/>
        <v>196632</v>
      </c>
      <c r="G33" s="17"/>
      <c r="H33" s="17"/>
      <c r="I33" s="17"/>
      <c r="J33" s="17"/>
      <c r="K33" s="17"/>
      <c r="L33" s="17"/>
      <c r="M33" s="17"/>
    </row>
    <row r="34" spans="2:26" ht="15.75">
      <c r="B34" s="17"/>
      <c r="C34" s="113" t="s">
        <v>24</v>
      </c>
      <c r="D34" s="109">
        <f t="shared" si="5"/>
        <v>-150192</v>
      </c>
      <c r="E34" s="107">
        <f t="shared" si="6"/>
        <v>178645</v>
      </c>
      <c r="G34" s="17"/>
      <c r="H34" s="17"/>
      <c r="I34" s="17"/>
      <c r="J34" s="17"/>
      <c r="K34" s="17"/>
      <c r="L34" s="17"/>
      <c r="M34" s="17"/>
      <c r="N34" s="52"/>
      <c r="O34" s="52"/>
      <c r="P34" s="52"/>
      <c r="Q34" s="52"/>
      <c r="R34" s="52"/>
      <c r="S34" s="52"/>
      <c r="T34" s="52"/>
      <c r="U34" s="52"/>
      <c r="V34" s="52"/>
      <c r="W34" s="52"/>
      <c r="X34" s="52"/>
      <c r="Y34" s="18"/>
      <c r="Z34" s="18"/>
    </row>
    <row r="35" spans="2:26" ht="15.75">
      <c r="B35" s="17"/>
      <c r="C35" s="113" t="s">
        <v>25</v>
      </c>
      <c r="D35" s="109">
        <f t="shared" si="5"/>
        <v>-137371</v>
      </c>
      <c r="E35" s="107">
        <f t="shared" si="6"/>
        <v>157102</v>
      </c>
      <c r="G35" s="17"/>
      <c r="H35" s="17"/>
      <c r="I35" s="17"/>
      <c r="J35" s="17"/>
      <c r="K35" s="17"/>
      <c r="L35" s="17"/>
      <c r="M35" s="17"/>
      <c r="N35" s="52"/>
      <c r="O35" s="52"/>
      <c r="P35" s="52"/>
      <c r="Q35" s="52"/>
      <c r="R35" s="52"/>
      <c r="S35" s="52"/>
      <c r="T35" s="52"/>
      <c r="U35" s="52"/>
      <c r="V35" s="52"/>
      <c r="W35" s="52"/>
      <c r="X35" s="52"/>
      <c r="Y35" s="18"/>
      <c r="Z35" s="18"/>
    </row>
    <row r="36" spans="2:26" ht="15.75">
      <c r="B36" s="17"/>
      <c r="C36" s="113" t="s">
        <v>26</v>
      </c>
      <c r="D36" s="109">
        <f t="shared" si="5"/>
        <v>-120482</v>
      </c>
      <c r="E36" s="107">
        <f t="shared" si="6"/>
        <v>141389</v>
      </c>
      <c r="G36" s="17"/>
      <c r="H36" s="17"/>
      <c r="I36" s="17"/>
      <c r="J36" s="17"/>
      <c r="K36" s="17"/>
      <c r="L36" s="17"/>
      <c r="M36" s="17"/>
      <c r="N36" s="52"/>
      <c r="O36" s="52"/>
      <c r="P36" s="52"/>
      <c r="Q36" s="52"/>
      <c r="R36" s="52"/>
      <c r="S36" s="52"/>
      <c r="T36" s="52"/>
      <c r="U36" s="52"/>
      <c r="V36" s="52"/>
      <c r="W36" s="52"/>
      <c r="X36" s="52"/>
      <c r="Y36" s="18"/>
      <c r="Z36" s="18"/>
    </row>
    <row r="37" spans="2:26" ht="15.75">
      <c r="B37" s="17"/>
      <c r="C37" s="113" t="s">
        <v>27</v>
      </c>
      <c r="D37" s="109">
        <f t="shared" si="5"/>
        <v>-97818</v>
      </c>
      <c r="E37" s="107">
        <f t="shared" si="6"/>
        <v>116244</v>
      </c>
      <c r="G37" s="17"/>
      <c r="H37" s="17"/>
      <c r="I37" s="17"/>
      <c r="J37" s="17"/>
      <c r="K37" s="17"/>
      <c r="L37" s="17"/>
      <c r="M37" s="17"/>
      <c r="N37" s="52"/>
      <c r="O37" s="52"/>
      <c r="P37" s="52"/>
      <c r="Q37" s="52"/>
      <c r="R37" s="52"/>
      <c r="S37" s="52"/>
      <c r="T37" s="52"/>
      <c r="U37" s="52"/>
      <c r="V37" s="52"/>
      <c r="W37" s="52"/>
      <c r="X37" s="52"/>
      <c r="Y37" s="18"/>
      <c r="Z37" s="18"/>
    </row>
    <row r="38" spans="2:26" ht="15.75">
      <c r="B38" s="17"/>
      <c r="C38" s="113" t="s">
        <v>28</v>
      </c>
      <c r="D38" s="109">
        <f t="shared" si="5"/>
        <v>-80556</v>
      </c>
      <c r="E38" s="107">
        <f t="shared" si="6"/>
        <v>97993</v>
      </c>
      <c r="G38" s="17"/>
      <c r="H38" s="17"/>
      <c r="I38" s="17"/>
      <c r="J38" s="17"/>
      <c r="K38" s="17"/>
      <c r="L38" s="17"/>
      <c r="M38" s="17"/>
      <c r="N38" s="52"/>
      <c r="O38" s="52"/>
      <c r="P38" s="52"/>
      <c r="Q38" s="52"/>
      <c r="R38" s="52"/>
      <c r="S38" s="52"/>
      <c r="T38" s="52"/>
      <c r="U38" s="52"/>
      <c r="V38" s="52"/>
      <c r="W38" s="52"/>
      <c r="X38" s="52"/>
      <c r="Y38" s="18"/>
      <c r="Z38" s="18"/>
    </row>
    <row r="39" spans="2:26" ht="15.75">
      <c r="B39" s="17"/>
      <c r="C39" s="113" t="s">
        <v>29</v>
      </c>
      <c r="D39" s="109">
        <f t="shared" si="5"/>
        <v>-58869</v>
      </c>
      <c r="E39" s="107">
        <f t="shared" si="6"/>
        <v>75258</v>
      </c>
      <c r="G39" s="17"/>
      <c r="H39" s="17"/>
      <c r="I39" s="17"/>
      <c r="J39" s="17"/>
      <c r="K39" s="17"/>
      <c r="L39" s="17"/>
      <c r="M39" s="17"/>
      <c r="N39" s="52"/>
      <c r="O39" s="52"/>
      <c r="P39" s="52"/>
      <c r="Q39" s="52"/>
      <c r="R39" s="52"/>
      <c r="S39" s="52"/>
      <c r="T39" s="52"/>
      <c r="U39" s="52"/>
      <c r="V39" s="52"/>
      <c r="W39" s="52"/>
      <c r="X39" s="52"/>
      <c r="Y39" s="18"/>
      <c r="Z39" s="18"/>
    </row>
    <row r="40" spans="2:26" ht="15.75">
      <c r="B40" s="17"/>
      <c r="C40" s="113" t="s">
        <v>30</v>
      </c>
      <c r="D40" s="109">
        <f t="shared" si="5"/>
        <v>-35818</v>
      </c>
      <c r="E40" s="107">
        <f t="shared" si="6"/>
        <v>49928</v>
      </c>
      <c r="G40" s="17"/>
      <c r="H40" s="17"/>
      <c r="I40" s="17"/>
      <c r="J40" s="17"/>
      <c r="K40" s="17"/>
      <c r="L40" s="17"/>
      <c r="M40" s="17"/>
      <c r="N40" s="52"/>
      <c r="O40" s="52"/>
      <c r="P40" s="52"/>
      <c r="Q40" s="52"/>
      <c r="R40" s="52"/>
      <c r="S40" s="52"/>
      <c r="T40" s="52"/>
      <c r="U40" s="52"/>
      <c r="V40" s="52"/>
      <c r="W40" s="52"/>
      <c r="X40" s="52"/>
      <c r="Y40" s="18"/>
      <c r="Z40" s="18"/>
    </row>
    <row r="41" spans="2:26" ht="15.75">
      <c r="B41" s="17"/>
      <c r="C41" s="113" t="s">
        <v>92</v>
      </c>
      <c r="D41" s="109">
        <f t="shared" si="5"/>
        <v>-20607</v>
      </c>
      <c r="E41" s="107">
        <f t="shared" si="6"/>
        <v>31490</v>
      </c>
      <c r="G41" s="17"/>
      <c r="H41" s="17"/>
      <c r="I41" s="17"/>
      <c r="J41" s="17"/>
      <c r="K41" s="17"/>
      <c r="L41" s="17"/>
      <c r="M41" s="17"/>
      <c r="N41" s="52"/>
      <c r="O41" s="52"/>
      <c r="P41" s="52"/>
      <c r="Q41" s="52"/>
      <c r="R41" s="52"/>
      <c r="S41" s="52"/>
      <c r="T41" s="52"/>
      <c r="U41" s="52"/>
      <c r="V41" s="52"/>
      <c r="W41" s="52"/>
      <c r="X41" s="52"/>
      <c r="Y41" s="18"/>
      <c r="Z41" s="18"/>
    </row>
    <row r="42" spans="2:26" ht="15.75">
      <c r="B42" s="17"/>
      <c r="C42" s="113" t="s">
        <v>93</v>
      </c>
      <c r="D42" s="109">
        <f t="shared" si="5"/>
        <v>-10419</v>
      </c>
      <c r="E42" s="107">
        <f t="shared" si="6"/>
        <v>17152</v>
      </c>
      <c r="G42" s="17"/>
      <c r="H42" s="17"/>
      <c r="I42" s="17"/>
      <c r="J42" s="17"/>
      <c r="K42" s="17"/>
      <c r="L42" s="17"/>
      <c r="M42" s="17"/>
      <c r="N42" s="52"/>
      <c r="O42" s="52"/>
      <c r="P42" s="52"/>
      <c r="Q42" s="52"/>
      <c r="R42" s="52"/>
      <c r="S42" s="52"/>
      <c r="T42" s="52"/>
      <c r="U42" s="52"/>
      <c r="V42" s="52"/>
      <c r="W42" s="52"/>
      <c r="X42" s="52"/>
      <c r="Y42" s="18"/>
      <c r="Z42" s="18"/>
    </row>
    <row r="43" spans="2:26" ht="15.75">
      <c r="B43" s="17"/>
      <c r="C43" s="113" t="s">
        <v>94</v>
      </c>
      <c r="D43" s="109">
        <f t="shared" si="5"/>
        <v>-4984</v>
      </c>
      <c r="E43" s="107">
        <f t="shared" si="6"/>
        <v>8433</v>
      </c>
      <c r="G43" s="17"/>
      <c r="H43" s="17"/>
      <c r="I43" s="17"/>
      <c r="J43" s="17"/>
      <c r="K43" s="17"/>
      <c r="L43" s="17"/>
      <c r="M43" s="17"/>
      <c r="N43" s="52"/>
      <c r="O43" s="52"/>
      <c r="P43" s="52"/>
      <c r="Q43" s="52"/>
      <c r="R43" s="52"/>
      <c r="S43" s="52"/>
      <c r="T43" s="52"/>
      <c r="U43" s="52"/>
      <c r="V43" s="52"/>
      <c r="W43" s="52"/>
      <c r="X43" s="52"/>
      <c r="Y43" s="18"/>
      <c r="Z43" s="18"/>
    </row>
    <row r="44" spans="2:26" ht="15.75">
      <c r="B44" s="17"/>
      <c r="C44" s="113" t="s">
        <v>95</v>
      </c>
      <c r="D44" s="109">
        <f t="shared" si="5"/>
        <v>-2888</v>
      </c>
      <c r="E44" s="107">
        <f t="shared" si="6"/>
        <v>4389</v>
      </c>
      <c r="G44" s="17"/>
      <c r="H44" s="17"/>
      <c r="I44" s="17"/>
      <c r="J44" s="17"/>
      <c r="K44" s="17"/>
      <c r="L44" s="17"/>
      <c r="M44" s="17"/>
      <c r="N44" s="52"/>
      <c r="O44" s="52"/>
      <c r="P44" s="52"/>
      <c r="Q44" s="52"/>
      <c r="R44" s="52"/>
      <c r="S44" s="52"/>
      <c r="T44" s="52"/>
      <c r="U44" s="52"/>
      <c r="V44" s="52"/>
      <c r="W44" s="52"/>
      <c r="X44" s="52"/>
      <c r="Y44" s="18"/>
      <c r="Z44" s="18"/>
    </row>
    <row r="45" spans="2:26" ht="15.75">
      <c r="B45" s="17"/>
      <c r="C45" s="113" t="s">
        <v>96</v>
      </c>
      <c r="D45" s="109">
        <f t="shared" si="5"/>
        <v>-1934</v>
      </c>
      <c r="E45" s="107">
        <f t="shared" si="6"/>
        <v>2875</v>
      </c>
      <c r="G45" s="17"/>
      <c r="H45" s="17"/>
      <c r="I45" s="17"/>
      <c r="J45" s="17"/>
      <c r="K45" s="17"/>
      <c r="L45" s="17"/>
      <c r="M45" s="17"/>
      <c r="N45" s="52"/>
      <c r="O45" s="52"/>
      <c r="P45" s="52"/>
      <c r="Q45" s="52"/>
      <c r="R45" s="52"/>
      <c r="S45" s="52"/>
      <c r="T45" s="52"/>
      <c r="U45" s="52"/>
      <c r="V45" s="52"/>
      <c r="W45" s="52"/>
      <c r="X45" s="52"/>
      <c r="Y45" s="18"/>
      <c r="Z45" s="18"/>
    </row>
    <row r="46" spans="2:26">
      <c r="B46" s="17"/>
      <c r="G46" s="17"/>
      <c r="H46" s="17"/>
      <c r="N46" s="52"/>
      <c r="O46" s="52"/>
      <c r="P46" s="52"/>
      <c r="Q46" s="52"/>
      <c r="R46" s="52"/>
      <c r="S46" s="52"/>
      <c r="T46" s="52"/>
      <c r="U46" s="52"/>
      <c r="V46" s="52"/>
      <c r="W46" s="52"/>
      <c r="X46" s="52"/>
      <c r="Y46" s="18"/>
      <c r="Z46" s="18"/>
    </row>
    <row r="47" spans="2:26">
      <c r="N47" s="52"/>
      <c r="O47" s="52"/>
      <c r="P47" s="52"/>
      <c r="Q47" s="52"/>
      <c r="R47" s="52"/>
      <c r="S47" s="52"/>
      <c r="T47" s="52"/>
      <c r="U47" s="52"/>
      <c r="V47" s="52"/>
      <c r="W47" s="52"/>
      <c r="X47" s="52"/>
      <c r="Y47" s="18"/>
      <c r="Z47" s="114"/>
    </row>
    <row r="48" spans="2:26" ht="15.75">
      <c r="N48" s="52"/>
      <c r="O48" s="52"/>
      <c r="P48" s="52"/>
      <c r="Q48" s="52"/>
      <c r="R48" s="52"/>
      <c r="S48" s="52"/>
      <c r="T48" s="52"/>
      <c r="U48" s="52"/>
      <c r="V48" s="52"/>
      <c r="W48" s="52"/>
      <c r="X48" s="115"/>
      <c r="Y48" s="18"/>
      <c r="Z48" s="114"/>
    </row>
  </sheetData>
  <mergeCells count="3">
    <mergeCell ref="A1:M1"/>
    <mergeCell ref="C29:C30"/>
    <mergeCell ref="AD3:AF3"/>
  </mergeCells>
  <conditionalFormatting sqref="B19:G19 B3:G3 B5:C17 E5:E17 B4:E4 D5:D18 F4:G17">
    <cfRule type="cellIs" dxfId="24" priority="1" operator="equal">
      <formula>0</formula>
    </cfRule>
  </conditionalFormatting>
  <printOptions horizontalCentered="1" verticalCentered="1"/>
  <pageMargins left="0.4" right="0.4" top="0.25" bottom="0.25" header="0.31496062992126" footer="0.31496062992126"/>
  <pageSetup scale="38"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theme="1" tint="0.34998626667073579"/>
  </sheetPr>
  <dimension ref="A1:N19"/>
  <sheetViews>
    <sheetView showGridLines="0" view="pageBreakPreview" zoomScale="85" zoomScaleNormal="85" zoomScaleSheetLayoutView="85" workbookViewId="0">
      <selection activeCell="P1" sqref="P1:V1048576"/>
    </sheetView>
  </sheetViews>
  <sheetFormatPr baseColWidth="10" defaultColWidth="11.42578125" defaultRowHeight="15"/>
  <cols>
    <col min="1" max="1" width="13.85546875" style="49" customWidth="1"/>
    <col min="2" max="2" width="14.28515625" style="49" customWidth="1"/>
    <col min="3" max="3" width="14.140625" style="49" customWidth="1"/>
    <col min="4" max="4" width="13.7109375" style="49" customWidth="1"/>
    <col min="5" max="5" width="14.28515625" style="49" customWidth="1"/>
    <col min="6" max="6" width="15" style="49" customWidth="1"/>
    <col min="7" max="7" width="16.85546875" style="49" customWidth="1"/>
    <col min="8" max="8" width="15.140625" style="49" bestFit="1" customWidth="1"/>
    <col min="9" max="9" width="14.140625" style="49" bestFit="1" customWidth="1"/>
    <col min="10" max="10" width="15.140625" style="49" bestFit="1" customWidth="1"/>
    <col min="11" max="11" width="18" style="49" customWidth="1"/>
    <col min="12" max="13" width="15.85546875" style="49" customWidth="1"/>
    <col min="14" max="14" width="17.42578125" style="49" customWidth="1"/>
    <col min="15" max="15" width="3.7109375" style="49" customWidth="1"/>
    <col min="16" max="16384" width="11.42578125" style="49"/>
  </cols>
  <sheetData>
    <row r="1" spans="1:14" s="66" customFormat="1" ht="82.5" customHeight="1">
      <c r="A1" s="2356"/>
      <c r="B1" s="2356"/>
      <c r="C1" s="2356"/>
      <c r="D1" s="2356"/>
      <c r="E1" s="2356"/>
      <c r="F1" s="2356"/>
      <c r="G1" s="2356"/>
      <c r="H1" s="2356"/>
      <c r="I1" s="2356"/>
      <c r="J1" s="2356"/>
      <c r="K1" s="2356"/>
      <c r="L1" s="2356"/>
      <c r="M1" s="2356"/>
      <c r="N1" s="2356"/>
    </row>
    <row r="2" spans="1:14" s="66" customFormat="1" ht="7.5" customHeight="1">
      <c r="A2" s="2357"/>
      <c r="B2" s="2357"/>
      <c r="C2" s="2357"/>
      <c r="D2" s="2357"/>
      <c r="E2" s="2357"/>
      <c r="F2" s="2357"/>
      <c r="G2" s="2357"/>
      <c r="H2" s="2357"/>
      <c r="I2" s="2357"/>
      <c r="J2" s="2357"/>
      <c r="K2" s="2357"/>
      <c r="L2" s="2357"/>
      <c r="M2" s="2357"/>
      <c r="N2" s="2357"/>
    </row>
    <row r="3" spans="1:14" s="66" customFormat="1" ht="38.25" customHeight="1">
      <c r="A3" s="2358" t="s">
        <v>17</v>
      </c>
      <c r="B3" s="2360" t="s">
        <v>558</v>
      </c>
      <c r="C3" s="2361"/>
      <c r="D3" s="2361"/>
      <c r="E3" s="2361"/>
      <c r="F3" s="2362"/>
      <c r="G3" s="61"/>
      <c r="H3" s="61"/>
      <c r="I3" s="61"/>
      <c r="J3" s="61"/>
    </row>
    <row r="4" spans="1:14" s="66" customFormat="1" ht="18.75">
      <c r="A4" s="2359"/>
      <c r="B4" s="1958" t="s">
        <v>442</v>
      </c>
      <c r="C4" s="1958" t="s">
        <v>443</v>
      </c>
      <c r="D4" s="1958" t="s">
        <v>444</v>
      </c>
      <c r="E4" s="1958" t="s">
        <v>445</v>
      </c>
      <c r="F4" s="1959" t="s">
        <v>124</v>
      </c>
      <c r="G4" s="61"/>
      <c r="H4" s="61"/>
      <c r="I4" s="61"/>
      <c r="J4" s="61"/>
    </row>
    <row r="5" spans="1:14" s="1639" customFormat="1" ht="15" customHeight="1">
      <c r="A5" s="1640" t="s">
        <v>868</v>
      </c>
      <c r="B5" s="1641">
        <v>446442</v>
      </c>
      <c r="C5" s="1641">
        <v>942629</v>
      </c>
      <c r="D5" s="1641">
        <v>713388</v>
      </c>
      <c r="E5" s="1641">
        <v>151253</v>
      </c>
      <c r="F5" s="1642">
        <f t="shared" ref="F5:F14" si="0">SUM(B5:E5)</f>
        <v>2253712</v>
      </c>
    </row>
    <row r="6" spans="1:14" s="1639" customFormat="1" ht="15" customHeight="1">
      <c r="A6" s="1640" t="s">
        <v>883</v>
      </c>
      <c r="B6" s="1641">
        <v>449517</v>
      </c>
      <c r="C6" s="1641">
        <v>940260</v>
      </c>
      <c r="D6" s="1641">
        <v>709759</v>
      </c>
      <c r="E6" s="1641">
        <v>148843</v>
      </c>
      <c r="F6" s="1642">
        <f t="shared" si="0"/>
        <v>2248379</v>
      </c>
    </row>
    <row r="7" spans="1:14" s="1639" customFormat="1" ht="15" customHeight="1">
      <c r="A7" s="1640" t="s">
        <v>885</v>
      </c>
      <c r="B7" s="1641">
        <v>456444</v>
      </c>
      <c r="C7" s="1641">
        <v>938974</v>
      </c>
      <c r="D7" s="1641">
        <v>705854</v>
      </c>
      <c r="E7" s="1641">
        <v>148079</v>
      </c>
      <c r="F7" s="1642">
        <f t="shared" si="0"/>
        <v>2249351</v>
      </c>
    </row>
    <row r="8" spans="1:14" s="1639" customFormat="1" ht="15" customHeight="1">
      <c r="A8" s="1640" t="s">
        <v>890</v>
      </c>
      <c r="B8" s="1641">
        <v>466190</v>
      </c>
      <c r="C8" s="1641">
        <v>936769</v>
      </c>
      <c r="D8" s="1641">
        <v>708540</v>
      </c>
      <c r="E8" s="1641">
        <v>148249</v>
      </c>
      <c r="F8" s="1642">
        <f t="shared" si="0"/>
        <v>2259748</v>
      </c>
    </row>
    <row r="9" spans="1:14" s="1639" customFormat="1" ht="15" customHeight="1">
      <c r="A9" s="1640" t="s">
        <v>897</v>
      </c>
      <c r="B9" s="1641">
        <v>467672</v>
      </c>
      <c r="C9" s="1641">
        <v>937175</v>
      </c>
      <c r="D9" s="1641">
        <v>709680</v>
      </c>
      <c r="E9" s="1641">
        <v>148712</v>
      </c>
      <c r="F9" s="1642">
        <f t="shared" si="0"/>
        <v>2263239</v>
      </c>
    </row>
    <row r="10" spans="1:14" s="1639" customFormat="1" ht="15" customHeight="1">
      <c r="A10" s="1640" t="s">
        <v>1001</v>
      </c>
      <c r="B10" s="1641">
        <v>468886</v>
      </c>
      <c r="C10" s="1641">
        <v>947190</v>
      </c>
      <c r="D10" s="1641">
        <v>716257</v>
      </c>
      <c r="E10" s="1641">
        <v>148184</v>
      </c>
      <c r="F10" s="1642">
        <f t="shared" si="0"/>
        <v>2280517</v>
      </c>
    </row>
    <row r="11" spans="1:14" s="1639" customFormat="1" ht="15" customHeight="1">
      <c r="A11" s="1640" t="s">
        <v>1016</v>
      </c>
      <c r="B11" s="1641">
        <v>458774</v>
      </c>
      <c r="C11" s="1641">
        <v>951341</v>
      </c>
      <c r="D11" s="1641">
        <v>715775</v>
      </c>
      <c r="E11" s="1641">
        <v>148807</v>
      </c>
      <c r="F11" s="1642">
        <f t="shared" si="0"/>
        <v>2274697</v>
      </c>
    </row>
    <row r="12" spans="1:14" s="1639" customFormat="1" ht="15" customHeight="1">
      <c r="A12" s="1640" t="s">
        <v>1028</v>
      </c>
      <c r="B12" s="1641">
        <v>444788</v>
      </c>
      <c r="C12" s="1641">
        <v>950084</v>
      </c>
      <c r="D12" s="1641">
        <v>714561</v>
      </c>
      <c r="E12" s="1641">
        <v>146280</v>
      </c>
      <c r="F12" s="1642">
        <f t="shared" si="0"/>
        <v>2255713</v>
      </c>
      <c r="J12" s="1639" t="s">
        <v>10</v>
      </c>
    </row>
    <row r="13" spans="1:14" s="1639" customFormat="1" ht="15" customHeight="1">
      <c r="A13" s="1640" t="s">
        <v>1042</v>
      </c>
      <c r="B13" s="1641">
        <v>433701</v>
      </c>
      <c r="C13" s="1641">
        <v>941969</v>
      </c>
      <c r="D13" s="1641">
        <v>717197</v>
      </c>
      <c r="E13" s="1641">
        <v>139931</v>
      </c>
      <c r="F13" s="1642">
        <f t="shared" si="0"/>
        <v>2232798</v>
      </c>
    </row>
    <row r="14" spans="1:14" s="1639" customFormat="1" ht="15" customHeight="1">
      <c r="A14" s="1640" t="s">
        <v>1047</v>
      </c>
      <c r="B14" s="1641">
        <v>436478</v>
      </c>
      <c r="C14" s="1641">
        <v>942590</v>
      </c>
      <c r="D14" s="1641">
        <v>717017</v>
      </c>
      <c r="E14" s="1641">
        <v>142666</v>
      </c>
      <c r="F14" s="1642">
        <f t="shared" si="0"/>
        <v>2238751</v>
      </c>
    </row>
    <row r="15" spans="1:14" s="1639" customFormat="1" ht="15" customHeight="1">
      <c r="A15" s="1640" t="s">
        <v>1072</v>
      </c>
      <c r="B15" s="1641">
        <v>431284</v>
      </c>
      <c r="C15" s="1641">
        <v>944761</v>
      </c>
      <c r="D15" s="1641">
        <v>717353</v>
      </c>
      <c r="E15" s="1641">
        <v>145353</v>
      </c>
      <c r="F15" s="1642">
        <f>SUM(B15:E15)</f>
        <v>2238751</v>
      </c>
    </row>
    <row r="16" spans="1:14" s="1639" customFormat="1" ht="15" customHeight="1">
      <c r="A16" s="1640" t="s">
        <v>1079</v>
      </c>
      <c r="B16" s="1641">
        <v>390074</v>
      </c>
      <c r="C16" s="1641">
        <v>898465</v>
      </c>
      <c r="D16" s="1641">
        <v>697541</v>
      </c>
      <c r="E16" s="1641">
        <v>252671</v>
      </c>
      <c r="F16" s="1642">
        <f>SUM(B16:E16)</f>
        <v>2238751</v>
      </c>
    </row>
    <row r="17" spans="1:7" s="1639" customFormat="1" ht="15" customHeight="1">
      <c r="A17" s="1643" t="s">
        <v>1088</v>
      </c>
      <c r="B17" s="1644">
        <v>377589</v>
      </c>
      <c r="C17" s="1644">
        <v>892589</v>
      </c>
      <c r="D17" s="1644">
        <v>698016</v>
      </c>
      <c r="E17" s="1644">
        <v>270285</v>
      </c>
      <c r="F17" s="1645">
        <f>SUM(B17:E17)</f>
        <v>2238479</v>
      </c>
    </row>
    <row r="18" spans="1:7" s="1639" customFormat="1" ht="15" customHeight="1">
      <c r="A18" s="2363"/>
      <c r="B18" s="2364"/>
      <c r="C18" s="2364"/>
      <c r="D18" s="2364"/>
      <c r="E18" s="2364"/>
      <c r="F18" s="2364"/>
      <c r="G18" s="49"/>
    </row>
    <row r="19" spans="1:7" s="1639" customFormat="1" ht="15" customHeight="1">
      <c r="A19" s="49"/>
      <c r="B19" s="49"/>
      <c r="C19" s="49"/>
      <c r="D19" s="49"/>
      <c r="E19" s="49"/>
      <c r="F19" s="49"/>
      <c r="G19" s="49"/>
    </row>
  </sheetData>
  <mergeCells count="5">
    <mergeCell ref="A1:N1"/>
    <mergeCell ref="A2:N2"/>
    <mergeCell ref="A3:A4"/>
    <mergeCell ref="B3:F3"/>
    <mergeCell ref="A18:F18"/>
  </mergeCells>
  <conditionalFormatting sqref="A17:F17">
    <cfRule type="cellIs" dxfId="23" priority="3" operator="equal">
      <formula>0</formula>
    </cfRule>
  </conditionalFormatting>
  <conditionalFormatting sqref="A14:F16">
    <cfRule type="cellIs" dxfId="22" priority="2" operator="equal">
      <formula>0</formula>
    </cfRule>
  </conditionalFormatting>
  <printOptions horizontalCentered="1" verticalCentered="1"/>
  <pageMargins left="0.4" right="0.4" top="0.25" bottom="0.25" header="0.31496062992126" footer="0.31496062992126"/>
  <pageSetup scale="52"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J55"/>
  <sheetViews>
    <sheetView showGridLines="0" view="pageBreakPreview" zoomScale="70" zoomScaleNormal="100" zoomScaleSheetLayoutView="70" workbookViewId="0">
      <pane ySplit="1" topLeftCell="A2" activePane="bottomLeft" state="frozen"/>
      <selection pane="bottomLeft" activeCell="M26" sqref="M26"/>
    </sheetView>
  </sheetViews>
  <sheetFormatPr baseColWidth="10" defaultColWidth="11.42578125" defaultRowHeight="15"/>
  <cols>
    <col min="1" max="1" width="15.42578125" style="32" customWidth="1"/>
    <col min="2" max="2" width="16.28515625" style="430" customWidth="1"/>
    <col min="3" max="3" width="21.140625" style="32" customWidth="1"/>
    <col min="4" max="4" width="29.5703125" style="32" customWidth="1"/>
    <col min="5" max="5" width="18.85546875" style="32" customWidth="1"/>
    <col min="6" max="6" width="20.42578125" style="32" customWidth="1"/>
    <col min="7" max="7" width="19" style="32" customWidth="1"/>
    <col min="8" max="8" width="24.5703125" style="32" customWidth="1"/>
    <col min="9" max="9" width="24.42578125" style="32" customWidth="1"/>
    <col min="10" max="10" width="20.28515625" style="32" customWidth="1"/>
    <col min="11" max="16384" width="11.42578125" style="32"/>
  </cols>
  <sheetData>
    <row r="1" spans="1:10" s="66" customFormat="1" ht="90.75" customHeight="1">
      <c r="A1" s="2314"/>
      <c r="B1" s="2314"/>
      <c r="C1" s="2314"/>
      <c r="D1" s="2314"/>
      <c r="E1" s="2314"/>
      <c r="F1" s="2314"/>
      <c r="G1" s="2314"/>
      <c r="H1" s="2314"/>
      <c r="I1" s="2314"/>
      <c r="J1" s="2314"/>
    </row>
    <row r="2" spans="1:10" s="66" customFormat="1" ht="10.5" customHeight="1">
      <c r="A2" s="2365"/>
      <c r="B2" s="2365"/>
      <c r="C2" s="2365"/>
      <c r="D2" s="2365"/>
      <c r="E2" s="2365"/>
      <c r="F2" s="2365"/>
      <c r="G2" s="2365"/>
      <c r="H2" s="2365"/>
      <c r="I2" s="2365"/>
      <c r="J2" s="2365"/>
    </row>
    <row r="3" spans="1:10" s="66" customFormat="1" ht="64.5" customHeight="1">
      <c r="A3" s="464" t="s">
        <v>0</v>
      </c>
      <c r="B3" s="617" t="s">
        <v>196</v>
      </c>
      <c r="C3" s="465" t="s">
        <v>346</v>
      </c>
      <c r="D3" s="465" t="s">
        <v>532</v>
      </c>
      <c r="E3" s="466" t="s">
        <v>195</v>
      </c>
      <c r="F3" s="80"/>
      <c r="G3" s="80"/>
      <c r="H3" s="80"/>
      <c r="I3" s="80"/>
      <c r="J3" s="80"/>
    </row>
    <row r="4" spans="1:10" s="66" customFormat="1" ht="18.75">
      <c r="A4" s="930" t="s">
        <v>5</v>
      </c>
      <c r="B4" s="481">
        <v>626615</v>
      </c>
      <c r="C4" s="612">
        <f>+'V.4.2.NA. Reportes ARL'!D3</f>
        <v>3731</v>
      </c>
      <c r="D4" s="637">
        <f t="shared" ref="D4:D18" si="0">C4/B4*$A$25</f>
        <v>595.42143102223849</v>
      </c>
      <c r="E4" s="482">
        <f>C4/B4</f>
        <v>5.9542143102223853E-3</v>
      </c>
      <c r="F4" s="80"/>
      <c r="I4" s="80"/>
      <c r="J4" s="80"/>
    </row>
    <row r="5" spans="1:10" s="66" customFormat="1" ht="18.75">
      <c r="A5" s="930" t="s">
        <v>6</v>
      </c>
      <c r="B5" s="481">
        <v>808496</v>
      </c>
      <c r="C5" s="612">
        <f>+'V.4.2.NA. Reportes ARL'!D4</f>
        <v>5535</v>
      </c>
      <c r="D5" s="637">
        <f t="shared" si="0"/>
        <v>684.60450020779331</v>
      </c>
      <c r="E5" s="482">
        <f t="shared" ref="E5:E10" si="1">C5/B5</f>
        <v>6.8460450020779327E-3</v>
      </c>
      <c r="F5" s="80"/>
      <c r="H5" s="80"/>
      <c r="I5" s="80"/>
      <c r="J5" s="80"/>
    </row>
    <row r="6" spans="1:10" s="66" customFormat="1" ht="18.75">
      <c r="A6" s="930" t="s">
        <v>7</v>
      </c>
      <c r="B6" s="481">
        <v>913203</v>
      </c>
      <c r="C6" s="612">
        <f>+'V.4.2.NA. Reportes ARL'!D5</f>
        <v>8544</v>
      </c>
      <c r="D6" s="637">
        <f t="shared" si="0"/>
        <v>935.60796449420332</v>
      </c>
      <c r="E6" s="482">
        <f t="shared" si="1"/>
        <v>9.3560796449420336E-3</v>
      </c>
      <c r="F6" s="80"/>
      <c r="H6" s="80"/>
      <c r="I6" s="80" t="s">
        <v>10</v>
      </c>
      <c r="J6" s="80"/>
    </row>
    <row r="7" spans="1:10" s="66" customFormat="1" ht="18.75">
      <c r="A7" s="930" t="s">
        <v>8</v>
      </c>
      <c r="B7" s="481">
        <v>992746</v>
      </c>
      <c r="C7" s="612">
        <f>+'V.4.2.NA. Reportes ARL'!D6</f>
        <v>10977</v>
      </c>
      <c r="D7" s="637">
        <f t="shared" si="0"/>
        <v>1105.7208994042787</v>
      </c>
      <c r="E7" s="482">
        <f t="shared" si="1"/>
        <v>1.1057208994042786E-2</v>
      </c>
      <c r="F7" s="80" t="s">
        <v>10</v>
      </c>
      <c r="H7" s="80"/>
      <c r="I7" s="80"/>
      <c r="J7" s="80"/>
    </row>
    <row r="8" spans="1:10" s="66" customFormat="1" ht="18.75">
      <c r="A8" s="930" t="s">
        <v>9</v>
      </c>
      <c r="B8" s="481">
        <v>1084705</v>
      </c>
      <c r="C8" s="612">
        <f>+'V.4.2.NA. Reportes ARL'!D7</f>
        <v>14683</v>
      </c>
      <c r="D8" s="637">
        <f t="shared" si="0"/>
        <v>1353.6399297504852</v>
      </c>
      <c r="E8" s="482">
        <f t="shared" si="1"/>
        <v>1.3536399297504852E-2</v>
      </c>
      <c r="F8" s="80"/>
      <c r="H8" s="80"/>
      <c r="I8" s="80"/>
      <c r="J8" s="80"/>
    </row>
    <row r="9" spans="1:10" s="66" customFormat="1" ht="18.75">
      <c r="A9" s="930" t="s">
        <v>145</v>
      </c>
      <c r="B9" s="481">
        <v>1183463</v>
      </c>
      <c r="C9" s="612">
        <f>+'V.4.2.NA. Reportes ARL'!D8</f>
        <v>17456</v>
      </c>
      <c r="D9" s="637">
        <f t="shared" si="0"/>
        <v>1474.9933035506815</v>
      </c>
      <c r="E9" s="482">
        <f t="shared" si="1"/>
        <v>1.4749933035506814E-2</v>
      </c>
      <c r="F9" s="80"/>
      <c r="H9" s="80"/>
      <c r="I9" s="80"/>
      <c r="J9" s="80"/>
    </row>
    <row r="10" spans="1:10" s="66" customFormat="1" ht="18.75">
      <c r="A10" s="930" t="s">
        <v>177</v>
      </c>
      <c r="B10" s="481">
        <v>1367790</v>
      </c>
      <c r="C10" s="612">
        <f>+'V.4.2.NA. Reportes ARL'!D9</f>
        <v>22597</v>
      </c>
      <c r="D10" s="637">
        <f t="shared" si="0"/>
        <v>1652.0810943200345</v>
      </c>
      <c r="E10" s="482">
        <f t="shared" si="1"/>
        <v>1.6520810943200345E-2</v>
      </c>
      <c r="F10" s="80"/>
      <c r="H10" s="363"/>
      <c r="I10" s="80"/>
      <c r="J10" s="80"/>
    </row>
    <row r="11" spans="1:10" s="66" customFormat="1" ht="18.75">
      <c r="A11" s="930" t="s">
        <v>384</v>
      </c>
      <c r="B11" s="481">
        <v>1430273</v>
      </c>
      <c r="C11" s="612">
        <f>+'V.4.2.NA. Reportes ARL'!D10</f>
        <v>26688</v>
      </c>
      <c r="D11" s="637">
        <f t="shared" si="0"/>
        <v>1865.9374818653503</v>
      </c>
      <c r="E11" s="482">
        <f t="shared" ref="E11:E18" si="2">C11/B11</f>
        <v>1.8659374818653502E-2</v>
      </c>
      <c r="F11" s="80"/>
      <c r="H11" s="80"/>
      <c r="I11" s="80"/>
      <c r="J11" s="80"/>
    </row>
    <row r="12" spans="1:10" s="66" customFormat="1" ht="18.75">
      <c r="A12" s="930" t="s">
        <v>417</v>
      </c>
      <c r="B12" s="481">
        <v>1530322</v>
      </c>
      <c r="C12" s="612">
        <f>+'V.4.2.NA. Reportes ARL'!D11</f>
        <v>28635</v>
      </c>
      <c r="D12" s="637">
        <f t="shared" si="0"/>
        <v>1871.174824644748</v>
      </c>
      <c r="E12" s="482">
        <f t="shared" si="2"/>
        <v>1.8711748246447481E-2</v>
      </c>
      <c r="F12" s="80"/>
      <c r="H12" s="80"/>
      <c r="I12" s="80"/>
      <c r="J12" s="80"/>
    </row>
    <row r="13" spans="1:10" s="66" customFormat="1" ht="18.75">
      <c r="A13" s="930" t="s">
        <v>425</v>
      </c>
      <c r="B13" s="481">
        <f>+'[2]VI.1.1 Afil. SRL'!D10</f>
        <v>1651202</v>
      </c>
      <c r="C13" s="612">
        <f>+'V.4.2.NA. Reportes ARL'!D12</f>
        <v>31032</v>
      </c>
      <c r="D13" s="637">
        <f t="shared" si="0"/>
        <v>1879.3581887618836</v>
      </c>
      <c r="E13" s="482">
        <f t="shared" si="2"/>
        <v>1.8793581887618836E-2</v>
      </c>
      <c r="F13" s="80"/>
      <c r="H13" s="80"/>
      <c r="I13" s="80"/>
      <c r="J13" s="80"/>
    </row>
    <row r="14" spans="1:10" s="431" customFormat="1" ht="18.75" customHeight="1">
      <c r="A14" s="930" t="s">
        <v>720</v>
      </c>
      <c r="B14" s="641">
        <v>1759458</v>
      </c>
      <c r="C14" s="642">
        <v>34549</v>
      </c>
      <c r="D14" s="643">
        <f t="shared" si="0"/>
        <v>1963.6160681300721</v>
      </c>
      <c r="E14" s="644">
        <f t="shared" si="2"/>
        <v>1.963616068130072E-2</v>
      </c>
      <c r="F14" s="134"/>
      <c r="H14" s="134"/>
      <c r="I14" s="134"/>
      <c r="J14" s="134"/>
    </row>
    <row r="15" spans="1:10" s="66" customFormat="1" ht="17.25" customHeight="1">
      <c r="A15" s="930" t="s">
        <v>748</v>
      </c>
      <c r="B15" s="641">
        <v>1888238</v>
      </c>
      <c r="C15" s="642">
        <v>38856</v>
      </c>
      <c r="D15" s="643">
        <f t="shared" si="0"/>
        <v>2057.7914436633519</v>
      </c>
      <c r="E15" s="644">
        <f t="shared" si="2"/>
        <v>2.0577914436633517E-2</v>
      </c>
      <c r="F15" s="80"/>
      <c r="H15" s="80"/>
      <c r="I15" s="80"/>
      <c r="J15" s="80"/>
    </row>
    <row r="16" spans="1:10" s="66" customFormat="1" ht="18.75">
      <c r="A16" s="930" t="s">
        <v>801</v>
      </c>
      <c r="B16" s="641">
        <v>2050322</v>
      </c>
      <c r="C16" s="642">
        <v>41489</v>
      </c>
      <c r="D16" s="643">
        <f t="shared" si="0"/>
        <v>2023.5358153499792</v>
      </c>
      <c r="E16" s="644">
        <f t="shared" si="2"/>
        <v>2.0235358153499791E-2</v>
      </c>
      <c r="F16" s="601"/>
      <c r="G16" s="80"/>
      <c r="H16" s="80"/>
      <c r="I16" s="80"/>
      <c r="J16" s="80"/>
    </row>
    <row r="17" spans="1:10" s="66" customFormat="1" ht="18.75">
      <c r="A17" s="930" t="s">
        <v>827</v>
      </c>
      <c r="B17" s="641">
        <v>2202518</v>
      </c>
      <c r="C17" s="642">
        <v>45470</v>
      </c>
      <c r="D17" s="643">
        <f t="shared" si="0"/>
        <v>2064.4553188668606</v>
      </c>
      <c r="E17" s="644">
        <f t="shared" si="2"/>
        <v>2.0644553188668605E-2</v>
      </c>
      <c r="F17" s="601"/>
      <c r="G17" s="80"/>
      <c r="H17" s="80"/>
      <c r="I17" s="80"/>
      <c r="J17" s="80"/>
    </row>
    <row r="18" spans="1:10" s="66" customFormat="1" ht="18.75">
      <c r="A18" s="930" t="s">
        <v>1030</v>
      </c>
      <c r="B18" s="641">
        <v>2299153</v>
      </c>
      <c r="C18" s="642">
        <v>49148</v>
      </c>
      <c r="D18" s="643">
        <f t="shared" si="0"/>
        <v>2137.6567805622331</v>
      </c>
      <c r="E18" s="644">
        <f t="shared" si="2"/>
        <v>2.1376567805622332E-2</v>
      </c>
      <c r="F18" s="601"/>
      <c r="G18" s="80"/>
      <c r="H18" s="80"/>
      <c r="I18" s="80"/>
      <c r="J18" s="80"/>
    </row>
    <row r="19" spans="1:10" s="604" customFormat="1" ht="18.75">
      <c r="A19" s="930" t="s">
        <v>1089</v>
      </c>
      <c r="B19" s="641">
        <f>+'Resumen EEp (2)'!D12</f>
        <v>2238751</v>
      </c>
      <c r="C19" s="642">
        <f>+'Resumen EEp (2)'!D6</f>
        <v>13204</v>
      </c>
      <c r="D19" s="643">
        <f t="shared" ref="D19" si="3">C19/B19*$A$25</f>
        <v>589.79314805442857</v>
      </c>
      <c r="E19" s="644">
        <f t="shared" ref="E19" si="4">C19/B19</f>
        <v>5.8979314805442853E-3</v>
      </c>
      <c r="F19" s="601"/>
      <c r="G19" s="601"/>
      <c r="H19" s="601"/>
      <c r="I19" s="601"/>
      <c r="J19" s="601"/>
    </row>
    <row r="20" spans="1:10" s="66" customFormat="1" ht="18.75">
      <c r="A20" s="467" t="s">
        <v>2</v>
      </c>
      <c r="B20" s="640"/>
      <c r="C20" s="638">
        <f>SUM(C4:C19)</f>
        <v>392594</v>
      </c>
      <c r="D20" s="638"/>
      <c r="E20" s="639">
        <f>AVERAGE(E4:E18)</f>
        <v>1.5777063363062796E-2</v>
      </c>
      <c r="F20" s="80"/>
      <c r="G20" s="80"/>
      <c r="H20" s="80"/>
      <c r="I20" s="80"/>
      <c r="J20" s="80"/>
    </row>
    <row r="21" spans="1:10" s="66" customFormat="1" ht="18.75">
      <c r="A21" s="745" t="s">
        <v>734</v>
      </c>
      <c r="B21" s="136"/>
      <c r="C21" s="601"/>
      <c r="D21" s="601"/>
      <c r="E21" s="601"/>
      <c r="F21" s="80"/>
      <c r="G21" s="80"/>
      <c r="H21" s="80"/>
      <c r="I21" s="80"/>
      <c r="J21" s="80"/>
    </row>
    <row r="22" spans="1:10" s="66" customFormat="1">
      <c r="A22" s="601"/>
      <c r="B22" s="136"/>
      <c r="C22" s="601"/>
      <c r="D22" s="601"/>
      <c r="E22" s="601"/>
      <c r="F22" s="80"/>
      <c r="G22" s="80"/>
      <c r="H22" s="80"/>
      <c r="I22" s="80"/>
      <c r="J22" s="80"/>
    </row>
    <row r="23" spans="1:10" s="66" customFormat="1">
      <c r="A23" s="80"/>
      <c r="B23" s="136"/>
      <c r="C23" s="80"/>
      <c r="D23" s="80"/>
      <c r="E23" s="80"/>
      <c r="F23" s="80"/>
      <c r="G23" s="80"/>
      <c r="H23" s="80"/>
      <c r="I23" s="80"/>
      <c r="J23" s="80"/>
    </row>
    <row r="24" spans="1:10" s="66" customFormat="1">
      <c r="A24" s="80"/>
      <c r="B24" s="136"/>
      <c r="C24" s="80"/>
      <c r="D24" s="80"/>
      <c r="E24" s="80"/>
      <c r="F24" s="80"/>
      <c r="G24" s="80"/>
      <c r="H24" s="80"/>
      <c r="I24" s="80"/>
      <c r="J24" s="80"/>
    </row>
    <row r="25" spans="1:10" s="66" customFormat="1" ht="15.75">
      <c r="A25" s="128">
        <v>100000</v>
      </c>
      <c r="B25" s="136"/>
      <c r="C25" s="80"/>
      <c r="D25" s="80"/>
      <c r="E25" s="80"/>
      <c r="F25" s="80"/>
      <c r="G25" s="80"/>
      <c r="H25" s="80"/>
      <c r="I25" s="80"/>
      <c r="J25" s="80"/>
    </row>
    <row r="26" spans="1:10" s="66" customFormat="1">
      <c r="A26" s="80"/>
      <c r="B26" s="136"/>
      <c r="C26" s="80"/>
      <c r="D26" s="80"/>
      <c r="E26" s="80"/>
      <c r="F26" s="80"/>
      <c r="G26" s="80"/>
      <c r="H26" s="80"/>
      <c r="I26" s="80"/>
      <c r="J26" s="80"/>
    </row>
    <row r="27" spans="1:10" s="66" customFormat="1">
      <c r="A27" s="80"/>
      <c r="B27" s="136"/>
      <c r="C27" s="80"/>
      <c r="D27" s="80"/>
      <c r="E27" s="80"/>
      <c r="F27" s="80"/>
      <c r="G27" s="80"/>
      <c r="H27" s="80"/>
      <c r="I27" s="80"/>
      <c r="J27" s="80"/>
    </row>
    <row r="28" spans="1:10" s="66" customFormat="1">
      <c r="A28" s="80"/>
      <c r="B28" s="136"/>
      <c r="C28" s="80"/>
      <c r="D28" s="80"/>
      <c r="E28" s="80"/>
      <c r="F28" s="80"/>
      <c r="G28" s="80"/>
      <c r="H28" s="80"/>
      <c r="I28" s="80"/>
      <c r="J28" s="80"/>
    </row>
    <row r="29" spans="1:10" s="66" customFormat="1">
      <c r="A29" s="80"/>
      <c r="B29" s="136"/>
      <c r="C29" s="80"/>
      <c r="D29" s="80"/>
      <c r="E29" s="80"/>
      <c r="F29" s="80"/>
      <c r="G29" s="80"/>
      <c r="H29" s="80"/>
      <c r="I29" s="80"/>
      <c r="J29" s="80"/>
    </row>
    <row r="30" spans="1:10" s="66" customFormat="1">
      <c r="A30" s="80"/>
      <c r="B30" s="136"/>
      <c r="C30" s="80"/>
      <c r="D30" s="80"/>
      <c r="E30" s="80"/>
      <c r="F30" s="80"/>
      <c r="G30" s="80"/>
      <c r="H30" s="80"/>
      <c r="I30" s="80"/>
      <c r="J30" s="80"/>
    </row>
    <row r="31" spans="1:10" s="66" customFormat="1">
      <c r="A31" s="80"/>
      <c r="B31" s="136"/>
      <c r="C31" s="80"/>
      <c r="D31" s="80"/>
      <c r="E31" s="80"/>
      <c r="F31" s="80"/>
      <c r="G31" s="80"/>
      <c r="H31" s="80"/>
      <c r="I31" s="80"/>
      <c r="J31" s="80"/>
    </row>
    <row r="32" spans="1:10" s="66" customFormat="1">
      <c r="A32" s="80"/>
      <c r="B32" s="136"/>
      <c r="C32" s="80"/>
      <c r="D32" s="80"/>
      <c r="E32" s="80"/>
      <c r="F32" s="80"/>
      <c r="G32" s="80"/>
      <c r="H32" s="80"/>
      <c r="I32" s="80"/>
      <c r="J32" s="80"/>
    </row>
    <row r="33" spans="1:10" s="66" customFormat="1">
      <c r="A33" s="80"/>
      <c r="B33" s="136"/>
      <c r="C33" s="80"/>
      <c r="D33" s="80"/>
      <c r="E33" s="80"/>
      <c r="F33" s="80"/>
      <c r="G33" s="80"/>
      <c r="H33" s="80"/>
      <c r="I33" s="80"/>
      <c r="J33" s="80"/>
    </row>
    <row r="34" spans="1:10" s="66" customFormat="1">
      <c r="A34" s="80"/>
      <c r="B34" s="136"/>
      <c r="C34" s="80"/>
      <c r="D34" s="80"/>
      <c r="E34" s="80"/>
      <c r="F34" s="80"/>
      <c r="G34" s="80"/>
      <c r="H34" s="80"/>
      <c r="I34" s="80"/>
      <c r="J34" s="80"/>
    </row>
    <row r="35" spans="1:10" s="66" customFormat="1">
      <c r="A35" s="80"/>
      <c r="B35" s="136"/>
      <c r="C35" s="80"/>
      <c r="D35" s="80"/>
      <c r="E35" s="80"/>
      <c r="F35" s="80"/>
      <c r="G35" s="80"/>
      <c r="H35" s="80"/>
      <c r="I35" s="80"/>
      <c r="J35" s="80"/>
    </row>
    <row r="36" spans="1:10" s="66" customFormat="1">
      <c r="A36" s="80"/>
      <c r="B36" s="136"/>
      <c r="C36" s="80"/>
      <c r="D36" s="80"/>
      <c r="E36" s="80"/>
      <c r="F36" s="80"/>
      <c r="G36" s="80"/>
      <c r="H36" s="80"/>
      <c r="I36" s="80"/>
      <c r="J36" s="80"/>
    </row>
    <row r="37" spans="1:10" s="66" customFormat="1">
      <c r="A37" s="80"/>
      <c r="B37" s="136"/>
      <c r="C37" s="80"/>
      <c r="D37" s="80"/>
      <c r="E37" s="80"/>
      <c r="F37" s="80"/>
      <c r="G37" s="80"/>
      <c r="H37" s="80"/>
      <c r="I37" s="80"/>
      <c r="J37" s="80"/>
    </row>
    <row r="38" spans="1:10" s="66" customFormat="1">
      <c r="A38" s="80"/>
      <c r="B38" s="136"/>
      <c r="C38" s="80"/>
      <c r="D38" s="80"/>
      <c r="E38" s="80"/>
      <c r="F38" s="80"/>
      <c r="G38" s="80"/>
      <c r="H38" s="80"/>
      <c r="I38" s="80"/>
      <c r="J38" s="80"/>
    </row>
    <row r="39" spans="1:10" s="66" customFormat="1">
      <c r="A39" s="80"/>
      <c r="B39" s="136"/>
      <c r="C39" s="80"/>
      <c r="D39" s="80"/>
      <c r="E39" s="80"/>
      <c r="F39" s="80"/>
      <c r="G39" s="80"/>
      <c r="H39" s="80"/>
      <c r="I39" s="80"/>
      <c r="J39" s="80"/>
    </row>
    <row r="40" spans="1:10" s="66" customFormat="1">
      <c r="A40" s="80"/>
      <c r="B40" s="136"/>
      <c r="C40" s="80"/>
      <c r="D40" s="80"/>
      <c r="E40" s="80"/>
      <c r="F40" s="80"/>
      <c r="G40" s="80"/>
      <c r="H40" s="80"/>
      <c r="I40" s="80"/>
      <c r="J40" s="80"/>
    </row>
    <row r="41" spans="1:10" s="66" customFormat="1">
      <c r="A41" s="80"/>
      <c r="B41" s="136"/>
      <c r="C41" s="80"/>
      <c r="D41" s="80"/>
      <c r="E41" s="80"/>
      <c r="F41" s="80"/>
      <c r="G41" s="80"/>
      <c r="H41" s="80"/>
      <c r="I41" s="80"/>
      <c r="J41" s="80"/>
    </row>
    <row r="42" spans="1:10" s="66" customFormat="1">
      <c r="A42" s="80"/>
      <c r="B42" s="136"/>
      <c r="C42" s="80"/>
      <c r="D42" s="80"/>
      <c r="E42" s="80"/>
      <c r="F42" s="80"/>
      <c r="G42" s="80"/>
      <c r="H42" s="80"/>
      <c r="I42" s="80"/>
      <c r="J42" s="80"/>
    </row>
    <row r="43" spans="1:10" s="66" customFormat="1">
      <c r="A43" s="80"/>
      <c r="B43" s="136"/>
      <c r="C43" s="80"/>
      <c r="D43" s="80"/>
      <c r="E43" s="80"/>
      <c r="F43" s="80"/>
      <c r="G43" s="80"/>
      <c r="H43" s="80"/>
      <c r="I43" s="80"/>
      <c r="J43" s="80"/>
    </row>
    <row r="44" spans="1:10" s="66" customFormat="1">
      <c r="A44" s="80"/>
      <c r="B44" s="136"/>
      <c r="C44" s="80"/>
      <c r="D44" s="80"/>
      <c r="E44" s="80"/>
      <c r="F44" s="80"/>
      <c r="G44" s="80"/>
      <c r="H44" s="80"/>
      <c r="I44" s="80"/>
      <c r="J44" s="80"/>
    </row>
    <row r="45" spans="1:10" s="66" customFormat="1">
      <c r="A45" s="80"/>
      <c r="B45" s="136"/>
      <c r="C45" s="80"/>
      <c r="D45" s="80"/>
      <c r="E45" s="80"/>
      <c r="F45" s="80"/>
      <c r="G45" s="80"/>
      <c r="H45" s="80"/>
      <c r="I45" s="80"/>
      <c r="J45" s="80"/>
    </row>
    <row r="46" spans="1:10" s="66" customFormat="1">
      <c r="A46" s="80"/>
      <c r="B46" s="136"/>
      <c r="C46" s="80"/>
      <c r="D46" s="80"/>
      <c r="E46" s="80"/>
      <c r="F46" s="80"/>
      <c r="G46" s="80"/>
      <c r="H46" s="80"/>
      <c r="I46" s="80"/>
      <c r="J46" s="80"/>
    </row>
    <row r="47" spans="1:10" s="66" customFormat="1">
      <c r="A47" s="80"/>
      <c r="B47" s="136"/>
      <c r="C47" s="80"/>
      <c r="D47" s="80"/>
      <c r="E47" s="80"/>
      <c r="F47" s="80"/>
    </row>
    <row r="48" spans="1:10" s="66" customFormat="1">
      <c r="A48" s="80"/>
      <c r="B48" s="136"/>
      <c r="C48" s="80"/>
      <c r="D48" s="80"/>
      <c r="E48" s="80"/>
      <c r="F48" s="80"/>
    </row>
    <row r="49" spans="1:6" s="66" customFormat="1">
      <c r="A49" s="80"/>
      <c r="B49" s="136"/>
      <c r="C49" s="80"/>
      <c r="D49" s="80"/>
      <c r="E49" s="80"/>
    </row>
    <row r="50" spans="1:6" s="66" customFormat="1">
      <c r="A50" s="80"/>
      <c r="B50" s="136"/>
      <c r="C50" s="80"/>
      <c r="D50" s="80"/>
      <c r="E50" s="80"/>
    </row>
    <row r="51" spans="1:6" s="66" customFormat="1">
      <c r="B51" s="38"/>
    </row>
    <row r="52" spans="1:6">
      <c r="A52" s="66"/>
      <c r="B52" s="38"/>
      <c r="C52" s="66"/>
      <c r="D52" s="66"/>
      <c r="E52" s="66"/>
      <c r="F52" s="66"/>
    </row>
    <row r="53" spans="1:6">
      <c r="A53" s="66"/>
      <c r="B53" s="38"/>
      <c r="C53" s="66"/>
      <c r="D53" s="66"/>
      <c r="E53" s="66"/>
      <c r="F53" s="66"/>
    </row>
    <row r="54" spans="1:6">
      <c r="A54" s="66"/>
      <c r="B54" s="38"/>
      <c r="C54" s="66"/>
      <c r="D54" s="66"/>
      <c r="E54" s="66"/>
    </row>
    <row r="55" spans="1:6">
      <c r="A55" s="66"/>
      <c r="B55" s="38"/>
      <c r="C55" s="66"/>
      <c r="D55" s="66"/>
      <c r="E55" s="66"/>
    </row>
  </sheetData>
  <mergeCells count="2">
    <mergeCell ref="A1:J1"/>
    <mergeCell ref="A2:J2"/>
  </mergeCells>
  <conditionalFormatting sqref="B17:E19">
    <cfRule type="cellIs" dxfId="21" priority="2" operator="equal">
      <formula>0</formula>
    </cfRule>
  </conditionalFormatting>
  <conditionalFormatting sqref="C18:C19">
    <cfRule type="cellIs" dxfId="20" priority="1" operator="equal">
      <formula>0</formula>
    </cfRule>
  </conditionalFormatting>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66"/>
    <col min="7" max="7" width="8.85546875" style="66" customWidth="1"/>
    <col min="8" max="8" width="11.42578125" style="66"/>
    <col min="9" max="9" width="7.85546875" style="66" customWidth="1"/>
    <col min="10" max="10" width="7" style="66" customWidth="1"/>
    <col min="11" max="11" width="5.85546875" style="66" customWidth="1"/>
    <col min="12" max="16384" width="11.42578125" style="66"/>
  </cols>
  <sheetData/>
  <pageMargins left="0.7" right="0.7" top="0.75" bottom="0.75" header="0.3" footer="0.3"/>
  <pageSetup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election activeCell="M60" sqref="M60"/>
    </sheetView>
  </sheetViews>
  <sheetFormatPr baseColWidth="10" defaultColWidth="11.42578125" defaultRowHeight="15"/>
  <cols>
    <col min="1" max="6" width="11.42578125" style="66"/>
    <col min="7" max="7" width="13.42578125" style="66" customWidth="1"/>
    <col min="8" max="10" width="11.42578125" style="66"/>
    <col min="11" max="11" width="15.5703125" style="66" customWidth="1"/>
    <col min="12" max="12" width="13.140625" style="66" customWidth="1"/>
    <col min="13" max="13" width="13" style="66" customWidth="1"/>
    <col min="14" max="16384" width="11.42578125" style="66"/>
  </cols>
  <sheetData>
    <row r="6" ht="20.25" customHeight="1"/>
  </sheetData>
  <pageMargins left="0.70866141732283472" right="0.70866141732283472" top="0.74803149606299213" bottom="0.74803149606299213" header="0.31496062992125984" footer="0.31496062992125984"/>
  <pageSetup scale="65"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S49" sqref="S49"/>
    </sheetView>
  </sheetViews>
  <sheetFormatPr baseColWidth="10" defaultColWidth="11.42578125" defaultRowHeight="15"/>
  <cols>
    <col min="1" max="6" width="11.42578125" style="66"/>
    <col min="7" max="7" width="13.42578125" style="66" customWidth="1"/>
    <col min="8" max="10" width="11.42578125" style="66"/>
    <col min="11" max="11" width="15.5703125" style="66" customWidth="1"/>
    <col min="12" max="12" width="13.140625" style="66" customWidth="1"/>
    <col min="13" max="13" width="13" style="66" customWidth="1"/>
    <col min="14" max="16384" width="11.42578125" style="66"/>
  </cols>
  <sheetData/>
  <pageMargins left="0.70866141732283472" right="0.70866141732283472" top="0.74803149606299213" bottom="0.74803149606299213" header="0.31496062992125984" footer="0.31496062992125984"/>
  <pageSetup scale="65"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5:J47"/>
  <sheetViews>
    <sheetView showGridLines="0" view="pageBreakPreview" zoomScale="85" zoomScaleNormal="100" zoomScaleSheetLayoutView="85" workbookViewId="0">
      <selection activeCell="N34" sqref="N34"/>
    </sheetView>
  </sheetViews>
  <sheetFormatPr baseColWidth="10" defaultColWidth="11.42578125" defaultRowHeight="15"/>
  <cols>
    <col min="1" max="1" width="15.28515625" style="66" customWidth="1"/>
    <col min="2" max="2" width="15.5703125" style="66" customWidth="1"/>
    <col min="3" max="3" width="15.140625" style="66" customWidth="1"/>
    <col min="4" max="4" width="14.42578125" style="66" customWidth="1"/>
    <col min="5" max="5" width="11.42578125" style="66"/>
    <col min="6" max="6" width="18.85546875" style="66" customWidth="1"/>
    <col min="7" max="7" width="10.7109375" style="66" customWidth="1"/>
    <col min="8" max="8" width="15" style="66" customWidth="1"/>
    <col min="9" max="9" width="10" style="66" customWidth="1"/>
    <col min="10" max="10" width="15.28515625" style="66" customWidth="1"/>
    <col min="11" max="11" width="16.140625" style="66" customWidth="1"/>
    <col min="12" max="12" width="13.140625" style="66" customWidth="1"/>
    <col min="13" max="16384" width="11.42578125" style="66"/>
  </cols>
  <sheetData>
    <row r="5" ht="9" customHeight="1"/>
    <row r="13" ht="15.75" customHeight="1"/>
    <row r="15" ht="15.75" customHeight="1"/>
    <row r="34" spans="6:10" ht="21" customHeight="1"/>
    <row r="39" spans="6:10">
      <c r="F39" s="199"/>
    </row>
    <row r="40" spans="6:10">
      <c r="J40" s="199"/>
    </row>
    <row r="42" spans="6:10">
      <c r="I42" s="199"/>
    </row>
    <row r="47" spans="6:10" ht="15.75">
      <c r="F47" s="265"/>
    </row>
  </sheetData>
  <pageMargins left="0.70866141732283472" right="0.70866141732283472" top="0.74803149606299213" bottom="0.74803149606299213" header="0.31496062992125984" footer="0.31496062992125984"/>
  <pageSetup scale="71" fitToHeight="0"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O42"/>
  <sheetViews>
    <sheetView showGridLines="0" tabSelected="1" view="pageBreakPreview" zoomScale="70" zoomScaleNormal="85" zoomScaleSheetLayoutView="70" workbookViewId="0">
      <pane xSplit="1" ySplit="4" topLeftCell="F5" activePane="bottomRight" state="frozen"/>
      <selection pane="topRight" activeCell="B1" sqref="B1"/>
      <selection pane="bottomLeft" activeCell="A5" sqref="A5"/>
      <selection pane="bottomRight" activeCell="J22" sqref="J22"/>
    </sheetView>
  </sheetViews>
  <sheetFormatPr baseColWidth="10" defaultColWidth="11.42578125" defaultRowHeight="15"/>
  <cols>
    <col min="1" max="1" width="19.7109375" style="680" customWidth="1"/>
    <col min="2" max="2" width="26.5703125" style="650" customWidth="1"/>
    <col min="3" max="3" width="23" style="650" customWidth="1"/>
    <col min="4" max="4" width="24.42578125" style="650" customWidth="1"/>
    <col min="5" max="5" width="21.140625" style="650" customWidth="1"/>
    <col min="6" max="6" width="24" style="650" customWidth="1"/>
    <col min="7" max="7" width="25.28515625" style="650" customWidth="1"/>
    <col min="8" max="8" width="26" style="650" customWidth="1"/>
    <col min="9" max="9" width="25.28515625" style="650" customWidth="1"/>
    <col min="10" max="10" width="24.42578125" style="650" customWidth="1"/>
    <col min="11" max="11" width="25.5703125" style="650" customWidth="1"/>
    <col min="12" max="12" width="24.140625" style="66" customWidth="1"/>
    <col min="13" max="13" width="28.5703125" style="66" customWidth="1"/>
    <col min="14" max="14" width="24" style="66" customWidth="1"/>
    <col min="15" max="15" width="39.42578125" style="66" customWidth="1"/>
    <col min="16" max="16384" width="11.42578125" style="66"/>
  </cols>
  <sheetData>
    <row r="1" spans="1:15" ht="95.25" customHeight="1">
      <c r="A1" s="2269"/>
      <c r="B1" s="2269"/>
      <c r="C1" s="2269"/>
      <c r="D1" s="2269"/>
      <c r="E1" s="2269"/>
      <c r="F1" s="2269"/>
      <c r="G1" s="2269"/>
      <c r="H1" s="2269"/>
      <c r="I1" s="2269"/>
      <c r="J1" s="2269"/>
      <c r="K1" s="2269"/>
      <c r="L1" s="2269"/>
      <c r="M1" s="2269"/>
      <c r="N1" s="2269"/>
    </row>
    <row r="2" spans="1:15" ht="9" customHeight="1">
      <c r="A2" s="2367" t="s">
        <v>462</v>
      </c>
      <c r="B2" s="2367"/>
      <c r="C2" s="2367"/>
      <c r="D2" s="2367"/>
      <c r="E2" s="2367"/>
      <c r="F2" s="2367"/>
      <c r="G2" s="2367"/>
      <c r="H2" s="2367"/>
      <c r="I2" s="2367"/>
      <c r="J2" s="2367"/>
      <c r="K2" s="2367"/>
      <c r="L2" s="2367"/>
      <c r="M2" s="2367"/>
      <c r="N2" s="2367"/>
    </row>
    <row r="3" spans="1:15" s="557" customFormat="1" ht="36" customHeight="1">
      <c r="A3" s="2368" t="s">
        <v>0</v>
      </c>
      <c r="B3" s="2370" t="s">
        <v>363</v>
      </c>
      <c r="C3" s="2370"/>
      <c r="D3" s="2370"/>
      <c r="E3" s="2370"/>
      <c r="F3" s="2370"/>
      <c r="G3" s="2370"/>
      <c r="H3" s="2371" t="s">
        <v>364</v>
      </c>
      <c r="I3" s="2372"/>
      <c r="J3" s="2372"/>
      <c r="K3" s="2373"/>
    </row>
    <row r="4" spans="1:15" s="557" customFormat="1" ht="50.25" customHeight="1">
      <c r="A4" s="2369"/>
      <c r="B4" s="266" t="s">
        <v>542</v>
      </c>
      <c r="C4" s="225" t="s">
        <v>541</v>
      </c>
      <c r="D4" s="225" t="s">
        <v>725</v>
      </c>
      <c r="E4" s="225" t="s">
        <v>724</v>
      </c>
      <c r="F4" s="225" t="s">
        <v>803</v>
      </c>
      <c r="G4" s="269" t="s">
        <v>365</v>
      </c>
      <c r="H4" s="1326" t="s">
        <v>495</v>
      </c>
      <c r="I4" s="225" t="s">
        <v>496</v>
      </c>
      <c r="J4" s="225" t="s">
        <v>804</v>
      </c>
      <c r="K4" s="269" t="s">
        <v>366</v>
      </c>
      <c r="L4" s="1326" t="s">
        <v>521</v>
      </c>
      <c r="M4" s="225" t="s">
        <v>373</v>
      </c>
      <c r="N4" s="226" t="s">
        <v>723</v>
      </c>
    </row>
    <row r="5" spans="1:15" s="667" customFormat="1" ht="15.75">
      <c r="A5" s="685">
        <v>2003</v>
      </c>
      <c r="B5" s="807">
        <v>1839323722.0100002</v>
      </c>
      <c r="C5" s="807">
        <v>50000000</v>
      </c>
      <c r="D5" s="807">
        <v>0</v>
      </c>
      <c r="E5" s="807">
        <v>0</v>
      </c>
      <c r="F5" s="807">
        <v>0</v>
      </c>
      <c r="G5" s="1328">
        <f t="shared" ref="G5:G22" si="0">+C5+B5+D5+E5+F5</f>
        <v>1889323722.0100002</v>
      </c>
      <c r="H5" s="665">
        <v>1813713639.8399999</v>
      </c>
      <c r="I5" s="665">
        <v>50652652.469999999</v>
      </c>
      <c r="J5" s="665">
        <v>0</v>
      </c>
      <c r="K5" s="1329">
        <f>+I5+H5+J5</f>
        <v>1864366292.3099999</v>
      </c>
      <c r="L5" s="662">
        <f>+B5-H5</f>
        <v>25610082.170000315</v>
      </c>
      <c r="M5" s="662">
        <f>+G5-K5</f>
        <v>24957429.700000286</v>
      </c>
      <c r="N5" s="663">
        <f>C5-I5</f>
        <v>-652652.46999999881</v>
      </c>
    </row>
    <row r="6" spans="1:15" s="667" customFormat="1" ht="15.75">
      <c r="A6" s="685">
        <v>2004</v>
      </c>
      <c r="B6" s="807">
        <v>7356899786.1700001</v>
      </c>
      <c r="C6" s="807">
        <v>100013332.31999999</v>
      </c>
      <c r="D6" s="807">
        <v>0</v>
      </c>
      <c r="E6" s="807">
        <v>0</v>
      </c>
      <c r="F6" s="807">
        <v>0</v>
      </c>
      <c r="G6" s="660">
        <f t="shared" si="0"/>
        <v>7456913118.4899998</v>
      </c>
      <c r="H6" s="665">
        <v>7307971772.0699987</v>
      </c>
      <c r="I6" s="665">
        <v>103813912.38</v>
      </c>
      <c r="J6" s="665">
        <v>0</v>
      </c>
      <c r="K6" s="666">
        <f>+I6+H6+J6</f>
        <v>7411785684.4499989</v>
      </c>
      <c r="L6" s="662">
        <f t="shared" ref="L6:L17" si="1">+B6-H6</f>
        <v>48928014.100001335</v>
      </c>
      <c r="M6" s="662">
        <f t="shared" ref="M6:M17" si="2">+G6-K6</f>
        <v>45127434.040000916</v>
      </c>
      <c r="N6" s="663">
        <f t="shared" ref="N6:N17" si="3">C6-I6</f>
        <v>-3800580.0600000024</v>
      </c>
    </row>
    <row r="7" spans="1:15" s="667" customFormat="1" ht="15.75">
      <c r="A7" s="685">
        <v>2005</v>
      </c>
      <c r="B7" s="807">
        <v>9658178373.5399971</v>
      </c>
      <c r="C7" s="807">
        <v>604604920.63</v>
      </c>
      <c r="D7" s="807">
        <v>0</v>
      </c>
      <c r="E7" s="807">
        <v>0</v>
      </c>
      <c r="F7" s="807">
        <v>0</v>
      </c>
      <c r="G7" s="660">
        <f t="shared" si="0"/>
        <v>10262783294.169996</v>
      </c>
      <c r="H7" s="665">
        <v>9649957865.664959</v>
      </c>
      <c r="I7" s="665">
        <v>203608914.68000001</v>
      </c>
      <c r="J7" s="665">
        <v>0</v>
      </c>
      <c r="K7" s="666">
        <f>+I7+H7+J7</f>
        <v>9853566780.3449593</v>
      </c>
      <c r="L7" s="662">
        <f t="shared" si="1"/>
        <v>8220507.875038147</v>
      </c>
      <c r="M7" s="662">
        <f t="shared" si="2"/>
        <v>409216513.825037</v>
      </c>
      <c r="N7" s="663">
        <f t="shared" si="3"/>
        <v>400996005.94999999</v>
      </c>
    </row>
    <row r="8" spans="1:15" s="667" customFormat="1" ht="15.75">
      <c r="A8" s="685">
        <v>2006</v>
      </c>
      <c r="B8" s="807">
        <v>11072100417.48</v>
      </c>
      <c r="C8" s="807">
        <v>724509996.65999997</v>
      </c>
      <c r="D8" s="807">
        <v>0</v>
      </c>
      <c r="E8" s="807">
        <v>0</v>
      </c>
      <c r="F8" s="807">
        <v>0</v>
      </c>
      <c r="G8" s="660">
        <f t="shared" si="0"/>
        <v>11796610414.139999</v>
      </c>
      <c r="H8" s="665">
        <v>10992104977.92</v>
      </c>
      <c r="I8" s="665">
        <v>816768960.5</v>
      </c>
      <c r="J8" s="665">
        <v>0</v>
      </c>
      <c r="K8" s="666">
        <f t="shared" ref="K8:K22" si="4">+I8+H8+J8</f>
        <v>11808873938.42</v>
      </c>
      <c r="L8" s="662">
        <f t="shared" si="1"/>
        <v>79995439.559999466</v>
      </c>
      <c r="M8" s="662">
        <f t="shared" si="2"/>
        <v>-12263524.280000687</v>
      </c>
      <c r="N8" s="663">
        <f t="shared" si="3"/>
        <v>-92258963.840000033</v>
      </c>
    </row>
    <row r="9" spans="1:15" s="667" customFormat="1" ht="15.75">
      <c r="A9" s="685">
        <v>2007</v>
      </c>
      <c r="B9" s="807">
        <v>21196634534.599998</v>
      </c>
      <c r="C9" s="807">
        <v>1566425499.9599998</v>
      </c>
      <c r="D9" s="807">
        <v>6163525.5899999999</v>
      </c>
      <c r="E9" s="807">
        <v>125000000</v>
      </c>
      <c r="F9" s="807">
        <v>0</v>
      </c>
      <c r="G9" s="660">
        <f t="shared" si="0"/>
        <v>22894223560.149998</v>
      </c>
      <c r="H9" s="665">
        <v>19449421024.499001</v>
      </c>
      <c r="I9" s="665">
        <v>1578880050.26</v>
      </c>
      <c r="J9" s="665">
        <v>0</v>
      </c>
      <c r="K9" s="666">
        <f t="shared" si="4"/>
        <v>21028301074.758999</v>
      </c>
      <c r="L9" s="662">
        <f t="shared" si="1"/>
        <v>1747213510.1009979</v>
      </c>
      <c r="M9" s="662">
        <f t="shared" si="2"/>
        <v>1865922485.3909988</v>
      </c>
      <c r="N9" s="663">
        <f t="shared" si="3"/>
        <v>-12454550.300000191</v>
      </c>
    </row>
    <row r="10" spans="1:15" s="667" customFormat="1" ht="15.75">
      <c r="A10" s="685">
        <v>2008</v>
      </c>
      <c r="B10" s="807">
        <v>33078165051.270004</v>
      </c>
      <c r="C10" s="807">
        <v>2203369531</v>
      </c>
      <c r="D10" s="807">
        <v>173508720.10999998</v>
      </c>
      <c r="E10" s="807">
        <v>256250000</v>
      </c>
      <c r="F10" s="807">
        <v>0</v>
      </c>
      <c r="G10" s="660">
        <f t="shared" si="0"/>
        <v>35711293302.380005</v>
      </c>
      <c r="H10" s="665">
        <v>30384608580.630005</v>
      </c>
      <c r="I10" s="665">
        <v>2556770326.0999999</v>
      </c>
      <c r="J10" s="665">
        <v>0</v>
      </c>
      <c r="K10" s="666">
        <f t="shared" si="4"/>
        <v>32941378906.730003</v>
      </c>
      <c r="L10" s="662">
        <f t="shared" si="1"/>
        <v>2693556470.6399994</v>
      </c>
      <c r="M10" s="662">
        <f t="shared" si="2"/>
        <v>2769914395.6500015</v>
      </c>
      <c r="N10" s="663">
        <f t="shared" si="3"/>
        <v>-353400795.0999999</v>
      </c>
    </row>
    <row r="11" spans="1:15" s="667" customFormat="1" ht="15.75">
      <c r="A11" s="685">
        <v>2009</v>
      </c>
      <c r="B11" s="807">
        <v>37872770644.519997</v>
      </c>
      <c r="C11" s="807">
        <v>3190675855.0100002</v>
      </c>
      <c r="D11" s="807">
        <v>756417677.61999989</v>
      </c>
      <c r="E11" s="807">
        <v>18750000</v>
      </c>
      <c r="F11" s="807">
        <v>178872817.62</v>
      </c>
      <c r="G11" s="660">
        <f t="shared" si="0"/>
        <v>42017486994.770004</v>
      </c>
      <c r="H11" s="665">
        <v>36497964610.739998</v>
      </c>
      <c r="I11" s="665">
        <v>2723337644.3600001</v>
      </c>
      <c r="J11" s="665">
        <v>0</v>
      </c>
      <c r="K11" s="666">
        <f t="shared" si="4"/>
        <v>39221302255.099998</v>
      </c>
      <c r="L11" s="662">
        <f t="shared" si="1"/>
        <v>1374806033.7799988</v>
      </c>
      <c r="M11" s="662">
        <f t="shared" si="2"/>
        <v>2796184739.6700058</v>
      </c>
      <c r="N11" s="663">
        <f t="shared" si="3"/>
        <v>467338210.6500001</v>
      </c>
      <c r="O11" s="668"/>
    </row>
    <row r="12" spans="1:15" s="667" customFormat="1" ht="15.75">
      <c r="A12" s="685">
        <v>2010</v>
      </c>
      <c r="B12" s="807">
        <v>43605006094</v>
      </c>
      <c r="C12" s="807">
        <v>3736675849.46</v>
      </c>
      <c r="D12" s="807">
        <v>592502085.87</v>
      </c>
      <c r="E12" s="807">
        <v>0</v>
      </c>
      <c r="F12" s="807">
        <v>95767340.060000002</v>
      </c>
      <c r="G12" s="660">
        <f t="shared" si="0"/>
        <v>48029951369.389999</v>
      </c>
      <c r="H12" s="665">
        <v>47159091999.259995</v>
      </c>
      <c r="I12" s="665">
        <v>3444380482.9799995</v>
      </c>
      <c r="J12" s="665">
        <v>115952658.19999999</v>
      </c>
      <c r="K12" s="666">
        <f t="shared" si="4"/>
        <v>50719425140.439987</v>
      </c>
      <c r="L12" s="662">
        <f t="shared" si="1"/>
        <v>-3554085905.2599945</v>
      </c>
      <c r="M12" s="662">
        <f t="shared" si="2"/>
        <v>-2689473771.0499878</v>
      </c>
      <c r="N12" s="663">
        <f t="shared" si="3"/>
        <v>292295366.4800005</v>
      </c>
      <c r="O12" s="669"/>
    </row>
    <row r="13" spans="1:15" s="667" customFormat="1" ht="15.75">
      <c r="A13" s="685">
        <v>2011</v>
      </c>
      <c r="B13" s="807">
        <v>49415884815.839996</v>
      </c>
      <c r="C13" s="807">
        <v>4134675852</v>
      </c>
      <c r="D13" s="807">
        <v>678652741.80999982</v>
      </c>
      <c r="E13" s="807">
        <v>0</v>
      </c>
      <c r="F13" s="807">
        <v>320281085.42000002</v>
      </c>
      <c r="G13" s="660">
        <f t="shared" si="0"/>
        <v>54549494495.069992</v>
      </c>
      <c r="H13" s="665">
        <v>49687029143.730011</v>
      </c>
      <c r="I13" s="665">
        <v>4363872025.2399998</v>
      </c>
      <c r="J13" s="665">
        <v>291946073.39999998</v>
      </c>
      <c r="K13" s="666">
        <f t="shared" si="4"/>
        <v>54342847242.37001</v>
      </c>
      <c r="L13" s="662">
        <f t="shared" si="1"/>
        <v>-271144327.89001465</v>
      </c>
      <c r="M13" s="662">
        <f t="shared" si="2"/>
        <v>206647252.69998169</v>
      </c>
      <c r="N13" s="663">
        <f t="shared" si="3"/>
        <v>-229196173.23999977</v>
      </c>
    </row>
    <row r="14" spans="1:15" s="667" customFormat="1" ht="15.75">
      <c r="A14" s="685">
        <v>2012</v>
      </c>
      <c r="B14" s="807">
        <v>55065532307.990005</v>
      </c>
      <c r="C14" s="807">
        <v>4599999999.96</v>
      </c>
      <c r="D14" s="807">
        <v>728182337.74000013</v>
      </c>
      <c r="E14" s="807">
        <v>0</v>
      </c>
      <c r="F14" s="807">
        <v>349151178.95999998</v>
      </c>
      <c r="G14" s="660">
        <f t="shared" si="0"/>
        <v>60742865824.650002</v>
      </c>
      <c r="H14" s="665">
        <v>56015800379.699997</v>
      </c>
      <c r="I14" s="665">
        <v>4742082647.7799997</v>
      </c>
      <c r="J14" s="665">
        <v>331635794.92000002</v>
      </c>
      <c r="K14" s="666">
        <f t="shared" si="4"/>
        <v>61089518822.399994</v>
      </c>
      <c r="L14" s="662">
        <f t="shared" si="1"/>
        <v>-950268071.70999146</v>
      </c>
      <c r="M14" s="662">
        <f t="shared" si="2"/>
        <v>-346652997.74999237</v>
      </c>
      <c r="N14" s="663">
        <f t="shared" si="3"/>
        <v>-142082647.81999969</v>
      </c>
    </row>
    <row r="15" spans="1:15" s="667" customFormat="1" ht="15.75">
      <c r="A15" s="685">
        <v>2013</v>
      </c>
      <c r="B15" s="807">
        <v>61483003598.400002</v>
      </c>
      <c r="C15" s="807">
        <v>5302610000</v>
      </c>
      <c r="D15" s="807">
        <v>546685227.30000007</v>
      </c>
      <c r="E15" s="807">
        <v>0</v>
      </c>
      <c r="F15" s="807">
        <v>362641633.79000002</v>
      </c>
      <c r="G15" s="660">
        <f t="shared" si="0"/>
        <v>67694940459.490005</v>
      </c>
      <c r="H15" s="665">
        <v>62148659498.759995</v>
      </c>
      <c r="I15" s="665">
        <v>5215203784.9399996</v>
      </c>
      <c r="J15" s="665">
        <v>333800248.55999994</v>
      </c>
      <c r="K15" s="666">
        <f t="shared" si="4"/>
        <v>67697663532.259995</v>
      </c>
      <c r="L15" s="662">
        <f t="shared" si="1"/>
        <v>-665655900.35999298</v>
      </c>
      <c r="M15" s="662">
        <f t="shared" si="2"/>
        <v>-2723072.7699890137</v>
      </c>
      <c r="N15" s="663">
        <f t="shared" si="3"/>
        <v>87406215.06000042</v>
      </c>
    </row>
    <row r="16" spans="1:15" s="667" customFormat="1" ht="15.75">
      <c r="A16" s="685">
        <v>2014</v>
      </c>
      <c r="B16" s="807">
        <v>69920892914.539993</v>
      </c>
      <c r="C16" s="807">
        <v>6839999499</v>
      </c>
      <c r="D16" s="807">
        <v>518319800.63000005</v>
      </c>
      <c r="E16" s="807">
        <v>0</v>
      </c>
      <c r="F16" s="807">
        <v>332071916.05000001</v>
      </c>
      <c r="G16" s="660">
        <f t="shared" si="0"/>
        <v>77611284130.220001</v>
      </c>
      <c r="H16" s="665">
        <v>70212118559.800003</v>
      </c>
      <c r="I16" s="665">
        <v>7378610518.96</v>
      </c>
      <c r="J16" s="665">
        <v>329249337.19999999</v>
      </c>
      <c r="K16" s="666">
        <f t="shared" si="4"/>
        <v>77919978415.960007</v>
      </c>
      <c r="L16" s="662">
        <f t="shared" si="1"/>
        <v>-291225645.26000977</v>
      </c>
      <c r="M16" s="662">
        <f t="shared" si="2"/>
        <v>-308694285.74000549</v>
      </c>
      <c r="N16" s="663">
        <f t="shared" si="3"/>
        <v>-538611019.96000004</v>
      </c>
    </row>
    <row r="17" spans="1:15" s="670" customFormat="1" ht="15.75">
      <c r="A17" s="685">
        <v>2015</v>
      </c>
      <c r="B17" s="807">
        <v>79052372049.329987</v>
      </c>
      <c r="C17" s="807">
        <v>6922811271.25</v>
      </c>
      <c r="D17" s="807">
        <v>554292818.75</v>
      </c>
      <c r="E17" s="807">
        <v>0</v>
      </c>
      <c r="F17" s="807">
        <v>355290192.04999995</v>
      </c>
      <c r="G17" s="660">
        <f t="shared" si="0"/>
        <v>86884766331.37999</v>
      </c>
      <c r="H17" s="665">
        <v>78537174647.860001</v>
      </c>
      <c r="I17" s="665">
        <v>6892825210.3000002</v>
      </c>
      <c r="J17" s="665">
        <v>335652778.95999998</v>
      </c>
      <c r="K17" s="666">
        <f t="shared" si="4"/>
        <v>85765652637.12001</v>
      </c>
      <c r="L17" s="662">
        <f t="shared" si="1"/>
        <v>515197401.46998596</v>
      </c>
      <c r="M17" s="662">
        <f t="shared" si="2"/>
        <v>1119113694.2599792</v>
      </c>
      <c r="N17" s="663">
        <f t="shared" si="3"/>
        <v>29986060.949999809</v>
      </c>
    </row>
    <row r="18" spans="1:15" s="670" customFormat="1" ht="15.75">
      <c r="A18" s="685">
        <v>2016</v>
      </c>
      <c r="B18" s="807">
        <v>89049164221.449982</v>
      </c>
      <c r="C18" s="807">
        <v>8498167479</v>
      </c>
      <c r="D18" s="807">
        <v>683922196.33000004</v>
      </c>
      <c r="E18" s="807">
        <v>0</v>
      </c>
      <c r="F18" s="807">
        <v>371308008.60000002</v>
      </c>
      <c r="G18" s="660">
        <f t="shared" si="0"/>
        <v>98602561905.37999</v>
      </c>
      <c r="H18" s="665">
        <v>89080179368.25</v>
      </c>
      <c r="I18" s="665">
        <v>8178603831.1000004</v>
      </c>
      <c r="J18" s="665">
        <v>328531909.15999991</v>
      </c>
      <c r="K18" s="666">
        <f t="shared" si="4"/>
        <v>97587315108.51001</v>
      </c>
      <c r="L18" s="662">
        <f>+B18-H18</f>
        <v>-31015146.800018311</v>
      </c>
      <c r="M18" s="662">
        <f>+G18-K18</f>
        <v>1015246796.8699799</v>
      </c>
      <c r="N18" s="663">
        <f>C18-I18</f>
        <v>319563647.89999962</v>
      </c>
    </row>
    <row r="19" spans="1:15" s="984" customFormat="1" ht="15.75">
      <c r="A19" s="981">
        <v>2017</v>
      </c>
      <c r="B19" s="807">
        <v>99657751352.690002</v>
      </c>
      <c r="C19" s="807">
        <v>8861365332.7000008</v>
      </c>
      <c r="D19" s="807">
        <v>576015155.07000005</v>
      </c>
      <c r="E19" s="807">
        <v>0</v>
      </c>
      <c r="F19" s="807">
        <v>666539596.8900001</v>
      </c>
      <c r="G19" s="660">
        <f t="shared" si="0"/>
        <v>109761671437.35001</v>
      </c>
      <c r="H19" s="665">
        <v>98826710388.779999</v>
      </c>
      <c r="I19" s="665">
        <v>9002153750.7799988</v>
      </c>
      <c r="J19" s="665">
        <v>558973905.84000003</v>
      </c>
      <c r="K19" s="666">
        <f t="shared" si="4"/>
        <v>108387838045.39999</v>
      </c>
      <c r="L19" s="982">
        <f>+B19-H19</f>
        <v>831040963.91000366</v>
      </c>
      <c r="M19" s="982">
        <f>+G19-K19</f>
        <v>1373833391.9500122</v>
      </c>
      <c r="N19" s="983">
        <f>C19-I19</f>
        <v>-140788418.07999802</v>
      </c>
    </row>
    <row r="20" spans="1:15" s="984" customFormat="1" ht="15.75">
      <c r="A20" s="981">
        <v>2018</v>
      </c>
      <c r="B20" s="807">
        <v>112854009382.5</v>
      </c>
      <c r="C20" s="807">
        <v>9303031999.3699989</v>
      </c>
      <c r="D20" s="807">
        <v>740948848.4799999</v>
      </c>
      <c r="E20" s="807">
        <v>0</v>
      </c>
      <c r="F20" s="807">
        <v>793166886.71000004</v>
      </c>
      <c r="G20" s="660">
        <f t="shared" si="0"/>
        <v>123691157117.06</v>
      </c>
      <c r="H20" s="665">
        <v>112956079448.92</v>
      </c>
      <c r="I20" s="665">
        <v>9656741344.960001</v>
      </c>
      <c r="J20" s="665">
        <v>758411882.95999992</v>
      </c>
      <c r="K20" s="666">
        <f t="shared" si="4"/>
        <v>123371232676.84001</v>
      </c>
      <c r="L20" s="982">
        <f>+B20-H20</f>
        <v>-102070066.41999817</v>
      </c>
      <c r="M20" s="982">
        <f>+G20-K20</f>
        <v>319924440.21998596</v>
      </c>
      <c r="N20" s="983">
        <f>C20-I20</f>
        <v>-353709345.59000206</v>
      </c>
    </row>
    <row r="21" spans="1:15" s="984" customFormat="1" ht="15.75">
      <c r="A21" s="981">
        <v>2019</v>
      </c>
      <c r="B21" s="807">
        <v>122800092365.86</v>
      </c>
      <c r="C21" s="807">
        <v>10073865331.690001</v>
      </c>
      <c r="D21" s="807">
        <v>847776257.70000005</v>
      </c>
      <c r="E21" s="807">
        <v>0</v>
      </c>
      <c r="F21" s="807">
        <v>910105888.26999998</v>
      </c>
      <c r="G21" s="660">
        <f t="shared" si="0"/>
        <v>134631839843.52</v>
      </c>
      <c r="H21" s="665">
        <v>122933736042.72</v>
      </c>
      <c r="I21" s="665">
        <v>10092459380.139999</v>
      </c>
      <c r="J21" s="665">
        <v>973800800.96999991</v>
      </c>
      <c r="K21" s="666">
        <f t="shared" si="4"/>
        <v>133999996223.83</v>
      </c>
      <c r="L21" s="982">
        <f>+B21-H21</f>
        <v>-133643676.86000061</v>
      </c>
      <c r="M21" s="982">
        <f>+G21-K21</f>
        <v>631843619.69000244</v>
      </c>
      <c r="N21" s="983">
        <f>C21-I21</f>
        <v>-18594048.449998856</v>
      </c>
    </row>
    <row r="22" spans="1:15" s="984" customFormat="1" ht="15.75">
      <c r="A22" s="981" t="s">
        <v>1096</v>
      </c>
      <c r="B22" s="807">
        <v>52189234178.040001</v>
      </c>
      <c r="C22" s="807">
        <v>4465221666.3299999</v>
      </c>
      <c r="D22" s="807">
        <v>275425095.09999996</v>
      </c>
      <c r="E22" s="807">
        <v>0</v>
      </c>
      <c r="F22" s="807">
        <v>997604698.68999994</v>
      </c>
      <c r="G22" s="660">
        <f t="shared" si="0"/>
        <v>57927485638.160004</v>
      </c>
      <c r="H22" s="665">
        <v>54078778069.539993</v>
      </c>
      <c r="I22" s="665">
        <v>4435423192.8699989</v>
      </c>
      <c r="J22" s="665">
        <v>353268765.12</v>
      </c>
      <c r="K22" s="666">
        <f t="shared" si="4"/>
        <v>58867470027.529991</v>
      </c>
      <c r="L22" s="982">
        <f>+B22-H22</f>
        <v>-1889543891.4999924</v>
      </c>
      <c r="M22" s="982">
        <f>+G22-K22</f>
        <v>-939984389.36998749</v>
      </c>
      <c r="N22" s="983">
        <f>C22-I22</f>
        <v>29798473.460000992</v>
      </c>
    </row>
    <row r="23" spans="1:15" s="664" customFormat="1" ht="21.75" customHeight="1">
      <c r="A23" s="686" t="s">
        <v>103</v>
      </c>
      <c r="B23" s="661">
        <f t="shared" ref="B23:N23" si="5">SUM(B5:B22)</f>
        <v>957167015810.22986</v>
      </c>
      <c r="C23" s="661">
        <f t="shared" si="5"/>
        <v>81178023416.339996</v>
      </c>
      <c r="D23" s="661">
        <f t="shared" si="5"/>
        <v>7678812488.0999994</v>
      </c>
      <c r="E23" s="661">
        <f t="shared" si="5"/>
        <v>400000000</v>
      </c>
      <c r="F23" s="661">
        <f t="shared" si="5"/>
        <v>5732801243.1099997</v>
      </c>
      <c r="G23" s="1192">
        <f t="shared" si="5"/>
        <v>1052156652957.7802</v>
      </c>
      <c r="H23" s="1327">
        <f t="shared" si="5"/>
        <v>957731100018.68396</v>
      </c>
      <c r="I23" s="661">
        <f t="shared" si="5"/>
        <v>81436188630.799988</v>
      </c>
      <c r="J23" s="661">
        <f t="shared" si="5"/>
        <v>4711224155.29</v>
      </c>
      <c r="K23" s="1192">
        <f t="shared" si="5"/>
        <v>1043878512804.774</v>
      </c>
      <c r="L23" s="1327">
        <f>SUM(L5:L22)</f>
        <v>-564084208.45398808</v>
      </c>
      <c r="M23" s="661">
        <f t="shared" si="5"/>
        <v>8278140153.0060234</v>
      </c>
      <c r="N23" s="661">
        <f t="shared" si="5"/>
        <v>-258165214.45999718</v>
      </c>
    </row>
    <row r="24" spans="1:15" ht="19.5" customHeight="1">
      <c r="A24" s="2374" t="s">
        <v>742</v>
      </c>
      <c r="B24" s="2374"/>
      <c r="C24" s="2374"/>
      <c r="D24" s="2374"/>
      <c r="E24" s="2374"/>
      <c r="F24" s="2374"/>
      <c r="G24" s="2374"/>
      <c r="H24" s="2375"/>
      <c r="I24" s="2375"/>
      <c r="J24" s="2375"/>
      <c r="K24" s="2374"/>
      <c r="L24" s="2374"/>
      <c r="M24" s="2374"/>
      <c r="N24" s="2374"/>
    </row>
    <row r="25" spans="1:15" ht="15.75">
      <c r="A25" s="2366" t="s">
        <v>743</v>
      </c>
      <c r="B25" s="2366"/>
      <c r="C25" s="2366"/>
      <c r="D25" s="2366"/>
      <c r="E25" s="2366"/>
      <c r="F25" s="2366"/>
      <c r="G25" s="739"/>
      <c r="H25" s="831"/>
      <c r="I25" s="831"/>
      <c r="J25" s="831"/>
      <c r="K25" s="831"/>
      <c r="O25" s="653"/>
    </row>
    <row r="26" spans="1:15" s="750" customFormat="1" ht="15.75">
      <c r="A26" s="760"/>
      <c r="B26" s="870"/>
      <c r="C26" s="870"/>
      <c r="D26" s="870"/>
      <c r="E26" s="870"/>
      <c r="F26" s="870"/>
      <c r="G26" s="870"/>
      <c r="H26" s="870"/>
      <c r="I26" s="870"/>
      <c r="J26" s="870"/>
      <c r="K26" s="870"/>
      <c r="L26" s="870"/>
      <c r="M26" s="870"/>
      <c r="N26" s="870"/>
    </row>
    <row r="27" spans="1:15" s="45" customFormat="1" ht="15.75">
      <c r="A27" s="757"/>
      <c r="B27" s="2070"/>
      <c r="C27" s="39"/>
      <c r="D27" s="39"/>
      <c r="E27" s="39"/>
      <c r="F27" s="39"/>
      <c r="G27" s="39"/>
      <c r="H27" s="39"/>
      <c r="I27" s="39"/>
      <c r="J27" s="39"/>
      <c r="K27" s="39"/>
      <c r="L27" s="39"/>
      <c r="M27" s="39"/>
      <c r="N27" s="39"/>
      <c r="O27" s="752"/>
    </row>
    <row r="28" spans="1:15" ht="15.75">
      <c r="A28" s="757"/>
      <c r="B28" s="2070"/>
      <c r="C28" s="757"/>
      <c r="D28" s="757"/>
      <c r="E28" s="757"/>
      <c r="F28" s="757"/>
      <c r="G28" s="757"/>
      <c r="H28" s="757"/>
      <c r="I28" s="757"/>
      <c r="J28" s="757"/>
      <c r="K28" s="757"/>
      <c r="L28" s="757"/>
      <c r="M28" s="757"/>
      <c r="N28" s="757"/>
      <c r="O28" s="760"/>
    </row>
    <row r="29" spans="1:15">
      <c r="A29" s="757"/>
      <c r="B29" s="757"/>
      <c r="C29" s="757"/>
      <c r="D29" s="757"/>
      <c r="E29" s="757"/>
      <c r="F29" s="757"/>
      <c r="G29" s="757"/>
      <c r="H29" s="757"/>
      <c r="I29" s="757"/>
      <c r="J29" s="757"/>
      <c r="K29" s="757"/>
      <c r="O29" s="751"/>
    </row>
    <row r="30" spans="1:15" ht="15.75">
      <c r="C30" s="45"/>
      <c r="D30" s="45"/>
      <c r="E30" s="753"/>
      <c r="F30" s="652"/>
      <c r="K30" s="829"/>
      <c r="O30" s="650"/>
    </row>
    <row r="31" spans="1:15" ht="15.75">
      <c r="C31" s="45"/>
      <c r="D31" s="45"/>
      <c r="F31" s="652"/>
      <c r="K31" s="829"/>
    </row>
    <row r="32" spans="1:15" ht="15.75">
      <c r="C32" s="45"/>
      <c r="D32" s="45"/>
      <c r="F32" s="652"/>
      <c r="K32" s="829"/>
    </row>
    <row r="33" spans="3:11" ht="15.75">
      <c r="C33" s="45"/>
      <c r="D33" s="45"/>
      <c r="F33" s="652"/>
      <c r="K33" s="829"/>
    </row>
    <row r="34" spans="3:11" ht="15.75">
      <c r="C34" s="45"/>
      <c r="D34" s="45"/>
      <c r="F34" s="652"/>
      <c r="K34" s="829"/>
    </row>
    <row r="35" spans="3:11">
      <c r="C35" s="45"/>
      <c r="D35" s="45"/>
      <c r="K35" s="829"/>
    </row>
    <row r="36" spans="3:11">
      <c r="C36" s="45"/>
      <c r="D36" s="45"/>
      <c r="K36" s="829"/>
    </row>
    <row r="37" spans="3:11">
      <c r="C37" s="45"/>
      <c r="D37" s="45"/>
      <c r="K37" s="829"/>
    </row>
    <row r="38" spans="3:11">
      <c r="C38" s="45"/>
      <c r="D38" s="45"/>
      <c r="K38" s="829"/>
    </row>
    <row r="39" spans="3:11">
      <c r="C39" s="45"/>
      <c r="D39" s="45"/>
      <c r="K39" s="829"/>
    </row>
    <row r="40" spans="3:11">
      <c r="C40" s="45"/>
      <c r="D40" s="45"/>
      <c r="K40" s="829"/>
    </row>
    <row r="41" spans="3:11">
      <c r="C41" s="45"/>
      <c r="D41" s="45"/>
      <c r="K41" s="829"/>
    </row>
    <row r="42" spans="3:11">
      <c r="K42" s="829"/>
    </row>
  </sheetData>
  <mergeCells count="7">
    <mergeCell ref="A25:F25"/>
    <mergeCell ref="A1:N1"/>
    <mergeCell ref="A2:N2"/>
    <mergeCell ref="A3:A4"/>
    <mergeCell ref="B3:G3"/>
    <mergeCell ref="H3:K3"/>
    <mergeCell ref="A24:N24"/>
  </mergeCells>
  <printOptions horizontalCentered="1" verticalCentered="1"/>
  <pageMargins left="0.39370078740157483" right="0.39370078740157483" top="0.23622047244094488" bottom="0.23622047244094488" header="0.31496062992125984" footer="7.874015748031496E-2"/>
  <pageSetup paperSize="5" scale="45"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J22"/>
  <sheetViews>
    <sheetView showGridLines="0" view="pageBreakPreview" zoomScale="70" zoomScaleNormal="100" zoomScaleSheetLayoutView="70" workbookViewId="0">
      <selection activeCell="K1" sqref="K1:S1048576"/>
    </sheetView>
  </sheetViews>
  <sheetFormatPr baseColWidth="10" defaultRowHeight="15"/>
  <cols>
    <col min="1" max="1" width="23" style="351" customWidth="1"/>
    <col min="2" max="2" width="27.140625" style="351" bestFit="1" customWidth="1"/>
    <col min="3" max="3" width="26.7109375" style="351" bestFit="1" customWidth="1"/>
    <col min="4" max="4" width="27.42578125" style="351" customWidth="1"/>
    <col min="5" max="5" width="17.140625" style="1695" customWidth="1"/>
    <col min="6" max="6" width="18" style="1695" customWidth="1"/>
    <col min="7" max="7" width="15.42578125" style="1695" bestFit="1" customWidth="1"/>
    <col min="8" max="8" width="19.28515625" style="1695" customWidth="1"/>
    <col min="9" max="9" width="20.7109375" style="1695" customWidth="1"/>
    <col min="10" max="10" width="15.42578125" style="1695" customWidth="1"/>
    <col min="11" max="16384" width="11.42578125" style="351"/>
  </cols>
  <sheetData>
    <row r="1" spans="1:10" ht="83.25" customHeight="1">
      <c r="A1" s="2376"/>
      <c r="B1" s="2376"/>
      <c r="C1" s="2376"/>
      <c r="D1" s="2376"/>
      <c r="E1" s="2376"/>
      <c r="F1" s="2376"/>
      <c r="G1" s="2376"/>
      <c r="H1" s="2376"/>
      <c r="I1" s="2376"/>
      <c r="J1" s="2376"/>
    </row>
    <row r="2" spans="1:10" ht="9.75" customHeight="1"/>
    <row r="3" spans="1:10" s="1700" customFormat="1" ht="19.5" customHeight="1">
      <c r="A3" s="1967" t="s">
        <v>143</v>
      </c>
      <c r="B3" s="1968" t="s">
        <v>452</v>
      </c>
      <c r="C3" s="1968" t="s">
        <v>253</v>
      </c>
      <c r="D3" s="1969" t="s">
        <v>453</v>
      </c>
      <c r="E3" s="1698"/>
      <c r="F3" s="1698"/>
      <c r="G3" s="1698"/>
      <c r="H3" s="1699"/>
      <c r="I3" s="1698"/>
      <c r="J3" s="1698"/>
    </row>
    <row r="4" spans="1:10">
      <c r="A4" s="701">
        <v>2003</v>
      </c>
      <c r="B4" s="1964">
        <v>211522228.03</v>
      </c>
      <c r="C4" s="1965">
        <v>1627801493.98</v>
      </c>
      <c r="D4" s="1961">
        <f>+C4+B4</f>
        <v>1839323722.01</v>
      </c>
      <c r="G4" s="1696"/>
      <c r="I4" s="1696"/>
      <c r="J4" s="1696"/>
    </row>
    <row r="5" spans="1:10">
      <c r="A5" s="701">
        <v>2004</v>
      </c>
      <c r="B5" s="1666">
        <v>2087223951.9878604</v>
      </c>
      <c r="C5" s="1667">
        <v>5269675834.1821394</v>
      </c>
      <c r="D5" s="1962">
        <f>+C5+B5</f>
        <v>7356899786.1700001</v>
      </c>
      <c r="F5" s="1697"/>
      <c r="G5" s="1696"/>
      <c r="I5" s="1696"/>
      <c r="J5" s="1696"/>
    </row>
    <row r="6" spans="1:10">
      <c r="A6" s="701">
        <v>2005</v>
      </c>
      <c r="B6" s="1666">
        <v>2740119047.3900003</v>
      </c>
      <c r="C6" s="1667">
        <v>6918059326.1500006</v>
      </c>
      <c r="D6" s="1962">
        <f t="shared" ref="D6:D21" si="0">+C6+B6</f>
        <v>9658178373.5400009</v>
      </c>
      <c r="F6" s="1697"/>
      <c r="G6" s="1696"/>
      <c r="I6" s="1696"/>
      <c r="J6" s="1696"/>
    </row>
    <row r="7" spans="1:10">
      <c r="A7" s="701">
        <v>2006</v>
      </c>
      <c r="B7" s="1666">
        <v>2679574110.783494</v>
      </c>
      <c r="C7" s="1667">
        <v>8392526306.6965065</v>
      </c>
      <c r="D7" s="1962">
        <f t="shared" si="0"/>
        <v>11072100417.48</v>
      </c>
      <c r="F7" s="1697"/>
      <c r="G7" s="1696"/>
      <c r="I7" s="1696"/>
      <c r="J7" s="1696"/>
    </row>
    <row r="8" spans="1:10">
      <c r="A8" s="701">
        <v>2007</v>
      </c>
      <c r="B8" s="1666">
        <v>7440643704.1800003</v>
      </c>
      <c r="C8" s="1667">
        <v>13755990830.42</v>
      </c>
      <c r="D8" s="1962">
        <f t="shared" si="0"/>
        <v>21196634534.599998</v>
      </c>
      <c r="F8" s="1697"/>
      <c r="G8" s="1696"/>
      <c r="I8" s="1696"/>
      <c r="J8" s="1696"/>
    </row>
    <row r="9" spans="1:10">
      <c r="A9" s="701">
        <v>2008</v>
      </c>
      <c r="B9" s="1666">
        <v>10090935314.219999</v>
      </c>
      <c r="C9" s="1667">
        <v>22987229737.049999</v>
      </c>
      <c r="D9" s="1962">
        <f t="shared" si="0"/>
        <v>33078165051.269997</v>
      </c>
      <c r="F9" s="1697"/>
      <c r="G9" s="1696"/>
      <c r="I9" s="1696"/>
      <c r="J9" s="1696"/>
    </row>
    <row r="10" spans="1:10">
      <c r="A10" s="701">
        <v>2009</v>
      </c>
      <c r="B10" s="1666">
        <v>12419428715.15</v>
      </c>
      <c r="C10" s="1667">
        <v>25453341929.369999</v>
      </c>
      <c r="D10" s="1962">
        <f t="shared" si="0"/>
        <v>37872770644.519997</v>
      </c>
      <c r="F10" s="1697"/>
      <c r="G10" s="1696"/>
      <c r="I10" s="1696"/>
      <c r="J10" s="1696"/>
    </row>
    <row r="11" spans="1:10">
      <c r="A11" s="701">
        <v>2010</v>
      </c>
      <c r="B11" s="1666">
        <v>13982932933.34</v>
      </c>
      <c r="C11" s="1667">
        <v>29622073160.660004</v>
      </c>
      <c r="D11" s="1962">
        <f t="shared" si="0"/>
        <v>43605006094</v>
      </c>
      <c r="F11" s="1697"/>
      <c r="G11" s="1696"/>
      <c r="I11" s="1696"/>
      <c r="J11" s="1696"/>
    </row>
    <row r="12" spans="1:10">
      <c r="A12" s="701">
        <v>2011</v>
      </c>
      <c r="B12" s="1666">
        <v>15631836986.009998</v>
      </c>
      <c r="C12" s="1667">
        <v>33784047829.830002</v>
      </c>
      <c r="D12" s="1962">
        <f t="shared" si="0"/>
        <v>49415884815.839996</v>
      </c>
      <c r="F12" s="1697"/>
      <c r="G12" s="1696"/>
      <c r="I12" s="1696"/>
      <c r="J12" s="1696"/>
    </row>
    <row r="13" spans="1:10">
      <c r="A13" s="701">
        <v>2012</v>
      </c>
      <c r="B13" s="1666">
        <v>17595724643.350403</v>
      </c>
      <c r="C13" s="1667">
        <v>37469807664.639603</v>
      </c>
      <c r="D13" s="1962">
        <f t="shared" si="0"/>
        <v>55065532307.990005</v>
      </c>
      <c r="F13" s="1697"/>
      <c r="G13" s="1697"/>
      <c r="I13" s="1697"/>
    </row>
    <row r="14" spans="1:10">
      <c r="A14" s="701">
        <v>2013</v>
      </c>
      <c r="B14" s="1666">
        <v>20873289030.960003</v>
      </c>
      <c r="C14" s="1667">
        <v>40609714567.439995</v>
      </c>
      <c r="D14" s="1962">
        <f t="shared" si="0"/>
        <v>61483003598.399994</v>
      </c>
      <c r="F14" s="1697"/>
      <c r="G14" s="1697"/>
      <c r="I14" s="1697"/>
    </row>
    <row r="15" spans="1:10">
      <c r="A15" s="701">
        <v>2014</v>
      </c>
      <c r="B15" s="1666">
        <v>24657599719.139999</v>
      </c>
      <c r="C15" s="1667">
        <v>45263293195.400002</v>
      </c>
      <c r="D15" s="1962">
        <f t="shared" si="0"/>
        <v>69920892914.540009</v>
      </c>
      <c r="F15" s="1697"/>
      <c r="G15" s="1697"/>
      <c r="I15" s="1697"/>
    </row>
    <row r="16" spans="1:10">
      <c r="A16" s="701">
        <v>2015</v>
      </c>
      <c r="B16" s="1666">
        <v>29250900435.389999</v>
      </c>
      <c r="C16" s="1667">
        <v>49801471613.939987</v>
      </c>
      <c r="D16" s="1962">
        <f t="shared" si="0"/>
        <v>79052372049.329987</v>
      </c>
    </row>
    <row r="17" spans="1:10">
      <c r="A17" s="701">
        <v>2016</v>
      </c>
      <c r="B17" s="1666">
        <v>33197918782.480003</v>
      </c>
      <c r="C17" s="1667">
        <v>55851245438.969994</v>
      </c>
      <c r="D17" s="1962">
        <f t="shared" si="0"/>
        <v>89049164221.449997</v>
      </c>
    </row>
    <row r="18" spans="1:10">
      <c r="A18" s="701">
        <v>2017</v>
      </c>
      <c r="B18" s="1664">
        <v>37563341220.540001</v>
      </c>
      <c r="C18" s="1665">
        <v>62094410132.149994</v>
      </c>
      <c r="D18" s="1963">
        <f t="shared" si="0"/>
        <v>99657751352.690002</v>
      </c>
    </row>
    <row r="19" spans="1:10">
      <c r="A19" s="701">
        <v>2018</v>
      </c>
      <c r="B19" s="1664">
        <v>42779387567.769997</v>
      </c>
      <c r="C19" s="1665">
        <v>70074621814.729996</v>
      </c>
      <c r="D19" s="1963">
        <f t="shared" si="0"/>
        <v>112854009382.5</v>
      </c>
    </row>
    <row r="20" spans="1:10">
      <c r="A20" s="701">
        <v>2019</v>
      </c>
      <c r="B20" s="1664">
        <v>46529847103.790001</v>
      </c>
      <c r="C20" s="1665">
        <v>76380977283.079987</v>
      </c>
      <c r="D20" s="1963">
        <f t="shared" si="0"/>
        <v>122910824386.87</v>
      </c>
    </row>
    <row r="21" spans="1:10" s="514" customFormat="1">
      <c r="A21" s="1960" t="s">
        <v>1097</v>
      </c>
      <c r="B21" s="985">
        <v>20650287731.510002</v>
      </c>
      <c r="C21" s="1966">
        <v>31538946446.529999</v>
      </c>
      <c r="D21" s="1963">
        <f t="shared" si="0"/>
        <v>52189234178.040001</v>
      </c>
      <c r="E21" s="1695"/>
      <c r="F21" s="1696"/>
      <c r="G21" s="1696"/>
      <c r="H21" s="1696"/>
      <c r="I21" s="1696"/>
      <c r="J21" s="1696"/>
    </row>
    <row r="22" spans="1:10">
      <c r="A22" s="1411" t="s">
        <v>63</v>
      </c>
      <c r="B22" s="1412">
        <f>SUM(B4:B21)</f>
        <v>340382513226.02179</v>
      </c>
      <c r="C22" s="1412">
        <f>SUM(C4:C21)</f>
        <v>616895234605.21814</v>
      </c>
      <c r="D22" s="1413">
        <f>SUM(D4:D21)</f>
        <v>957277747831.23987</v>
      </c>
      <c r="E22" s="1696"/>
    </row>
  </sheetData>
  <mergeCells count="1">
    <mergeCell ref="A1:J1"/>
  </mergeCells>
  <conditionalFormatting sqref="B20:C21">
    <cfRule type="cellIs" dxfId="19" priority="1" operator="equal">
      <formula>0</formula>
    </cfRule>
  </conditionalFormatting>
  <pageMargins left="0.7" right="0.7" top="0.75" bottom="0.75" header="0.3" footer="0.3"/>
  <pageSetup scale="53"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K25"/>
  <sheetViews>
    <sheetView showGridLines="0" view="pageBreakPreview" zoomScale="70" zoomScaleNormal="100" zoomScaleSheetLayoutView="70" workbookViewId="0">
      <pane xSplit="1" ySplit="3" topLeftCell="B4" activePane="bottomRight" state="frozen"/>
      <selection activeCell="G12" sqref="G12"/>
      <selection pane="topRight" activeCell="G12" sqref="G12"/>
      <selection pane="bottomLeft" activeCell="G12" sqref="G12"/>
      <selection pane="bottomRight" activeCell="L1" sqref="L1:V1048576"/>
    </sheetView>
  </sheetViews>
  <sheetFormatPr baseColWidth="10" defaultRowHeight="15"/>
  <cols>
    <col min="1" max="1" width="19.85546875" style="352" customWidth="1"/>
    <col min="2" max="2" width="26.140625" style="352" customWidth="1"/>
    <col min="3" max="3" width="26.5703125" style="352" customWidth="1"/>
    <col min="4" max="4" width="27.140625" style="352" customWidth="1"/>
    <col min="5" max="5" width="29.28515625" style="352" customWidth="1"/>
    <col min="6" max="6" width="27.140625" style="352" bestFit="1" customWidth="1"/>
    <col min="7" max="7" width="11.42578125" style="352"/>
    <col min="8" max="8" width="23.7109375" style="352" customWidth="1"/>
    <col min="9" max="9" width="18.7109375" style="352" customWidth="1"/>
    <col min="10" max="10" width="16.42578125" style="352" customWidth="1"/>
    <col min="11" max="11" width="9.42578125" style="352" customWidth="1"/>
    <col min="12" max="16384" width="11.42578125" style="352"/>
  </cols>
  <sheetData>
    <row r="1" spans="1:11" ht="69.75" customHeight="1">
      <c r="A1" s="2377" t="s">
        <v>460</v>
      </c>
      <c r="B1" s="2378"/>
      <c r="C1" s="2378"/>
      <c r="D1" s="2378"/>
      <c r="E1" s="2378"/>
      <c r="F1" s="2378"/>
      <c r="G1" s="2378"/>
    </row>
    <row r="2" spans="1:11" ht="22.5" customHeight="1">
      <c r="A2" s="980"/>
      <c r="B2" s="1205"/>
      <c r="C2" s="1205"/>
      <c r="D2" s="1205"/>
      <c r="E2" s="1205"/>
      <c r="F2" s="1205"/>
    </row>
    <row r="3" spans="1:11" ht="41.25" customHeight="1">
      <c r="A3" s="1414" t="s">
        <v>17</v>
      </c>
      <c r="B3" s="1415" t="s">
        <v>454</v>
      </c>
      <c r="C3" s="1415" t="s">
        <v>455</v>
      </c>
      <c r="D3" s="1415" t="s">
        <v>456</v>
      </c>
      <c r="E3" s="1415" t="s">
        <v>457</v>
      </c>
      <c r="F3" s="1416" t="s">
        <v>458</v>
      </c>
    </row>
    <row r="4" spans="1:11">
      <c r="A4" s="1139">
        <v>2003</v>
      </c>
      <c r="B4" s="1140">
        <v>63456668.409345008</v>
      </c>
      <c r="C4" s="1140">
        <v>488340448.19365501</v>
      </c>
      <c r="D4" s="1140">
        <v>148065559.62180501</v>
      </c>
      <c r="E4" s="1140">
        <v>1139461045.7851951</v>
      </c>
      <c r="F4" s="1971">
        <f t="shared" ref="F4:F18" si="0">SUM(B4:E4)</f>
        <v>1839323722.0100002</v>
      </c>
      <c r="G4" s="372"/>
    </row>
    <row r="5" spans="1:11">
      <c r="A5" s="1139">
        <v>2004</v>
      </c>
      <c r="B5" s="1140">
        <v>542678227.51684356</v>
      </c>
      <c r="C5" s="1140">
        <v>1370115716.8873563</v>
      </c>
      <c r="D5" s="1140">
        <v>1544545724.4710164</v>
      </c>
      <c r="E5" s="1140">
        <v>3899560117.2947831</v>
      </c>
      <c r="F5" s="1141">
        <f>SUM(B5:E5)</f>
        <v>7356899786.1700001</v>
      </c>
      <c r="G5" s="372"/>
    </row>
    <row r="6" spans="1:11">
      <c r="A6" s="1139">
        <v>2005</v>
      </c>
      <c r="B6" s="1140">
        <v>712430952.32140017</v>
      </c>
      <c r="C6" s="1140">
        <v>1798695424.7990003</v>
      </c>
      <c r="D6" s="1140">
        <v>2027688095.0686002</v>
      </c>
      <c r="E6" s="1140">
        <v>5119363901.3510008</v>
      </c>
      <c r="F6" s="1141">
        <f t="shared" si="0"/>
        <v>9658178373.5400009</v>
      </c>
      <c r="G6" s="372"/>
    </row>
    <row r="7" spans="1:11">
      <c r="A7" s="1139">
        <v>2006</v>
      </c>
      <c r="B7" s="1140">
        <v>696689268.80370843</v>
      </c>
      <c r="C7" s="1140">
        <v>2182056839.7410917</v>
      </c>
      <c r="D7" s="1140">
        <v>1982884841.9797854</v>
      </c>
      <c r="E7" s="1140">
        <v>6210469466.9554148</v>
      </c>
      <c r="F7" s="1141">
        <f t="shared" si="0"/>
        <v>11072100417.48</v>
      </c>
      <c r="G7" s="372"/>
      <c r="J7" s="373"/>
      <c r="K7" s="373"/>
    </row>
    <row r="8" spans="1:11">
      <c r="A8" s="1139">
        <v>2007</v>
      </c>
      <c r="B8" s="1140">
        <v>2008973800.1286001</v>
      </c>
      <c r="C8" s="1140">
        <v>3714117524.2134004</v>
      </c>
      <c r="D8" s="1140">
        <v>5431669904.0514002</v>
      </c>
      <c r="E8" s="1140">
        <v>10041873306.2066</v>
      </c>
      <c r="F8" s="1141">
        <f t="shared" si="0"/>
        <v>21196634534.600002</v>
      </c>
      <c r="G8" s="372"/>
    </row>
    <row r="9" spans="1:11">
      <c r="A9" s="1139">
        <v>2008</v>
      </c>
      <c r="B9" s="1140">
        <v>2875916564.5526996</v>
      </c>
      <c r="C9" s="1140">
        <v>6551360475.0592489</v>
      </c>
      <c r="D9" s="1140">
        <v>7215018749.6672993</v>
      </c>
      <c r="E9" s="1140">
        <v>16435869261.990749</v>
      </c>
      <c r="F9" s="1141">
        <f t="shared" si="0"/>
        <v>33078165051.269997</v>
      </c>
      <c r="G9" s="372"/>
    </row>
    <row r="10" spans="1:11">
      <c r="A10" s="1139">
        <v>2009</v>
      </c>
      <c r="B10" s="1140">
        <v>3539537183.8177495</v>
      </c>
      <c r="C10" s="1140">
        <v>7254202449.8704491</v>
      </c>
      <c r="D10" s="1140">
        <v>8879891531.3322487</v>
      </c>
      <c r="E10" s="1140">
        <v>18199139479.49955</v>
      </c>
      <c r="F10" s="1141">
        <f t="shared" si="0"/>
        <v>37872770644.519997</v>
      </c>
      <c r="G10" s="372"/>
    </row>
    <row r="11" spans="1:11">
      <c r="A11" s="1139">
        <v>2010</v>
      </c>
      <c r="B11" s="1140">
        <v>3985135886.0018997</v>
      </c>
      <c r="C11" s="1140">
        <v>8442290850.7881002</v>
      </c>
      <c r="D11" s="1140">
        <v>9997797047.3381004</v>
      </c>
      <c r="E11" s="1140">
        <v>21179782309.871902</v>
      </c>
      <c r="F11" s="1141">
        <f t="shared" si="0"/>
        <v>43605006094</v>
      </c>
      <c r="G11" s="372"/>
      <c r="K11" s="372"/>
    </row>
    <row r="12" spans="1:11">
      <c r="A12" s="1139">
        <v>2011</v>
      </c>
      <c r="B12" s="1140">
        <v>4455073541.0128489</v>
      </c>
      <c r="C12" s="1140">
        <v>9628453631.5015488</v>
      </c>
      <c r="D12" s="1140">
        <v>11176763444.997149</v>
      </c>
      <c r="E12" s="1140">
        <v>24155594198.328449</v>
      </c>
      <c r="F12" s="1141">
        <f t="shared" si="0"/>
        <v>49415884815.839996</v>
      </c>
      <c r="G12" s="372"/>
      <c r="K12" s="373"/>
    </row>
    <row r="13" spans="1:11">
      <c r="A13" s="1139">
        <v>2012</v>
      </c>
      <c r="B13" s="1140">
        <v>5014781523.3548641</v>
      </c>
      <c r="C13" s="1140">
        <v>10678895184.422285</v>
      </c>
      <c r="D13" s="1140">
        <v>12580943119.995537</v>
      </c>
      <c r="E13" s="1140">
        <v>26790912480.217316</v>
      </c>
      <c r="F13" s="1141">
        <f t="shared" si="0"/>
        <v>55065532307.990005</v>
      </c>
      <c r="G13" s="372"/>
      <c r="J13" s="582"/>
    </row>
    <row r="14" spans="1:11">
      <c r="A14" s="1139">
        <v>2013</v>
      </c>
      <c r="B14" s="1140">
        <v>5948887373.8236008</v>
      </c>
      <c r="C14" s="1140">
        <v>11573768651.720398</v>
      </c>
      <c r="D14" s="1140">
        <v>14924401657.136402</v>
      </c>
      <c r="E14" s="1140">
        <v>29035945915.719597</v>
      </c>
      <c r="F14" s="1141">
        <f t="shared" si="0"/>
        <v>61483003598.399994</v>
      </c>
      <c r="G14" s="372"/>
    </row>
    <row r="15" spans="1:11">
      <c r="A15" s="1139">
        <v>2014</v>
      </c>
      <c r="B15" s="1140">
        <v>7027415919.9548988</v>
      </c>
      <c r="C15" s="1140">
        <v>12900038560.688999</v>
      </c>
      <c r="D15" s="1140">
        <v>17630183799.185101</v>
      </c>
      <c r="E15" s="1140">
        <v>32363254634.710999</v>
      </c>
      <c r="F15" s="1141">
        <f t="shared" si="0"/>
        <v>69920892914.539993</v>
      </c>
      <c r="G15" s="372"/>
      <c r="H15" s="372"/>
    </row>
    <row r="16" spans="1:11">
      <c r="A16" s="1139">
        <v>2015</v>
      </c>
      <c r="B16" s="1140">
        <v>8336506624.0861492</v>
      </c>
      <c r="C16" s="1140">
        <v>14193419409.972895</v>
      </c>
      <c r="D16" s="1140">
        <v>20914393811.303848</v>
      </c>
      <c r="E16" s="1140">
        <v>35608052203.967087</v>
      </c>
      <c r="F16" s="1141">
        <f t="shared" si="0"/>
        <v>79052372049.329987</v>
      </c>
      <c r="G16" s="372"/>
      <c r="H16" s="372"/>
      <c r="K16" s="372"/>
    </row>
    <row r="17" spans="1:7">
      <c r="A17" s="1139">
        <v>2016</v>
      </c>
      <c r="B17" s="1140">
        <v>9461406853.0067997</v>
      </c>
      <c r="C17" s="1140">
        <v>15917604950.106447</v>
      </c>
      <c r="D17" s="1140">
        <v>23736511929.473202</v>
      </c>
      <c r="E17" s="1140">
        <v>39933640488.863541</v>
      </c>
      <c r="F17" s="1141">
        <f t="shared" si="0"/>
        <v>89049164221.449982</v>
      </c>
      <c r="G17" s="372"/>
    </row>
    <row r="18" spans="1:7">
      <c r="A18" s="1142">
        <v>2017</v>
      </c>
      <c r="B18" s="1140">
        <v>10705552247.853899</v>
      </c>
      <c r="C18" s="1140">
        <v>17696906887.662746</v>
      </c>
      <c r="D18" s="1140">
        <v>26857788972.6861</v>
      </c>
      <c r="E18" s="1140">
        <v>44397503244.487244</v>
      </c>
      <c r="F18" s="1141">
        <f t="shared" si="0"/>
        <v>99657751352.689987</v>
      </c>
      <c r="G18" s="372"/>
    </row>
    <row r="19" spans="1:7">
      <c r="A19" s="1142">
        <v>2018</v>
      </c>
      <c r="B19" s="1140">
        <v>12192125456.814447</v>
      </c>
      <c r="C19" s="1140">
        <v>19971267217.198051</v>
      </c>
      <c r="D19" s="1140">
        <v>30587262110.955547</v>
      </c>
      <c r="E19" s="1140">
        <v>50103354597.531952</v>
      </c>
      <c r="F19" s="1141">
        <f>SUM(B19:E19)</f>
        <v>112854009382.5</v>
      </c>
      <c r="G19" s="372"/>
    </row>
    <row r="20" spans="1:7">
      <c r="A20" s="1142">
        <v>2019</v>
      </c>
      <c r="B20" s="1140">
        <v>13261006424.580149</v>
      </c>
      <c r="C20" s="1140">
        <v>21768578525.677795</v>
      </c>
      <c r="D20" s="1140">
        <v>33268840679.20985</v>
      </c>
      <c r="E20" s="1140">
        <v>54612398757.402191</v>
      </c>
      <c r="F20" s="1141">
        <f>SUM(B20:E20)</f>
        <v>122910824386.86998</v>
      </c>
      <c r="G20" s="372"/>
    </row>
    <row r="21" spans="1:7">
      <c r="A21" s="1970" t="s">
        <v>1097</v>
      </c>
      <c r="B21" s="1140">
        <v>5885332003.4803505</v>
      </c>
      <c r="C21" s="1140">
        <v>8988599737.2610493</v>
      </c>
      <c r="D21" s="1140">
        <v>14764955728.029652</v>
      </c>
      <c r="E21" s="1140">
        <v>22550346709.268948</v>
      </c>
      <c r="F21" s="1141">
        <f>SUM(B21:E21)</f>
        <v>52189234178.039993</v>
      </c>
      <c r="G21" s="372"/>
    </row>
    <row r="22" spans="1:7" ht="17.25" customHeight="1">
      <c r="A22" s="1143" t="s">
        <v>63</v>
      </c>
      <c r="B22" s="1972">
        <f>SUM(B4:B21)</f>
        <v>96712906519.520248</v>
      </c>
      <c r="C22" s="1973">
        <f t="shared" ref="C22:F22" si="1">SUM(C4:C21)</f>
        <v>175118712485.76453</v>
      </c>
      <c r="D22" s="1973">
        <f t="shared" si="1"/>
        <v>243669606706.50262</v>
      </c>
      <c r="E22" s="1973">
        <f t="shared" si="1"/>
        <v>441776522119.45251</v>
      </c>
      <c r="F22" s="1974">
        <f t="shared" si="1"/>
        <v>957277747831.23987</v>
      </c>
    </row>
    <row r="23" spans="1:7">
      <c r="A23" s="1144"/>
      <c r="B23" s="1144"/>
      <c r="C23" s="1144"/>
      <c r="D23" s="1144"/>
      <c r="E23" s="1144"/>
      <c r="F23" s="1144"/>
    </row>
    <row r="25" spans="1:7">
      <c r="C25" s="485"/>
      <c r="E25" s="485"/>
    </row>
  </sheetData>
  <mergeCells count="1">
    <mergeCell ref="A1:G1"/>
  </mergeCells>
  <conditionalFormatting sqref="B20:E21">
    <cfRule type="cellIs" dxfId="18" priority="1" operator="equal">
      <formula>0</formula>
    </cfRule>
  </conditionalFormatting>
  <pageMargins left="0.7" right="0.7" top="0.75" bottom="0.75" header="0.3" footer="0.3"/>
  <pageSetup scale="47"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N25"/>
  <sheetViews>
    <sheetView showGridLines="0" view="pageBreakPreview" zoomScale="85" zoomScaleNormal="100" zoomScaleSheetLayoutView="85" workbookViewId="0">
      <selection activeCell="J9" sqref="J9"/>
    </sheetView>
  </sheetViews>
  <sheetFormatPr baseColWidth="10" defaultRowHeight="15"/>
  <cols>
    <col min="1" max="1" width="15.140625" style="427" customWidth="1"/>
    <col min="2" max="2" width="21.42578125" style="427" customWidth="1"/>
    <col min="3" max="3" width="18.28515625" style="427" customWidth="1"/>
    <col min="4" max="4" width="20.7109375" style="427" customWidth="1"/>
    <col min="5" max="5" width="22.28515625" style="427" customWidth="1"/>
    <col min="6" max="6" width="21.42578125" style="427" customWidth="1"/>
    <col min="7" max="7" width="25.140625" style="427" customWidth="1"/>
    <col min="8" max="9" width="14.85546875" style="427" customWidth="1"/>
    <col min="10" max="10" width="28.7109375" style="427" customWidth="1"/>
    <col min="11" max="11" width="22" style="427" bestFit="1" customWidth="1"/>
    <col min="12" max="12" width="14" style="427" customWidth="1"/>
    <col min="13" max="13" width="17.140625" style="427" bestFit="1" customWidth="1"/>
    <col min="14" max="14" width="21" style="427" bestFit="1" customWidth="1"/>
    <col min="15" max="16384" width="11.42578125" style="427"/>
  </cols>
  <sheetData>
    <row r="1" spans="1:14" ht="15.75" customHeight="1">
      <c r="A1" s="2379" t="s">
        <v>520</v>
      </c>
      <c r="B1" s="2379"/>
      <c r="C1" s="2379"/>
      <c r="D1" s="2379"/>
      <c r="E1" s="2379"/>
      <c r="F1" s="2379"/>
      <c r="G1" s="2379"/>
      <c r="H1" s="2379"/>
      <c r="I1" s="1465"/>
      <c r="J1" s="649"/>
      <c r="K1" s="649"/>
      <c r="L1" s="450"/>
    </row>
    <row r="2" spans="1:14" s="451" customFormat="1" ht="41.25" customHeight="1">
      <c r="A2" s="2379"/>
      <c r="B2" s="2379"/>
      <c r="C2" s="2379"/>
      <c r="D2" s="2379"/>
      <c r="E2" s="2379"/>
      <c r="F2" s="2379"/>
      <c r="G2" s="2379"/>
      <c r="H2" s="2379"/>
      <c r="I2" s="1465"/>
      <c r="J2" s="649"/>
      <c r="K2" s="649"/>
      <c r="L2" s="450"/>
    </row>
    <row r="3" spans="1:14" ht="18" customHeight="1">
      <c r="A3" s="428"/>
      <c r="B3" s="428"/>
      <c r="C3" s="428"/>
      <c r="D3" s="428"/>
      <c r="E3" s="428"/>
      <c r="F3" s="428"/>
      <c r="G3" s="451"/>
      <c r="H3" s="451"/>
      <c r="I3" s="451"/>
      <c r="J3" s="451"/>
      <c r="K3" s="451"/>
      <c r="L3" s="451"/>
      <c r="M3" s="600"/>
    </row>
    <row r="4" spans="1:14" s="932" customFormat="1" ht="39" customHeight="1">
      <c r="A4" s="616" t="s">
        <v>17</v>
      </c>
      <c r="B4" s="1332" t="s">
        <v>874</v>
      </c>
      <c r="C4" s="1332" t="s">
        <v>517</v>
      </c>
      <c r="D4" s="1332" t="s">
        <v>825</v>
      </c>
      <c r="E4" s="1332" t="s">
        <v>518</v>
      </c>
      <c r="F4" s="1333" t="s">
        <v>2</v>
      </c>
      <c r="G4" s="1979" t="s">
        <v>519</v>
      </c>
      <c r="H4" s="1980" t="s">
        <v>832</v>
      </c>
      <c r="I4" s="1476"/>
      <c r="J4" s="654"/>
      <c r="K4" s="654"/>
      <c r="M4" s="933"/>
      <c r="N4" s="931"/>
    </row>
    <row r="5" spans="1:14" ht="14.25" customHeight="1">
      <c r="A5" s="1330">
        <v>2005</v>
      </c>
      <c r="B5" s="1661">
        <v>0</v>
      </c>
      <c r="C5" s="1662">
        <v>0</v>
      </c>
      <c r="D5" s="1662">
        <f>+'IV.1.3. Ingr y egr SDSS'!C7</f>
        <v>604604920.63</v>
      </c>
      <c r="E5" s="1663">
        <f>+'IV.1.5 Rec. x origen'!D6</f>
        <v>2027688095.0686002</v>
      </c>
      <c r="F5" s="1976">
        <f>SUM(B5:E5)</f>
        <v>2632293015.6986003</v>
      </c>
      <c r="G5" s="1981">
        <v>1020002000000</v>
      </c>
      <c r="H5" s="1982">
        <f>+F5/G5</f>
        <v>2.5806743670096729E-3</v>
      </c>
      <c r="I5" s="1477"/>
      <c r="J5" s="655"/>
      <c r="M5" s="600"/>
      <c r="N5" s="483"/>
    </row>
    <row r="6" spans="1:14" ht="14.25" customHeight="1">
      <c r="A6" s="1330">
        <v>2006</v>
      </c>
      <c r="B6" s="1664">
        <v>0</v>
      </c>
      <c r="C6" s="1267">
        <v>0</v>
      </c>
      <c r="D6" s="1267">
        <f>+'IV.1.3. Ingr y egr SDSS'!C8</f>
        <v>724509996.65999997</v>
      </c>
      <c r="E6" s="1665">
        <f>+'IV.1.5 Rec. x origen'!D7</f>
        <v>1982884841.9797854</v>
      </c>
      <c r="F6" s="1977">
        <f t="shared" ref="F6:F14" si="0">SUM(B6:E6)</f>
        <v>2707394838.6397853</v>
      </c>
      <c r="G6" s="1193">
        <v>1189801900000</v>
      </c>
      <c r="H6" s="801">
        <f t="shared" ref="H6:H14" si="1">+F6/G6</f>
        <v>2.2755005170522801E-3</v>
      </c>
      <c r="I6" s="1477"/>
      <c r="J6" s="655"/>
      <c r="M6" s="600"/>
      <c r="N6" s="483"/>
    </row>
    <row r="7" spans="1:14" ht="14.25" customHeight="1">
      <c r="A7" s="1330">
        <v>2007</v>
      </c>
      <c r="B7" s="1664">
        <v>0</v>
      </c>
      <c r="C7" s="1267">
        <v>125000000</v>
      </c>
      <c r="D7" s="1267">
        <f>+'IV.1.3. Ingr y egr SDSS'!C9</f>
        <v>1566425499.9599998</v>
      </c>
      <c r="E7" s="1665">
        <f>+'IV.1.5 Rec. x origen'!D8</f>
        <v>5431669904.0514002</v>
      </c>
      <c r="F7" s="1977">
        <f t="shared" si="0"/>
        <v>7123095404.0114002</v>
      </c>
      <c r="G7" s="1193">
        <v>1364210300000</v>
      </c>
      <c r="H7" s="801">
        <f t="shared" si="1"/>
        <v>5.2214056762446377E-3</v>
      </c>
      <c r="I7" s="1477"/>
      <c r="J7" s="655"/>
      <c r="M7" s="600"/>
      <c r="N7" s="483"/>
    </row>
    <row r="8" spans="1:14" ht="14.25" customHeight="1">
      <c r="A8" s="1330">
        <v>2008</v>
      </c>
      <c r="B8" s="1664">
        <v>0</v>
      </c>
      <c r="C8" s="1267">
        <v>256250000</v>
      </c>
      <c r="D8" s="1267">
        <f>+'IV.1.3. Ingr y egr SDSS'!C10</f>
        <v>2203369531</v>
      </c>
      <c r="E8" s="1665">
        <f>+'IV.1.5 Rec. x origen'!D9</f>
        <v>7215018749.6672993</v>
      </c>
      <c r="F8" s="1977">
        <f t="shared" si="0"/>
        <v>9674638280.6672993</v>
      </c>
      <c r="G8" s="1193">
        <v>1576162800000</v>
      </c>
      <c r="H8" s="801">
        <f t="shared" si="1"/>
        <v>6.138095811338333E-3</v>
      </c>
      <c r="I8" s="1477"/>
      <c r="J8" s="655"/>
      <c r="M8" s="600"/>
      <c r="N8" s="483"/>
    </row>
    <row r="9" spans="1:14" ht="14.25" customHeight="1">
      <c r="A9" s="1330">
        <v>2009</v>
      </c>
      <c r="B9" s="1664">
        <f>+'IV.1.3. Ingr y egr SDSS'!F11</f>
        <v>178872817.62</v>
      </c>
      <c r="C9" s="1267">
        <v>18750000</v>
      </c>
      <c r="D9" s="1267">
        <f>+'IV.1.3. Ingr y egr SDSS'!C11</f>
        <v>3190675855.0100002</v>
      </c>
      <c r="E9" s="1665">
        <f>+'IV.1.5 Rec. x origen'!D10</f>
        <v>8879891531.3322487</v>
      </c>
      <c r="F9" s="1977">
        <f t="shared" si="0"/>
        <v>12268190203.96225</v>
      </c>
      <c r="G9" s="1193">
        <v>1678762600000</v>
      </c>
      <c r="H9" s="801">
        <f t="shared" si="1"/>
        <v>7.3078767682591035E-3</v>
      </c>
      <c r="I9" s="1477"/>
      <c r="J9" s="655"/>
      <c r="M9" s="600"/>
      <c r="N9" s="483"/>
    </row>
    <row r="10" spans="1:14" ht="14.25" customHeight="1">
      <c r="A10" s="1330">
        <v>2010</v>
      </c>
      <c r="B10" s="1664">
        <f>+'IV.1.3. Ingr y egr SDSS'!F12</f>
        <v>95767340.060000002</v>
      </c>
      <c r="C10" s="1267">
        <v>0</v>
      </c>
      <c r="D10" s="1267">
        <f>+'IV.1.3. Ingr y egr SDSS'!C12</f>
        <v>3736675849.46</v>
      </c>
      <c r="E10" s="1665">
        <f>+'IV.1.5 Rec. x origen'!D11</f>
        <v>9997797047.3381004</v>
      </c>
      <c r="F10" s="1977">
        <f t="shared" si="0"/>
        <v>13830240236.858101</v>
      </c>
      <c r="G10" s="1193">
        <v>1901896700000</v>
      </c>
      <c r="H10" s="801">
        <f t="shared" si="1"/>
        <v>7.2718146242422635E-3</v>
      </c>
      <c r="I10" s="1477"/>
      <c r="J10" s="655"/>
      <c r="M10" s="600"/>
      <c r="N10" s="483"/>
    </row>
    <row r="11" spans="1:14" ht="14.25" customHeight="1">
      <c r="A11" s="1330">
        <v>2011</v>
      </c>
      <c r="B11" s="1664">
        <f>+'IV.1.3. Ingr y egr SDSS'!F13</f>
        <v>320281085.42000002</v>
      </c>
      <c r="C11" s="1267">
        <v>0</v>
      </c>
      <c r="D11" s="1267">
        <f>+'IV.1.3. Ingr y egr SDSS'!C13</f>
        <v>4134675852</v>
      </c>
      <c r="E11" s="1665">
        <f>+'IV.1.5 Rec. x origen'!D12</f>
        <v>11176763444.997149</v>
      </c>
      <c r="F11" s="1977">
        <f t="shared" si="0"/>
        <v>15631720382.417149</v>
      </c>
      <c r="G11" s="1193">
        <v>2119301799999.9998</v>
      </c>
      <c r="H11" s="801">
        <f t="shared" si="1"/>
        <v>7.3758821808282094E-3</v>
      </c>
      <c r="I11" s="1477"/>
      <c r="J11" s="655"/>
      <c r="M11" s="600"/>
      <c r="N11" s="483"/>
    </row>
    <row r="12" spans="1:14" ht="14.25" customHeight="1">
      <c r="A12" s="1330">
        <v>2012</v>
      </c>
      <c r="B12" s="1664">
        <f>+'IV.1.3. Ingr y egr SDSS'!F14</f>
        <v>349151178.95999998</v>
      </c>
      <c r="C12" s="1267">
        <v>0</v>
      </c>
      <c r="D12" s="1267">
        <f>+'IV.1.3. Ingr y egr SDSS'!C14</f>
        <v>4599999999.96</v>
      </c>
      <c r="E12" s="1665">
        <f>+'IV.1.5 Rec. x origen'!D13</f>
        <v>12580943119.995537</v>
      </c>
      <c r="F12" s="1977">
        <f t="shared" si="0"/>
        <v>17530094298.915535</v>
      </c>
      <c r="G12" s="1193">
        <v>2316783700000</v>
      </c>
      <c r="H12" s="801">
        <f t="shared" si="1"/>
        <v>7.5665649317696489E-3</v>
      </c>
      <c r="I12" s="1477"/>
      <c r="J12" s="655"/>
      <c r="M12" s="600"/>
      <c r="N12" s="483"/>
    </row>
    <row r="13" spans="1:14" ht="14.25" customHeight="1">
      <c r="A13" s="1330">
        <v>2013</v>
      </c>
      <c r="B13" s="1664">
        <f>+'IV.1.3. Ingr y egr SDSS'!F15</f>
        <v>362641633.79000002</v>
      </c>
      <c r="C13" s="1267">
        <v>0</v>
      </c>
      <c r="D13" s="1267">
        <f>+'IV.1.3. Ingr y egr SDSS'!C15</f>
        <v>5302610000</v>
      </c>
      <c r="E13" s="1665">
        <f>+'IV.1.5 Rec. x origen'!D14</f>
        <v>14924401657.136402</v>
      </c>
      <c r="F13" s="1977">
        <f t="shared" si="0"/>
        <v>20589653290.926403</v>
      </c>
      <c r="G13" s="1193">
        <v>2534067800000</v>
      </c>
      <c r="H13" s="801">
        <f t="shared" si="1"/>
        <v>8.1251390712302179E-3</v>
      </c>
      <c r="I13" s="1477"/>
      <c r="J13" s="655"/>
      <c r="M13" s="600"/>
      <c r="N13" s="483"/>
    </row>
    <row r="14" spans="1:14" ht="14.25" customHeight="1">
      <c r="A14" s="1330">
        <v>2014</v>
      </c>
      <c r="B14" s="1664">
        <f>+'IV.1.3. Ingr y egr SDSS'!F16</f>
        <v>332071916.05000001</v>
      </c>
      <c r="C14" s="1267">
        <v>0</v>
      </c>
      <c r="D14" s="1267">
        <f>+'IV.1.3. Ingr y egr SDSS'!C16</f>
        <v>6839999499</v>
      </c>
      <c r="E14" s="1665">
        <f>+'IV.1.5 Rec. x origen'!D15</f>
        <v>17630183799.185101</v>
      </c>
      <c r="F14" s="1977">
        <f t="shared" si="0"/>
        <v>24802255214.2351</v>
      </c>
      <c r="G14" s="1193">
        <v>2786229703801.9404</v>
      </c>
      <c r="H14" s="801">
        <f t="shared" si="1"/>
        <v>8.9017266524692006E-3</v>
      </c>
      <c r="I14" s="1477"/>
      <c r="J14" s="655"/>
      <c r="M14" s="600"/>
      <c r="N14" s="483"/>
    </row>
    <row r="15" spans="1:14" ht="14.25" customHeight="1">
      <c r="A15" s="1330">
        <v>2015</v>
      </c>
      <c r="B15" s="1664">
        <f>+'IV.1.3. Ingr y egr SDSS'!F17</f>
        <v>355290192.04999995</v>
      </c>
      <c r="C15" s="1267">
        <v>0</v>
      </c>
      <c r="D15" s="1267">
        <f>+'IV.1.3. Ingr y egr SDSS'!C17</f>
        <v>6922811271.25</v>
      </c>
      <c r="E15" s="1665">
        <f>+'IV.1.5 Rec. x origen'!D16</f>
        <v>20914393811.303848</v>
      </c>
      <c r="F15" s="1977">
        <f t="shared" ref="F15:F20" si="2">SUM(B15:E15)</f>
        <v>28192495274.603848</v>
      </c>
      <c r="G15" s="1194">
        <v>3068138700000</v>
      </c>
      <c r="H15" s="801">
        <f>+F15/G15</f>
        <v>9.1887942597262129E-3</v>
      </c>
      <c r="I15" s="1477"/>
      <c r="J15" s="655"/>
      <c r="M15" s="600"/>
      <c r="N15" s="483"/>
    </row>
    <row r="16" spans="1:14" ht="14.25" customHeight="1">
      <c r="A16" s="1331">
        <v>2016</v>
      </c>
      <c r="B16" s="1666">
        <f>+'IV.1.3. Ingr y egr SDSS'!F18</f>
        <v>371308008.60000002</v>
      </c>
      <c r="C16" s="1268">
        <v>0</v>
      </c>
      <c r="D16" s="1268">
        <f>+'IV.1.3. Ingr y egr SDSS'!C18</f>
        <v>8498167479</v>
      </c>
      <c r="E16" s="1667">
        <f>+'IV.1.5 Rec. x origen'!D17</f>
        <v>23736511929.473202</v>
      </c>
      <c r="F16" s="1978">
        <f t="shared" si="2"/>
        <v>32605987417.073204</v>
      </c>
      <c r="G16" s="1194">
        <v>3298427000000</v>
      </c>
      <c r="H16" s="912">
        <f>F16/G16</f>
        <v>9.8853142473891969E-3</v>
      </c>
      <c r="I16" s="1477"/>
      <c r="J16" s="655"/>
      <c r="M16" s="600"/>
      <c r="N16" s="483"/>
    </row>
    <row r="17" spans="1:14" s="429" customFormat="1" ht="14.25" customHeight="1">
      <c r="A17" s="1331">
        <v>2017</v>
      </c>
      <c r="B17" s="1666">
        <f>+'IV.1.3. Ingr y egr SDSS'!F19</f>
        <v>666539596.8900001</v>
      </c>
      <c r="C17" s="1268">
        <v>0</v>
      </c>
      <c r="D17" s="1268">
        <f>+'IV.1.3. Ingr y egr SDSS'!C19</f>
        <v>8861365332.7000008</v>
      </c>
      <c r="E17" s="1667">
        <f>+'IV.1.5 Rec. x origen'!D18</f>
        <v>26857788972.6861</v>
      </c>
      <c r="F17" s="1978">
        <f t="shared" si="2"/>
        <v>36385693902.2761</v>
      </c>
      <c r="G17" s="1194">
        <f>1000000*3613147.14416204</f>
        <v>3613147144162.04</v>
      </c>
      <c r="H17" s="912">
        <f>F17/G17</f>
        <v>1.0070360395110523E-2</v>
      </c>
      <c r="I17" s="1477"/>
      <c r="J17" s="655"/>
    </row>
    <row r="18" spans="1:14" s="429" customFormat="1" ht="14.25" customHeight="1">
      <c r="A18" s="1331">
        <v>2018</v>
      </c>
      <c r="B18" s="1666">
        <f>+'IV.1.3. Ingr y egr SDSS'!F20</f>
        <v>793166886.71000004</v>
      </c>
      <c r="C18" s="1268">
        <v>0</v>
      </c>
      <c r="D18" s="1268">
        <f>+'IV.1.3. Ingr y egr SDSS'!C20</f>
        <v>9303031999.3699989</v>
      </c>
      <c r="E18" s="1667">
        <f>+'IV.1.5 Rec. x origen'!D19</f>
        <v>30587262110.955547</v>
      </c>
      <c r="F18" s="1978">
        <f t="shared" si="2"/>
        <v>40683460997.035545</v>
      </c>
      <c r="G18" s="1194">
        <v>4025092382609.7397</v>
      </c>
      <c r="H18" s="912">
        <f>F18/G18</f>
        <v>1.0107460184716978E-2</v>
      </c>
      <c r="I18" s="1477"/>
      <c r="J18" s="655"/>
    </row>
    <row r="19" spans="1:14" s="429" customFormat="1" ht="14.25" customHeight="1">
      <c r="A19" s="1331">
        <v>2019</v>
      </c>
      <c r="B19" s="1666">
        <f>+'IV.1.3. Ingr y egr SDSS'!F21</f>
        <v>910105888.26999998</v>
      </c>
      <c r="C19" s="1268">
        <v>0</v>
      </c>
      <c r="D19" s="1268">
        <f>+'IV.1.3. Ingr y egr SDSS'!C21</f>
        <v>10073865331.690001</v>
      </c>
      <c r="E19" s="1667">
        <f>+'IV.1.5 Rec. x origen'!D20</f>
        <v>33268840679.20985</v>
      </c>
      <c r="F19" s="1978">
        <f t="shared" si="2"/>
        <v>44252811899.169853</v>
      </c>
      <c r="G19" s="1194">
        <v>4025092382609.7397</v>
      </c>
      <c r="H19" s="912">
        <f>F19/G19</f>
        <v>1.0994235086469682E-2</v>
      </c>
      <c r="I19" s="1477"/>
      <c r="J19" s="655"/>
    </row>
    <row r="20" spans="1:14" s="429" customFormat="1" ht="14.25" customHeight="1">
      <c r="A20" s="1975" t="s">
        <v>1097</v>
      </c>
      <c r="B20" s="1666">
        <f>+'IV.1.3. Ingr y egr SDSS'!F22</f>
        <v>997604698.68999994</v>
      </c>
      <c r="C20" s="1268">
        <v>0</v>
      </c>
      <c r="D20" s="1268">
        <f>+'IV.1.3. Ingr y egr SDSS'!C22</f>
        <v>4465221666.3299999</v>
      </c>
      <c r="E20" s="1667">
        <f>+'IV.1.5 Rec. x origen'!D21</f>
        <v>14764955728.029652</v>
      </c>
      <c r="F20" s="1978">
        <f t="shared" si="2"/>
        <v>20227782093.049652</v>
      </c>
      <c r="G20" s="1195">
        <v>4025092382610.7402</v>
      </c>
      <c r="H20" s="802">
        <f>F20/G20</f>
        <v>5.0254205792736577E-3</v>
      </c>
      <c r="I20" s="1477"/>
      <c r="J20" s="655"/>
    </row>
    <row r="21" spans="1:14" ht="18" customHeight="1">
      <c r="A21" s="616" t="s">
        <v>2</v>
      </c>
      <c r="B21" s="1983">
        <f>SUM(B5:B20)</f>
        <v>5732801243.1099997</v>
      </c>
      <c r="C21" s="1984">
        <f t="shared" ref="C21:F21" si="3">SUM(C5:C20)</f>
        <v>400000000</v>
      </c>
      <c r="D21" s="1984">
        <f t="shared" si="3"/>
        <v>81028010084.020004</v>
      </c>
      <c r="E21" s="1985">
        <f t="shared" si="3"/>
        <v>241976995422.40982</v>
      </c>
      <c r="F21" s="1335">
        <f t="shared" si="3"/>
        <v>329137806749.53979</v>
      </c>
      <c r="G21" s="702"/>
      <c r="H21" s="1334"/>
      <c r="I21" s="1477"/>
      <c r="J21" s="655"/>
      <c r="K21" s="655"/>
      <c r="M21" s="535"/>
    </row>
    <row r="22" spans="1:14" ht="20.25" customHeight="1">
      <c r="A22" s="2380" t="s">
        <v>1005</v>
      </c>
      <c r="B22" s="2380"/>
      <c r="C22" s="2380"/>
      <c r="D22" s="2380"/>
      <c r="E22" s="2380"/>
      <c r="F22" s="2380"/>
      <c r="G22" s="2380"/>
      <c r="I22" s="1477"/>
      <c r="J22" s="655"/>
      <c r="M22" s="535"/>
    </row>
    <row r="23" spans="1:14">
      <c r="D23" s="499"/>
      <c r="E23" s="499"/>
      <c r="F23" s="499"/>
    </row>
    <row r="24" spans="1:14">
      <c r="B24" s="497"/>
      <c r="E24" s="499"/>
    </row>
    <row r="25" spans="1:14">
      <c r="D25" s="498"/>
      <c r="N25" s="484"/>
    </row>
  </sheetData>
  <mergeCells count="2">
    <mergeCell ref="A1:H2"/>
    <mergeCell ref="A22:G22"/>
  </mergeCells>
  <pageMargins left="0.7" right="0.7" top="0.75" bottom="0.75" header="0.3" footer="0.3"/>
  <pageSetup scale="51"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sheetPr>
  <dimension ref="A1:J46"/>
  <sheetViews>
    <sheetView showGridLines="0" view="pageBreakPreview" zoomScale="70" zoomScaleNormal="100" zoomScaleSheetLayoutView="70" workbookViewId="0">
      <selection activeCell="N30" sqref="N30"/>
    </sheetView>
  </sheetViews>
  <sheetFormatPr baseColWidth="10" defaultRowHeight="15"/>
  <cols>
    <col min="1" max="1" width="17" customWidth="1"/>
    <col min="2" max="2" width="16.7109375" customWidth="1"/>
    <col min="3" max="3" width="16.140625" customWidth="1"/>
    <col min="4" max="5" width="17.42578125" bestFit="1" customWidth="1"/>
    <col min="6" max="6" width="20.42578125" customWidth="1"/>
    <col min="7" max="7" width="18.85546875" customWidth="1"/>
    <col min="8" max="8" width="18.42578125" customWidth="1"/>
    <col min="9" max="9" width="15" customWidth="1"/>
    <col min="10" max="10" width="16.28515625" customWidth="1"/>
    <col min="11" max="11" width="18.85546875" customWidth="1"/>
    <col min="12" max="12" width="20.42578125" customWidth="1"/>
  </cols>
  <sheetData>
    <row r="1" spans="1:1" ht="21">
      <c r="A1" s="425" t="s">
        <v>501</v>
      </c>
    </row>
    <row r="2" spans="1:1" ht="37.5" customHeight="1">
      <c r="A2" s="425" t="s">
        <v>502</v>
      </c>
    </row>
    <row r="3" spans="1:1" ht="21">
      <c r="A3" s="425" t="s">
        <v>503</v>
      </c>
    </row>
    <row r="44" spans="4:10">
      <c r="J44" s="140"/>
    </row>
    <row r="45" spans="4:10">
      <c r="J45" s="140"/>
    </row>
    <row r="46" spans="4:10">
      <c r="D46" s="140"/>
    </row>
  </sheetData>
  <pageMargins left="0.7" right="0.7" top="0.75" bottom="0.75" header="0.3" footer="0.3"/>
  <pageSetup scale="57"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L39"/>
  <sheetViews>
    <sheetView showGridLines="0" view="pageBreakPreview" zoomScale="70" zoomScaleNormal="66" zoomScaleSheetLayoutView="70" workbookViewId="0">
      <pane xSplit="1" ySplit="2" topLeftCell="B3" activePane="bottomRight" state="frozen"/>
      <selection pane="topRight" activeCell="B1" sqref="B1"/>
      <selection pane="bottomLeft" activeCell="A4" sqref="A4"/>
      <selection pane="bottomRight" activeCell="M1" sqref="M1:R1048576"/>
    </sheetView>
  </sheetViews>
  <sheetFormatPr baseColWidth="10" defaultColWidth="11.5703125" defaultRowHeight="15"/>
  <cols>
    <col min="1" max="1" width="37.7109375" style="38" customWidth="1"/>
    <col min="2" max="6" width="23.5703125" style="38" customWidth="1"/>
    <col min="7" max="7" width="29.140625" style="38" customWidth="1"/>
    <col min="8" max="9" width="23.5703125" style="38" customWidth="1"/>
    <col min="10" max="10" width="25.85546875" style="38" customWidth="1"/>
    <col min="11" max="11" width="7.42578125" style="38" customWidth="1"/>
    <col min="12" max="12" width="8.7109375" style="38" customWidth="1"/>
    <col min="13" max="16384" width="11.5703125" style="38"/>
  </cols>
  <sheetData>
    <row r="1" spans="1:12" ht="104.25" customHeight="1">
      <c r="A1" s="2279"/>
      <c r="B1" s="2279"/>
      <c r="C1" s="2279"/>
      <c r="D1" s="2279"/>
      <c r="E1" s="2279"/>
      <c r="F1" s="2279"/>
      <c r="G1" s="2279"/>
      <c r="H1" s="2279"/>
      <c r="I1" s="2279"/>
      <c r="J1" s="2279"/>
      <c r="K1" s="2279"/>
      <c r="L1" s="2279"/>
    </row>
    <row r="2" spans="1:12" s="440" customFormat="1" ht="23.25" customHeight="1">
      <c r="A2" s="268" t="s">
        <v>132</v>
      </c>
      <c r="B2" s="922" t="s">
        <v>757</v>
      </c>
      <c r="C2" s="922" t="s">
        <v>758</v>
      </c>
      <c r="D2" s="922" t="s">
        <v>759</v>
      </c>
      <c r="E2" s="922" t="s">
        <v>760</v>
      </c>
      <c r="F2" s="922" t="s">
        <v>761</v>
      </c>
      <c r="G2" s="1864" t="s">
        <v>833</v>
      </c>
      <c r="H2" s="1336" t="s">
        <v>875</v>
      </c>
      <c r="I2" s="1986" t="s">
        <v>1096</v>
      </c>
      <c r="J2" s="268" t="s">
        <v>2</v>
      </c>
      <c r="K2" s="693"/>
    </row>
    <row r="3" spans="1:12" s="440" customFormat="1" ht="18.75">
      <c r="A3" s="1417" t="s">
        <v>821</v>
      </c>
      <c r="B3" s="1418">
        <v>15018129512.620003</v>
      </c>
      <c r="C3" s="1418">
        <v>35035269115.589996</v>
      </c>
      <c r="D3" s="1418">
        <v>47539455208.419998</v>
      </c>
      <c r="E3" s="1418">
        <v>59033208452.770004</v>
      </c>
      <c r="F3" s="1418">
        <v>73978573779.360001</v>
      </c>
      <c r="G3" s="1418">
        <v>93488150137.309998</v>
      </c>
      <c r="H3" s="1418">
        <f>51400767542.09+2776613622.39</f>
        <v>54177381164.479996</v>
      </c>
      <c r="I3" s="1418">
        <f>23766167664.81+1335907333.35</f>
        <v>25102074998.16</v>
      </c>
      <c r="J3" s="1419">
        <f>SUM(B3:I3)</f>
        <v>403372242368.70996</v>
      </c>
      <c r="K3" s="693"/>
    </row>
    <row r="4" spans="1:12" s="440" customFormat="1" ht="18.75">
      <c r="A4" s="1417" t="s">
        <v>67</v>
      </c>
      <c r="B4" s="1418">
        <v>316651427</v>
      </c>
      <c r="C4" s="1418">
        <v>83348568.400000006</v>
      </c>
      <c r="D4" s="1418">
        <v>331989675.60000002</v>
      </c>
      <c r="E4" s="1418">
        <v>474614439.30000001</v>
      </c>
      <c r="F4" s="1418">
        <v>821824647</v>
      </c>
      <c r="G4" s="1418">
        <v>1663090988.95</v>
      </c>
      <c r="H4" s="1418">
        <v>1081556013.3299999</v>
      </c>
      <c r="I4" s="1418">
        <v>423694696.92000002</v>
      </c>
      <c r="J4" s="1419">
        <f>SUM(B4:I4)</f>
        <v>5196770456.5</v>
      </c>
      <c r="K4" s="1420"/>
      <c r="L4" s="513"/>
    </row>
    <row r="5" spans="1:12" s="440" customFormat="1" ht="18.75">
      <c r="A5" s="1417" t="s">
        <v>68</v>
      </c>
      <c r="B5" s="1418">
        <v>283848938.23000002</v>
      </c>
      <c r="C5" s="1418">
        <v>1676399904.9400001</v>
      </c>
      <c r="D5" s="1418">
        <v>2348545926.4299998</v>
      </c>
      <c r="E5" s="1418">
        <v>2914498916.9399996</v>
      </c>
      <c r="F5" s="1418">
        <v>3549422081.1300001</v>
      </c>
      <c r="G5" s="1418">
        <v>4451295710.4700003</v>
      </c>
      <c r="H5" s="1418">
        <v>2599739395.6900001</v>
      </c>
      <c r="I5" s="1418">
        <v>1147545214.1900001</v>
      </c>
      <c r="J5" s="1419">
        <f t="shared" ref="J5:J8" si="0">SUM(B5:I5)</f>
        <v>18971296088.019997</v>
      </c>
      <c r="K5" s="1420"/>
      <c r="L5" s="513"/>
    </row>
    <row r="6" spans="1:12" s="440" customFormat="1" ht="18.75">
      <c r="A6" s="1417" t="s">
        <v>69</v>
      </c>
      <c r="B6" s="1418">
        <v>38720972.609999999</v>
      </c>
      <c r="C6" s="1418">
        <v>260292292.16999999</v>
      </c>
      <c r="D6" s="1418">
        <v>326422713.55000007</v>
      </c>
      <c r="E6" s="1418">
        <v>406410873.13</v>
      </c>
      <c r="F6" s="1418">
        <v>519463005.38</v>
      </c>
      <c r="G6" s="1418">
        <v>662353141.31999993</v>
      </c>
      <c r="H6" s="1418">
        <v>383736217.52999997</v>
      </c>
      <c r="I6" s="1418">
        <v>162266591.59</v>
      </c>
      <c r="J6" s="1419">
        <f t="shared" si="0"/>
        <v>2759665807.2799997</v>
      </c>
      <c r="K6" s="1420"/>
      <c r="L6" s="513"/>
    </row>
    <row r="7" spans="1:12" s="440" customFormat="1" ht="18.75">
      <c r="A7" s="1417" t="s">
        <v>104</v>
      </c>
      <c r="B7" s="1418">
        <v>0</v>
      </c>
      <c r="C7" s="1418">
        <v>84686000</v>
      </c>
      <c r="D7" s="1418">
        <v>350762079.85000002</v>
      </c>
      <c r="E7" s="1418">
        <v>478215575.86000001</v>
      </c>
      <c r="F7" s="1418">
        <v>613991100</v>
      </c>
      <c r="G7" s="1418">
        <v>645222098.00999999</v>
      </c>
      <c r="H7" s="1418">
        <v>488018598.82999998</v>
      </c>
      <c r="I7" s="1418">
        <v>201608582.71000001</v>
      </c>
      <c r="J7" s="1419">
        <f t="shared" si="0"/>
        <v>2862504035.2600002</v>
      </c>
      <c r="K7" s="1420"/>
      <c r="L7" s="513"/>
    </row>
    <row r="8" spans="1:12" s="440" customFormat="1" ht="18.75">
      <c r="A8" s="1417" t="s">
        <v>769</v>
      </c>
      <c r="B8" s="1418">
        <v>0</v>
      </c>
      <c r="C8" s="1418">
        <v>0</v>
      </c>
      <c r="D8" s="1418">
        <v>0</v>
      </c>
      <c r="E8" s="1418">
        <v>0</v>
      </c>
      <c r="F8" s="1418">
        <v>0</v>
      </c>
      <c r="G8" s="1418">
        <v>3402850</v>
      </c>
      <c r="H8" s="1418">
        <v>0</v>
      </c>
      <c r="I8" s="1418">
        <v>0</v>
      </c>
      <c r="J8" s="1419">
        <f t="shared" si="0"/>
        <v>3402850</v>
      </c>
      <c r="K8" s="1420"/>
      <c r="L8" s="513"/>
    </row>
    <row r="9" spans="1:12" s="444" customFormat="1" ht="18.75">
      <c r="A9" s="1421" t="s">
        <v>13</v>
      </c>
      <c r="B9" s="1422">
        <f>SUM(B3:B8)</f>
        <v>15657350850.460003</v>
      </c>
      <c r="C9" s="1422">
        <f>SUM(C3:C8)</f>
        <v>37139995881.099998</v>
      </c>
      <c r="D9" s="1422">
        <f t="shared" ref="D9:G9" si="1">SUM(D3:D8)</f>
        <v>50897175603.849998</v>
      </c>
      <c r="E9" s="1422">
        <f t="shared" si="1"/>
        <v>63306948258.000008</v>
      </c>
      <c r="F9" s="1422">
        <f t="shared" si="1"/>
        <v>79483274612.87001</v>
      </c>
      <c r="G9" s="1422">
        <f t="shared" si="1"/>
        <v>100913514926.06</v>
      </c>
      <c r="H9" s="1422">
        <f>SUM(H3:H8)</f>
        <v>58730431389.860001</v>
      </c>
      <c r="I9" s="1422">
        <f>SUM(I3:I8)</f>
        <v>27037190083.569996</v>
      </c>
      <c r="J9" s="1423">
        <f>SUM(J3:J8)</f>
        <v>433165881605.77002</v>
      </c>
      <c r="K9" s="1424"/>
    </row>
    <row r="10" spans="1:12" ht="67.5" customHeight="1">
      <c r="A10" s="2381" t="s">
        <v>845</v>
      </c>
      <c r="B10" s="2381"/>
      <c r="C10" s="2381"/>
      <c r="D10" s="2381"/>
      <c r="E10" s="2381"/>
      <c r="F10" s="2381"/>
      <c r="G10" s="2382"/>
      <c r="H10" s="2383"/>
      <c r="I10" s="2382"/>
      <c r="J10" s="2381"/>
    </row>
    <row r="11" spans="1:12">
      <c r="H11" s="93"/>
      <c r="I11" s="93"/>
      <c r="J11" s="93"/>
      <c r="K11" s="93"/>
      <c r="L11" s="93"/>
    </row>
    <row r="12" spans="1:12">
      <c r="H12" s="93"/>
      <c r="I12" s="93"/>
      <c r="J12" s="93"/>
      <c r="K12" s="93"/>
      <c r="L12" s="93"/>
    </row>
    <row r="13" spans="1:12">
      <c r="H13" s="93"/>
      <c r="I13" s="93"/>
      <c r="J13" s="93"/>
      <c r="K13" s="93"/>
      <c r="L13" s="93"/>
    </row>
    <row r="14" spans="1:12" ht="21">
      <c r="H14" s="93"/>
      <c r="I14" s="93"/>
      <c r="J14" s="456"/>
      <c r="K14" s="93"/>
      <c r="L14" s="93"/>
    </row>
    <row r="15" spans="1:12">
      <c r="H15" s="93"/>
      <c r="I15" s="93"/>
      <c r="J15" s="23"/>
      <c r="K15" s="23"/>
      <c r="L15" s="23"/>
    </row>
    <row r="16" spans="1:12">
      <c r="H16" s="93"/>
      <c r="I16" s="93"/>
      <c r="J16" s="23"/>
      <c r="K16" s="23"/>
      <c r="L16" s="23"/>
    </row>
    <row r="17" spans="8:12">
      <c r="H17" s="93"/>
      <c r="I17" s="93"/>
      <c r="J17" s="23"/>
      <c r="K17" s="23"/>
      <c r="L17" s="23"/>
    </row>
    <row r="18" spans="8:12">
      <c r="H18" s="93"/>
      <c r="I18" s="93"/>
      <c r="J18" s="23"/>
      <c r="K18" s="23"/>
      <c r="L18" s="23"/>
    </row>
    <row r="19" spans="8:12">
      <c r="H19" s="23"/>
      <c r="I19" s="23"/>
      <c r="J19" s="23"/>
      <c r="K19" s="23"/>
      <c r="L19" s="23"/>
    </row>
    <row r="20" spans="8:12">
      <c r="H20" s="23"/>
      <c r="I20" s="23"/>
      <c r="J20" s="23"/>
      <c r="K20" s="23"/>
      <c r="L20" s="23"/>
    </row>
    <row r="21" spans="8:12">
      <c r="H21" s="23"/>
      <c r="I21" s="23"/>
      <c r="J21" s="23"/>
      <c r="K21" s="23"/>
      <c r="L21" s="23"/>
    </row>
    <row r="22" spans="8:12">
      <c r="H22" s="23"/>
      <c r="I22" s="23"/>
      <c r="J22" s="23"/>
      <c r="K22" s="23"/>
      <c r="L22" s="23"/>
    </row>
    <row r="23" spans="8:12">
      <c r="H23" s="23"/>
      <c r="I23" s="23"/>
      <c r="J23" s="23"/>
      <c r="K23" s="23"/>
      <c r="L23" s="23"/>
    </row>
    <row r="24" spans="8:12">
      <c r="H24" s="23"/>
      <c r="I24" s="23"/>
      <c r="J24" s="23"/>
      <c r="K24" s="23"/>
      <c r="L24" s="23"/>
    </row>
    <row r="25" spans="8:12">
      <c r="H25" s="23"/>
      <c r="I25" s="23"/>
      <c r="J25" s="23"/>
      <c r="K25" s="23"/>
      <c r="L25" s="23"/>
    </row>
    <row r="26" spans="8:12">
      <c r="H26" s="23"/>
      <c r="I26" s="23"/>
      <c r="J26" s="23"/>
      <c r="K26" s="23"/>
      <c r="L26" s="23"/>
    </row>
    <row r="27" spans="8:12">
      <c r="H27" s="23"/>
      <c r="I27" s="23"/>
      <c r="J27" s="23"/>
      <c r="K27" s="23"/>
      <c r="L27" s="23"/>
    </row>
    <row r="28" spans="8:12">
      <c r="H28" s="93"/>
      <c r="I28" s="93"/>
      <c r="J28" s="93"/>
      <c r="K28" s="93"/>
      <c r="L28" s="93"/>
    </row>
    <row r="29" spans="8:12">
      <c r="H29" s="93"/>
      <c r="I29" s="93"/>
      <c r="J29" s="93"/>
      <c r="K29" s="93"/>
      <c r="L29" s="93"/>
    </row>
    <row r="30" spans="8:12">
      <c r="H30" s="93"/>
      <c r="I30" s="93"/>
      <c r="J30" s="93"/>
      <c r="K30" s="93"/>
      <c r="L30" s="93"/>
    </row>
    <row r="31" spans="8:12">
      <c r="H31" s="93"/>
      <c r="I31" s="93"/>
      <c r="J31" s="93"/>
      <c r="K31" s="93"/>
      <c r="L31" s="93"/>
    </row>
    <row r="32" spans="8:12">
      <c r="H32" s="93"/>
      <c r="I32" s="93"/>
      <c r="J32" s="93"/>
      <c r="K32" s="93"/>
      <c r="L32" s="93"/>
    </row>
    <row r="33" spans="8:12">
      <c r="H33" s="93"/>
      <c r="I33" s="93"/>
      <c r="J33" s="93"/>
      <c r="K33" s="93"/>
      <c r="L33" s="93"/>
    </row>
    <row r="34" spans="8:12">
      <c r="H34" s="93"/>
      <c r="I34" s="93"/>
      <c r="J34" s="93"/>
      <c r="K34" s="93"/>
      <c r="L34" s="93"/>
    </row>
    <row r="35" spans="8:12">
      <c r="H35" s="93"/>
      <c r="I35" s="93"/>
      <c r="J35" s="93"/>
      <c r="K35" s="93"/>
      <c r="L35" s="93"/>
    </row>
    <row r="36" spans="8:12">
      <c r="H36" s="93"/>
      <c r="I36" s="93"/>
      <c r="J36" s="93"/>
      <c r="K36" s="93"/>
      <c r="L36" s="93"/>
    </row>
    <row r="37" spans="8:12">
      <c r="H37" s="93"/>
      <c r="I37" s="93"/>
      <c r="J37" s="93"/>
      <c r="K37" s="93"/>
      <c r="L37" s="93"/>
    </row>
    <row r="38" spans="8:12">
      <c r="H38" s="93"/>
      <c r="I38" s="93"/>
      <c r="J38" s="93"/>
      <c r="K38" s="93"/>
      <c r="L38" s="93"/>
    </row>
    <row r="39" spans="8:12">
      <c r="H39" s="93"/>
      <c r="I39" s="93"/>
      <c r="J39" s="93"/>
      <c r="K39" s="93"/>
      <c r="L39" s="93"/>
    </row>
  </sheetData>
  <mergeCells count="2">
    <mergeCell ref="A1:L1"/>
    <mergeCell ref="A10:J10"/>
  </mergeCells>
  <printOptions horizontalCentered="1" verticalCentered="1"/>
  <pageMargins left="0.4" right="0.4" top="0.25" bottom="0.25" header="0.31496062992126" footer="0.31496062992126"/>
  <pageSetup scale="47"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00B0F0"/>
  </sheetPr>
  <dimension ref="A1:W354"/>
  <sheetViews>
    <sheetView showGridLines="0" view="pageBreakPreview" zoomScale="70" zoomScaleNormal="55" zoomScaleSheetLayoutView="70" workbookViewId="0">
      <pane ySplit="1" topLeftCell="A2" activePane="bottomLeft" state="frozen"/>
      <selection pane="bottomLeft" activeCell="I9" sqref="I9"/>
    </sheetView>
  </sheetViews>
  <sheetFormatPr baseColWidth="10" defaultColWidth="11.5703125" defaultRowHeight="18"/>
  <cols>
    <col min="1" max="1" width="13.28515625" customWidth="1"/>
    <col min="2" max="2" width="24.7109375" customWidth="1"/>
    <col min="3" max="3" width="23" style="66" customWidth="1"/>
    <col min="4" max="4" width="22.140625" customWidth="1"/>
    <col min="5" max="5" width="24.7109375" customWidth="1"/>
    <col min="6" max="6" width="30" customWidth="1"/>
    <col min="7" max="7" width="26.5703125" customWidth="1"/>
    <col min="8" max="8" width="22.42578125" style="66" bestFit="1" customWidth="1"/>
    <col min="9" max="9" width="15.28515625" style="66" customWidth="1"/>
    <col min="10" max="10" width="15.28515625" customWidth="1"/>
    <col min="11" max="11" width="18.5703125" bestFit="1" customWidth="1"/>
    <col min="12" max="12" width="20.140625" customWidth="1"/>
    <col min="13" max="13" width="25.7109375" style="34" bestFit="1" customWidth="1"/>
    <col min="14" max="14" width="21.28515625" style="34" bestFit="1" customWidth="1"/>
    <col min="15" max="16" width="29.28515625" style="34" bestFit="1" customWidth="1"/>
    <col min="17" max="17" width="21.140625" style="34" customWidth="1"/>
    <col min="18" max="18" width="22" style="34" customWidth="1"/>
    <col min="19" max="19" width="22.7109375" style="34" bestFit="1" customWidth="1"/>
    <col min="20" max="20" width="21.28515625" style="33" bestFit="1" customWidth="1"/>
    <col min="21" max="21" width="22.140625" style="33" bestFit="1" customWidth="1"/>
    <col min="22" max="22" width="22.85546875" style="33" bestFit="1" customWidth="1"/>
  </cols>
  <sheetData>
    <row r="1" spans="1:23" ht="87.75" customHeight="1">
      <c r="A1" s="2384"/>
      <c r="B1" s="2384"/>
      <c r="C1" s="2384"/>
      <c r="D1" s="2384"/>
      <c r="E1" s="2384"/>
      <c r="F1" s="2384"/>
      <c r="G1" s="2384"/>
      <c r="H1" s="2384"/>
      <c r="I1" s="2384"/>
      <c r="J1" s="2384"/>
    </row>
    <row r="2" spans="1:23" s="32" customFormat="1" ht="8.25" customHeight="1">
      <c r="A2" s="145"/>
      <c r="B2" s="145"/>
      <c r="C2" s="145"/>
      <c r="D2" s="145"/>
      <c r="E2" s="145"/>
      <c r="F2" s="145"/>
      <c r="G2" s="145"/>
      <c r="H2" s="145"/>
      <c r="I2" s="145"/>
      <c r="J2" s="145"/>
      <c r="M2" s="153"/>
      <c r="N2" s="153"/>
      <c r="O2" s="153"/>
      <c r="P2" s="153"/>
      <c r="Q2" s="153"/>
      <c r="R2" s="153"/>
      <c r="S2" s="153"/>
      <c r="T2" s="154"/>
      <c r="U2" s="154"/>
      <c r="V2" s="154"/>
    </row>
    <row r="3" spans="1:23" s="444" customFormat="1" ht="46.5" customHeight="1">
      <c r="A3" s="1197" t="s">
        <v>710</v>
      </c>
      <c r="B3" s="1197" t="s">
        <v>711</v>
      </c>
      <c r="C3" s="1198" t="s">
        <v>712</v>
      </c>
      <c r="D3" s="1198" t="s">
        <v>713</v>
      </c>
      <c r="E3" s="1198" t="s">
        <v>714</v>
      </c>
      <c r="F3" s="1198" t="s">
        <v>1098</v>
      </c>
      <c r="G3" s="1196" t="s">
        <v>112</v>
      </c>
      <c r="H3" s="950"/>
      <c r="I3" s="950"/>
      <c r="J3" s="970"/>
      <c r="K3" s="970"/>
      <c r="N3" s="971"/>
      <c r="O3" s="971"/>
      <c r="P3" s="971"/>
      <c r="Q3" s="971"/>
      <c r="R3" s="971"/>
      <c r="S3" s="971"/>
      <c r="T3" s="971"/>
      <c r="U3" s="971"/>
      <c r="V3" s="971"/>
      <c r="W3" s="971"/>
    </row>
    <row r="4" spans="1:23" s="431" customFormat="1" ht="18" customHeight="1">
      <c r="A4" s="1234">
        <v>43604</v>
      </c>
      <c r="B4" s="952">
        <v>4375154109.8199997</v>
      </c>
      <c r="C4" s="953">
        <v>89370870.459999993</v>
      </c>
      <c r="D4" s="955">
        <v>206574883.56999999</v>
      </c>
      <c r="E4" s="953">
        <v>30842967.239999998</v>
      </c>
      <c r="F4" s="951">
        <v>32337946</v>
      </c>
      <c r="G4" s="2076">
        <f>F4+E4+D4+C4+B4</f>
        <v>4734280777.0900002</v>
      </c>
      <c r="H4" s="273"/>
      <c r="I4" s="273"/>
      <c r="J4" s="134"/>
      <c r="K4" s="134"/>
      <c r="N4" s="971"/>
      <c r="O4" s="971"/>
      <c r="P4" s="971"/>
      <c r="Q4" s="971"/>
      <c r="R4" s="971"/>
      <c r="S4" s="971"/>
      <c r="T4" s="971"/>
      <c r="U4" s="971"/>
      <c r="V4" s="971"/>
      <c r="W4" s="971"/>
    </row>
    <row r="5" spans="1:23" s="431" customFormat="1" ht="18" customHeight="1">
      <c r="A5" s="1234">
        <v>43635</v>
      </c>
      <c r="B5" s="954">
        <v>4363273066.8000002</v>
      </c>
      <c r="C5" s="951">
        <v>88950884.709999993</v>
      </c>
      <c r="D5" s="951">
        <v>215600792.38999999</v>
      </c>
      <c r="E5" s="951">
        <v>32082685.98</v>
      </c>
      <c r="F5" s="951">
        <v>31351310</v>
      </c>
      <c r="G5" s="1180">
        <f>F5+E5+D5+C5+B5</f>
        <v>4731258739.8800001</v>
      </c>
      <c r="H5" s="273"/>
      <c r="I5" s="761"/>
      <c r="J5" s="134"/>
      <c r="K5" s="134"/>
      <c r="N5" s="971"/>
      <c r="O5" s="971"/>
      <c r="P5" s="971"/>
      <c r="Q5" s="971"/>
      <c r="R5" s="971"/>
      <c r="S5" s="971"/>
      <c r="T5" s="971"/>
      <c r="U5" s="971"/>
      <c r="V5" s="971"/>
      <c r="W5" s="971"/>
    </row>
    <row r="6" spans="1:23" s="431" customFormat="1" ht="18" customHeight="1">
      <c r="A6" s="1234">
        <v>43665</v>
      </c>
      <c r="B6" s="954">
        <v>4387084093.1899996</v>
      </c>
      <c r="C6" s="951">
        <v>91006505.799999997</v>
      </c>
      <c r="D6" s="951">
        <v>207745751.93000001</v>
      </c>
      <c r="E6" s="951">
        <v>31413161.77</v>
      </c>
      <c r="F6" s="951">
        <v>43765701.390000001</v>
      </c>
      <c r="G6" s="1180">
        <f t="shared" ref="G6:G15" si="0">F6+E6+D6+C6+B6</f>
        <v>4761015214.0799999</v>
      </c>
      <c r="H6" s="273"/>
      <c r="I6" s="273"/>
      <c r="J6" s="134"/>
      <c r="K6" s="134"/>
      <c r="N6" s="971"/>
      <c r="O6" s="971"/>
      <c r="P6" s="971"/>
      <c r="Q6" s="971"/>
      <c r="R6" s="971"/>
      <c r="S6" s="971"/>
      <c r="T6" s="971"/>
      <c r="U6" s="971"/>
      <c r="V6" s="971"/>
      <c r="W6" s="971"/>
    </row>
    <row r="7" spans="1:23" s="431" customFormat="1" ht="18" customHeight="1">
      <c r="A7" s="1234">
        <v>43696</v>
      </c>
      <c r="B7" s="954">
        <v>4407839332.0299997</v>
      </c>
      <c r="C7" s="951">
        <v>89598966.260000005</v>
      </c>
      <c r="D7" s="951">
        <v>215422497.34</v>
      </c>
      <c r="E7" s="951">
        <v>32147757.960000001</v>
      </c>
      <c r="F7" s="951">
        <v>45529928.700000003</v>
      </c>
      <c r="G7" s="1180">
        <f t="shared" si="0"/>
        <v>4790538482.29</v>
      </c>
      <c r="H7" s="273"/>
      <c r="I7" s="273"/>
      <c r="J7" s="134"/>
      <c r="K7" s="134"/>
      <c r="N7" s="971"/>
      <c r="O7" s="971"/>
      <c r="P7" s="971"/>
      <c r="Q7" s="971"/>
      <c r="R7" s="971"/>
      <c r="S7" s="971"/>
      <c r="T7" s="971"/>
      <c r="U7" s="971"/>
      <c r="V7" s="971"/>
      <c r="W7" s="971"/>
    </row>
    <row r="8" spans="1:23" s="431" customFormat="1" ht="18" customHeight="1">
      <c r="A8" s="1234">
        <v>43727</v>
      </c>
      <c r="B8" s="954">
        <v>4429193598.8699999</v>
      </c>
      <c r="C8" s="951">
        <v>91450795.180000007</v>
      </c>
      <c r="D8" s="951">
        <v>209189259.71000001</v>
      </c>
      <c r="E8" s="951">
        <v>31668366.719999999</v>
      </c>
      <c r="F8" s="951">
        <v>41388508.700000003</v>
      </c>
      <c r="G8" s="1180">
        <f t="shared" si="0"/>
        <v>4802890529.1800003</v>
      </c>
      <c r="H8" s="273"/>
      <c r="I8" s="273"/>
      <c r="J8" s="134"/>
      <c r="K8" s="134"/>
      <c r="N8" s="971"/>
      <c r="O8" s="971"/>
      <c r="P8" s="971"/>
      <c r="Q8" s="971"/>
      <c r="R8" s="971"/>
      <c r="S8" s="971"/>
      <c r="T8" s="971"/>
      <c r="U8" s="971"/>
      <c r="V8" s="971"/>
      <c r="W8" s="971"/>
    </row>
    <row r="9" spans="1:23" s="431" customFormat="1" ht="18" customHeight="1">
      <c r="A9" s="1234">
        <v>43757</v>
      </c>
      <c r="B9" s="954">
        <v>4422160011.1599998</v>
      </c>
      <c r="C9" s="951">
        <v>91228479.890000001</v>
      </c>
      <c r="D9" s="951">
        <v>215328251.81</v>
      </c>
      <c r="E9" s="951">
        <v>32714381.75</v>
      </c>
      <c r="F9" s="951">
        <v>42992756.700000003</v>
      </c>
      <c r="G9" s="1180">
        <f t="shared" si="0"/>
        <v>4804423881.3099995</v>
      </c>
      <c r="H9" s="273"/>
      <c r="I9" s="273"/>
      <c r="J9" s="134"/>
      <c r="K9" s="134"/>
      <c r="N9" s="971"/>
      <c r="O9" s="971"/>
      <c r="P9" s="971"/>
      <c r="Q9" s="971"/>
      <c r="R9" s="971"/>
      <c r="S9" s="971"/>
      <c r="T9" s="971"/>
      <c r="U9" s="971"/>
      <c r="V9" s="971"/>
      <c r="W9" s="971"/>
    </row>
    <row r="10" spans="1:23" s="431" customFormat="1" ht="18" customHeight="1">
      <c r="A10" s="1234">
        <v>43788</v>
      </c>
      <c r="B10" s="954">
        <v>4682748606.7300005</v>
      </c>
      <c r="C10" s="951">
        <v>90206240</v>
      </c>
      <c r="D10" s="951">
        <v>221363746.06999999</v>
      </c>
      <c r="E10" s="951">
        <v>33155378.149999999</v>
      </c>
      <c r="F10" s="951">
        <v>42591694.700000003</v>
      </c>
      <c r="G10" s="1180">
        <f t="shared" si="0"/>
        <v>5070065665.6500006</v>
      </c>
      <c r="H10" s="273"/>
      <c r="I10" s="273"/>
      <c r="J10" s="134"/>
      <c r="K10" s="134"/>
      <c r="N10" s="971"/>
      <c r="O10" s="971"/>
      <c r="P10" s="971"/>
      <c r="Q10" s="971"/>
      <c r="R10" s="971"/>
      <c r="S10" s="971"/>
      <c r="T10" s="971"/>
      <c r="U10" s="971"/>
      <c r="V10" s="971"/>
      <c r="W10" s="971"/>
    </row>
    <row r="11" spans="1:23" s="431" customFormat="1" ht="18" customHeight="1">
      <c r="A11" s="1234">
        <v>43818</v>
      </c>
      <c r="B11" s="954">
        <v>5080158114.9099998</v>
      </c>
      <c r="C11" s="951">
        <v>92573349.489999995</v>
      </c>
      <c r="D11" s="951">
        <v>240849147.97999999</v>
      </c>
      <c r="E11" s="951">
        <v>32985920</v>
      </c>
      <c r="F11" s="951">
        <v>45937138.700000003</v>
      </c>
      <c r="G11" s="1180">
        <f t="shared" si="0"/>
        <v>5492503671.0799999</v>
      </c>
      <c r="H11" s="273"/>
      <c r="I11" s="273"/>
      <c r="J11" s="134"/>
      <c r="K11" s="134"/>
      <c r="N11" s="971"/>
      <c r="O11" s="971"/>
      <c r="P11" s="971"/>
      <c r="Q11" s="971"/>
      <c r="R11" s="971"/>
      <c r="S11" s="971"/>
      <c r="T11" s="971"/>
      <c r="U11" s="971"/>
      <c r="V11" s="971"/>
      <c r="W11" s="971"/>
    </row>
    <row r="12" spans="1:23" s="431" customFormat="1" ht="18" customHeight="1">
      <c r="A12" s="1234">
        <v>43849</v>
      </c>
      <c r="B12" s="954">
        <v>5031066374.6099997</v>
      </c>
      <c r="C12" s="953">
        <v>88784594.829999998</v>
      </c>
      <c r="D12" s="953">
        <v>262233905</v>
      </c>
      <c r="E12" s="953">
        <v>35875372.310000002</v>
      </c>
      <c r="F12" s="953">
        <v>62409902.340000004</v>
      </c>
      <c r="G12" s="1180">
        <f t="shared" si="0"/>
        <v>5480370149.0899992</v>
      </c>
      <c r="H12" s="273"/>
      <c r="I12" s="273"/>
      <c r="J12" s="134"/>
      <c r="K12" s="134"/>
      <c r="N12" s="971"/>
      <c r="O12" s="971"/>
      <c r="P12" s="971"/>
      <c r="Q12" s="971"/>
      <c r="R12" s="971"/>
      <c r="S12" s="971"/>
      <c r="T12" s="971"/>
      <c r="U12" s="971"/>
      <c r="V12" s="971"/>
      <c r="W12" s="971"/>
    </row>
    <row r="13" spans="1:23" s="431" customFormat="1" ht="18" customHeight="1">
      <c r="A13" s="1234">
        <v>43880</v>
      </c>
      <c r="B13" s="952">
        <v>5125768601.8600006</v>
      </c>
      <c r="C13" s="953">
        <v>90815506.069999993</v>
      </c>
      <c r="D13" s="953">
        <v>252538816.84</v>
      </c>
      <c r="E13" s="953">
        <v>33640751.710000001</v>
      </c>
      <c r="F13" s="953">
        <v>64814207.700000003</v>
      </c>
      <c r="G13" s="1180">
        <f t="shared" si="0"/>
        <v>5567577884.1800003</v>
      </c>
      <c r="H13" s="273"/>
      <c r="I13" s="273"/>
      <c r="J13" s="134"/>
      <c r="K13" s="134"/>
      <c r="N13" s="971"/>
      <c r="O13" s="971"/>
      <c r="P13" s="971"/>
      <c r="Q13" s="971"/>
      <c r="R13" s="971"/>
      <c r="S13" s="971"/>
      <c r="T13" s="971"/>
      <c r="U13" s="971"/>
      <c r="V13" s="971"/>
      <c r="W13" s="971"/>
    </row>
    <row r="14" spans="1:23" s="431" customFormat="1" ht="18" customHeight="1">
      <c r="A14" s="1234">
        <v>43909</v>
      </c>
      <c r="B14" s="952">
        <v>5075275385.3400002</v>
      </c>
      <c r="C14" s="953">
        <v>92395530.700000003</v>
      </c>
      <c r="D14" s="953">
        <v>241647272.49000001</v>
      </c>
      <c r="E14" s="953">
        <v>33842789.210000001</v>
      </c>
      <c r="F14" s="953">
        <v>65234833.700000003</v>
      </c>
      <c r="G14" s="1180">
        <f t="shared" si="0"/>
        <v>5508395811.4400005</v>
      </c>
      <c r="H14" s="273"/>
      <c r="I14" s="273"/>
      <c r="J14" s="134"/>
      <c r="K14" s="134"/>
      <c r="N14" s="971"/>
      <c r="O14" s="971"/>
      <c r="P14" s="971"/>
      <c r="Q14" s="971"/>
      <c r="R14" s="971"/>
      <c r="S14" s="971"/>
      <c r="T14" s="971"/>
      <c r="U14" s="971"/>
      <c r="V14" s="971"/>
      <c r="W14" s="971"/>
    </row>
    <row r="15" spans="1:23" s="431" customFormat="1" ht="18" customHeight="1">
      <c r="A15" s="2074">
        <v>43940</v>
      </c>
      <c r="B15" s="2075">
        <v>4750098812.0199995</v>
      </c>
      <c r="C15" s="953">
        <v>75145218.650000006</v>
      </c>
      <c r="D15" s="953">
        <v>202363148.09</v>
      </c>
      <c r="E15" s="953">
        <v>29415917.93</v>
      </c>
      <c r="F15" s="953">
        <v>429564.79</v>
      </c>
      <c r="G15" s="1180">
        <f t="shared" si="0"/>
        <v>5057452661.4799995</v>
      </c>
      <c r="H15" s="273"/>
      <c r="I15" s="273"/>
      <c r="J15" s="134"/>
      <c r="K15" s="134"/>
      <c r="N15" s="971"/>
      <c r="O15" s="971"/>
      <c r="P15" s="971"/>
      <c r="Q15" s="971"/>
      <c r="R15" s="971"/>
      <c r="S15" s="971"/>
      <c r="T15" s="971"/>
      <c r="U15" s="971"/>
      <c r="V15" s="971"/>
      <c r="W15" s="971"/>
    </row>
    <row r="16" spans="1:23" s="431" customFormat="1" ht="18" customHeight="1">
      <c r="A16" s="1235">
        <v>43970</v>
      </c>
      <c r="B16" s="1040">
        <f>4753513987.23+277225028.19</f>
        <v>5030739015.4199991</v>
      </c>
      <c r="C16" s="956">
        <v>72784810.989999995</v>
      </c>
      <c r="D16" s="956">
        <v>204574598.44999999</v>
      </c>
      <c r="E16" s="956">
        <v>29825472.84</v>
      </c>
      <c r="F16" s="956">
        <v>6012526.8200000003</v>
      </c>
      <c r="G16" s="1181">
        <f>F16+E16+D16+C16+B16</f>
        <v>5343936424.5199995</v>
      </c>
      <c r="H16" s="273"/>
      <c r="I16" s="273"/>
      <c r="J16" s="134"/>
      <c r="K16" s="134"/>
      <c r="N16" s="971"/>
      <c r="O16" s="971"/>
      <c r="P16" s="971"/>
      <c r="Q16" s="971"/>
      <c r="R16" s="971"/>
      <c r="S16" s="971"/>
      <c r="T16" s="971"/>
      <c r="U16" s="971"/>
      <c r="V16" s="971"/>
      <c r="W16" s="971"/>
    </row>
    <row r="17" spans="1:22" s="16" customFormat="1" ht="18.75">
      <c r="A17" s="2385"/>
      <c r="B17" s="2385"/>
      <c r="C17" s="2385"/>
      <c r="D17" s="2385"/>
      <c r="E17" s="2385"/>
      <c r="F17" s="2385"/>
      <c r="G17" s="2385"/>
      <c r="H17" s="671"/>
      <c r="I17" s="671"/>
      <c r="J17" s="671"/>
      <c r="M17" s="68"/>
      <c r="N17" s="68"/>
      <c r="O17" s="68"/>
      <c r="P17" s="68"/>
      <c r="Q17" s="68"/>
      <c r="R17" s="68"/>
      <c r="S17" s="68"/>
      <c r="T17" s="68"/>
      <c r="U17" s="68"/>
      <c r="V17" s="68"/>
    </row>
    <row r="18" spans="1:22" ht="34.5" customHeight="1">
      <c r="M18" s="33"/>
      <c r="N18" s="33"/>
      <c r="O18" s="33"/>
      <c r="P18" s="33"/>
      <c r="Q18" s="33"/>
      <c r="R18" s="33"/>
      <c r="S18" s="33"/>
    </row>
    <row r="19" spans="1:22">
      <c r="M19" s="33"/>
      <c r="N19" s="33"/>
      <c r="O19" s="33"/>
      <c r="P19" s="33"/>
      <c r="Q19" s="33"/>
      <c r="R19" s="33"/>
      <c r="S19" s="33"/>
    </row>
    <row r="20" spans="1:22">
      <c r="K20" s="604"/>
      <c r="M20" s="33"/>
      <c r="N20" s="33"/>
      <c r="O20" s="33"/>
      <c r="P20" s="33"/>
      <c r="Q20" s="33"/>
      <c r="R20" s="33"/>
      <c r="S20" s="33"/>
    </row>
    <row r="21" spans="1:22">
      <c r="M21" s="33"/>
      <c r="N21" s="33"/>
      <c r="O21" s="33"/>
      <c r="P21" s="33"/>
      <c r="Q21" s="33"/>
      <c r="R21" s="33"/>
      <c r="S21" s="33"/>
    </row>
    <row r="22" spans="1:22">
      <c r="M22" s="33"/>
      <c r="N22" s="33"/>
      <c r="O22" s="33"/>
      <c r="P22" s="33"/>
      <c r="Q22" s="33"/>
      <c r="R22" s="33"/>
      <c r="S22" s="33"/>
    </row>
    <row r="23" spans="1:22">
      <c r="M23" s="33"/>
      <c r="N23" s="33"/>
      <c r="O23" s="33"/>
      <c r="P23" s="33"/>
      <c r="Q23" s="33"/>
      <c r="R23" s="33"/>
      <c r="S23" s="33"/>
    </row>
    <row r="24" spans="1:22">
      <c r="M24" s="33"/>
      <c r="N24" s="33"/>
      <c r="O24" s="33"/>
      <c r="P24" s="33"/>
      <c r="Q24" s="33"/>
      <c r="R24" s="33"/>
      <c r="S24" s="33"/>
    </row>
    <row r="25" spans="1:22">
      <c r="M25" s="33"/>
      <c r="N25" s="33"/>
      <c r="O25" s="33"/>
      <c r="P25" s="33"/>
      <c r="Q25" s="33"/>
      <c r="R25" s="33"/>
      <c r="S25" s="33"/>
    </row>
    <row r="26" spans="1:22">
      <c r="M26" s="33"/>
      <c r="N26" s="33"/>
      <c r="O26" s="33"/>
      <c r="P26" s="33"/>
      <c r="Q26" s="33"/>
      <c r="R26" s="33"/>
      <c r="S26" s="33"/>
    </row>
    <row r="27" spans="1:22">
      <c r="M27" s="33"/>
      <c r="N27" s="33"/>
      <c r="O27" s="33"/>
      <c r="P27" s="33"/>
      <c r="Q27" s="33"/>
      <c r="R27" s="33"/>
      <c r="S27" s="33"/>
    </row>
    <row r="28" spans="1:22">
      <c r="M28" s="33"/>
      <c r="N28" s="33"/>
      <c r="O28" s="33"/>
      <c r="P28" s="33"/>
      <c r="Q28" s="33"/>
      <c r="R28" s="33"/>
      <c r="S28" s="33"/>
    </row>
    <row r="29" spans="1:22">
      <c r="M29" s="33"/>
      <c r="N29" s="33"/>
      <c r="O29" s="33"/>
      <c r="P29" s="33"/>
      <c r="Q29" s="33"/>
      <c r="R29" s="33"/>
      <c r="S29" s="33"/>
    </row>
    <row r="30" spans="1:22">
      <c r="M30" s="33"/>
      <c r="N30" s="33"/>
      <c r="O30" s="33"/>
      <c r="P30" s="33"/>
      <c r="Q30" s="33"/>
      <c r="R30" s="33"/>
      <c r="S30" s="33"/>
    </row>
    <row r="31" spans="1:22">
      <c r="M31" s="33"/>
      <c r="N31" s="33"/>
      <c r="O31" s="33"/>
      <c r="P31" s="33"/>
      <c r="Q31" s="33"/>
      <c r="R31" s="33"/>
      <c r="S31" s="33"/>
    </row>
    <row r="32" spans="1:22">
      <c r="M32" s="33"/>
      <c r="N32" s="33"/>
      <c r="O32" s="33"/>
      <c r="P32" s="33"/>
      <c r="Q32" s="33"/>
      <c r="R32" s="33"/>
      <c r="S32" s="33"/>
    </row>
    <row r="33" spans="13:19">
      <c r="M33" s="33"/>
      <c r="N33" s="33"/>
      <c r="O33" s="33"/>
      <c r="P33" s="33"/>
      <c r="Q33" s="33"/>
      <c r="R33" s="33"/>
      <c r="S33" s="33"/>
    </row>
    <row r="34" spans="13:19">
      <c r="M34" s="33"/>
      <c r="N34" s="33"/>
      <c r="O34" s="33"/>
      <c r="P34" s="33"/>
      <c r="Q34" s="33"/>
      <c r="R34" s="33"/>
      <c r="S34" s="33"/>
    </row>
    <row r="35" spans="13:19">
      <c r="M35" s="33"/>
      <c r="N35" s="33"/>
      <c r="O35" s="33"/>
      <c r="P35" s="33"/>
      <c r="Q35" s="33"/>
      <c r="R35" s="33"/>
      <c r="S35" s="33"/>
    </row>
    <row r="36" spans="13:19">
      <c r="M36" s="33"/>
      <c r="N36" s="33"/>
      <c r="O36" s="33"/>
      <c r="P36" s="33"/>
      <c r="Q36" s="33"/>
      <c r="R36" s="33"/>
      <c r="S36" s="33"/>
    </row>
    <row r="37" spans="13:19">
      <c r="M37" s="33"/>
      <c r="N37" s="33"/>
      <c r="O37" s="33"/>
      <c r="P37" s="33"/>
      <c r="Q37" s="33"/>
      <c r="R37" s="33"/>
      <c r="S37" s="33"/>
    </row>
    <row r="38" spans="13:19">
      <c r="M38" s="33"/>
      <c r="N38" s="33"/>
      <c r="O38" s="33"/>
      <c r="P38" s="33"/>
      <c r="Q38" s="33"/>
      <c r="R38" s="33"/>
      <c r="S38" s="33"/>
    </row>
    <row r="39" spans="13:19">
      <c r="M39" s="33"/>
      <c r="N39" s="33"/>
      <c r="O39" s="33"/>
      <c r="P39" s="33"/>
      <c r="Q39" s="33"/>
      <c r="R39" s="33"/>
      <c r="S39" s="33"/>
    </row>
    <row r="40" spans="13:19">
      <c r="M40" s="33"/>
      <c r="N40" s="33"/>
      <c r="O40" s="33"/>
      <c r="P40" s="33"/>
      <c r="Q40" s="33"/>
      <c r="R40" s="33"/>
      <c r="S40" s="33"/>
    </row>
    <row r="41" spans="13:19">
      <c r="M41" s="33"/>
      <c r="N41" s="33"/>
      <c r="O41" s="33"/>
      <c r="P41" s="33"/>
      <c r="Q41" s="33"/>
      <c r="R41" s="33"/>
      <c r="S41" s="33"/>
    </row>
    <row r="42" spans="13:19">
      <c r="M42" s="33"/>
      <c r="N42" s="33"/>
      <c r="O42" s="33"/>
      <c r="P42" s="33"/>
      <c r="Q42" s="33"/>
      <c r="R42" s="33"/>
      <c r="S42" s="33"/>
    </row>
    <row r="43" spans="13:19">
      <c r="M43" s="33"/>
      <c r="N43" s="33"/>
      <c r="O43" s="33"/>
      <c r="P43" s="33"/>
      <c r="Q43" s="33"/>
      <c r="R43" s="33"/>
      <c r="S43" s="33"/>
    </row>
    <row r="44" spans="13:19">
      <c r="M44" s="33"/>
      <c r="N44" s="33"/>
      <c r="O44" s="33"/>
      <c r="P44" s="33"/>
      <c r="Q44" s="33"/>
      <c r="R44" s="33"/>
      <c r="S44" s="33"/>
    </row>
    <row r="45" spans="13:19" ht="16.5" customHeight="1">
      <c r="M45" s="33"/>
      <c r="N45" s="33"/>
      <c r="O45" s="33"/>
      <c r="P45" s="33"/>
      <c r="Q45" s="33"/>
      <c r="R45" s="33"/>
      <c r="S45" s="33"/>
    </row>
    <row r="46" spans="13:19" hidden="1">
      <c r="M46" s="33"/>
      <c r="N46" s="33"/>
      <c r="O46" s="33"/>
      <c r="P46" s="33"/>
      <c r="Q46" s="33"/>
      <c r="R46" s="33"/>
      <c r="S46" s="33"/>
    </row>
    <row r="47" spans="13:19" hidden="1">
      <c r="M47" s="33"/>
      <c r="N47" s="33"/>
      <c r="O47" s="33"/>
      <c r="P47" s="33"/>
      <c r="Q47" s="33"/>
      <c r="R47" s="33"/>
      <c r="S47" s="33"/>
    </row>
    <row r="48" spans="13:19">
      <c r="M48" s="33"/>
      <c r="N48" s="33"/>
      <c r="O48" s="33"/>
      <c r="P48" s="33"/>
      <c r="Q48" s="33"/>
      <c r="R48" s="33"/>
      <c r="S48" s="33"/>
    </row>
    <row r="49" spans="11:19">
      <c r="K49" s="66" t="s">
        <v>131</v>
      </c>
      <c r="M49" s="33"/>
      <c r="N49" s="33"/>
      <c r="O49" s="33"/>
      <c r="P49" s="33"/>
      <c r="Q49" s="33"/>
      <c r="R49" s="33"/>
      <c r="S49" s="33"/>
    </row>
    <row r="50" spans="11:19">
      <c r="M50" s="33"/>
      <c r="N50" s="33"/>
      <c r="O50" s="33"/>
      <c r="P50" s="33"/>
      <c r="Q50" s="33"/>
      <c r="R50" s="33"/>
      <c r="S50" s="33"/>
    </row>
    <row r="51" spans="11:19">
      <c r="M51" s="33"/>
      <c r="N51" s="33"/>
      <c r="O51" s="33"/>
      <c r="P51" s="33"/>
      <c r="Q51" s="33"/>
      <c r="R51" s="33"/>
      <c r="S51" s="33"/>
    </row>
    <row r="52" spans="11:19">
      <c r="M52" s="33"/>
      <c r="N52" s="33"/>
      <c r="O52" s="33"/>
      <c r="P52" s="33"/>
      <c r="Q52" s="33"/>
      <c r="R52" s="33"/>
      <c r="S52" s="33"/>
    </row>
    <row r="53" spans="11:19">
      <c r="M53" s="33"/>
      <c r="N53" s="33"/>
      <c r="O53" s="33"/>
      <c r="P53" s="33"/>
      <c r="Q53" s="33"/>
      <c r="R53" s="33"/>
      <c r="S53" s="33"/>
    </row>
    <row r="54" spans="11:19">
      <c r="M54" s="33"/>
      <c r="N54" s="33"/>
      <c r="O54" s="33"/>
      <c r="P54" s="33"/>
      <c r="Q54" s="33"/>
      <c r="R54" s="33"/>
      <c r="S54" s="33"/>
    </row>
    <row r="55" spans="11:19">
      <c r="M55" s="33"/>
      <c r="N55" s="33"/>
      <c r="O55" s="33"/>
      <c r="P55" s="33"/>
      <c r="Q55" s="33"/>
      <c r="R55" s="33"/>
      <c r="S55" s="33"/>
    </row>
    <row r="56" spans="11:19">
      <c r="M56" s="33"/>
      <c r="N56" s="33"/>
      <c r="O56" s="33"/>
      <c r="P56" s="33"/>
      <c r="Q56" s="33"/>
      <c r="R56" s="33"/>
      <c r="S56" s="33"/>
    </row>
    <row r="57" spans="11:19">
      <c r="M57" s="33"/>
      <c r="N57" s="33"/>
      <c r="O57" s="33"/>
      <c r="P57" s="33"/>
      <c r="Q57" s="33"/>
      <c r="R57" s="33"/>
      <c r="S57" s="33"/>
    </row>
    <row r="58" spans="11:19">
      <c r="M58" s="33"/>
      <c r="N58" s="33"/>
      <c r="O58" s="33"/>
      <c r="P58" s="33"/>
      <c r="Q58" s="33"/>
      <c r="R58" s="33"/>
      <c r="S58" s="33"/>
    </row>
    <row r="59" spans="11:19">
      <c r="M59" s="33"/>
      <c r="N59" s="33"/>
      <c r="O59" s="33"/>
      <c r="P59" s="33"/>
      <c r="Q59" s="33"/>
      <c r="R59" s="33"/>
      <c r="S59" s="33"/>
    </row>
    <row r="60" spans="11:19">
      <c r="M60" s="33"/>
      <c r="N60" s="33"/>
      <c r="O60" s="33"/>
      <c r="P60" s="33"/>
      <c r="Q60" s="33"/>
      <c r="R60" s="33"/>
      <c r="S60" s="33"/>
    </row>
    <row r="61" spans="11:19">
      <c r="M61" s="33"/>
      <c r="N61" s="33"/>
      <c r="O61" s="33"/>
      <c r="P61" s="33"/>
      <c r="Q61" s="33"/>
      <c r="R61" s="33"/>
      <c r="S61" s="33"/>
    </row>
    <row r="62" spans="11:19">
      <c r="M62" s="33"/>
      <c r="N62" s="33"/>
      <c r="O62" s="33"/>
      <c r="P62" s="33"/>
      <c r="Q62" s="33"/>
      <c r="R62" s="33"/>
      <c r="S62" s="33"/>
    </row>
    <row r="63" spans="11:19">
      <c r="M63" s="33"/>
      <c r="N63" s="33"/>
      <c r="O63" s="33"/>
      <c r="P63" s="33"/>
      <c r="Q63" s="33"/>
      <c r="R63" s="33"/>
      <c r="S63" s="33"/>
    </row>
    <row r="64" spans="11:19">
      <c r="M64" s="33"/>
      <c r="N64" s="33"/>
      <c r="O64" s="33"/>
      <c r="P64" s="33"/>
      <c r="Q64" s="33"/>
      <c r="R64" s="33"/>
      <c r="S64" s="33"/>
    </row>
    <row r="65" spans="13:19">
      <c r="M65" s="33"/>
      <c r="N65" s="33"/>
      <c r="O65" s="33"/>
      <c r="P65" s="33"/>
      <c r="Q65" s="33"/>
      <c r="R65" s="33"/>
      <c r="S65" s="33"/>
    </row>
    <row r="66" spans="13:19">
      <c r="M66" s="33"/>
      <c r="N66" s="33"/>
      <c r="O66" s="33"/>
      <c r="P66" s="33"/>
      <c r="Q66" s="33"/>
      <c r="R66" s="33"/>
      <c r="S66" s="33"/>
    </row>
    <row r="67" spans="13:19">
      <c r="M67" s="33"/>
      <c r="N67" s="33"/>
      <c r="O67" s="33"/>
      <c r="P67" s="33"/>
      <c r="Q67" s="33"/>
      <c r="R67" s="33"/>
      <c r="S67" s="33"/>
    </row>
    <row r="68" spans="13:19">
      <c r="M68" s="33"/>
      <c r="N68" s="33"/>
      <c r="O68" s="33"/>
      <c r="P68" s="33"/>
      <c r="Q68" s="33"/>
      <c r="R68" s="33"/>
      <c r="S68" s="33"/>
    </row>
    <row r="69" spans="13:19">
      <c r="M69" s="33"/>
      <c r="N69" s="33"/>
      <c r="O69" s="33"/>
      <c r="P69" s="33"/>
      <c r="Q69" s="33"/>
      <c r="R69" s="33"/>
      <c r="S69" s="33"/>
    </row>
    <row r="70" spans="13:19">
      <c r="M70" s="33"/>
      <c r="N70" s="33"/>
      <c r="O70" s="33"/>
      <c r="P70" s="33"/>
      <c r="Q70" s="33"/>
      <c r="R70" s="33"/>
      <c r="S70" s="33"/>
    </row>
    <row r="71" spans="13:19">
      <c r="M71" s="33"/>
      <c r="N71" s="33"/>
      <c r="O71" s="33"/>
      <c r="P71" s="33"/>
      <c r="Q71" s="33"/>
      <c r="R71" s="33"/>
      <c r="S71" s="33"/>
    </row>
    <row r="72" spans="13:19">
      <c r="M72" s="33"/>
      <c r="N72" s="33"/>
      <c r="O72" s="33"/>
      <c r="P72" s="33"/>
      <c r="Q72" s="33"/>
      <c r="R72" s="33"/>
      <c r="S72" s="33"/>
    </row>
    <row r="73" spans="13:19">
      <c r="M73" s="33"/>
      <c r="N73" s="33"/>
      <c r="O73" s="33"/>
      <c r="P73" s="33"/>
      <c r="Q73" s="33"/>
      <c r="R73" s="33"/>
      <c r="S73" s="33"/>
    </row>
    <row r="74" spans="13:19">
      <c r="M74" s="33"/>
      <c r="N74" s="33"/>
      <c r="O74" s="33"/>
      <c r="P74" s="33"/>
      <c r="Q74" s="33"/>
      <c r="R74" s="33"/>
      <c r="S74" s="33"/>
    </row>
    <row r="75" spans="13:19">
      <c r="M75" s="33"/>
      <c r="N75" s="33"/>
      <c r="O75" s="33"/>
      <c r="P75" s="33"/>
      <c r="Q75" s="33"/>
      <c r="R75" s="33"/>
      <c r="S75" s="33"/>
    </row>
    <row r="76" spans="13:19">
      <c r="M76" s="33"/>
      <c r="N76" s="33"/>
      <c r="O76" s="33"/>
      <c r="P76" s="33"/>
      <c r="Q76" s="33"/>
      <c r="R76" s="33"/>
      <c r="S76" s="33"/>
    </row>
    <row r="77" spans="13:19">
      <c r="M77" s="33"/>
      <c r="N77" s="33"/>
      <c r="O77" s="33"/>
      <c r="P77" s="33"/>
      <c r="Q77" s="33"/>
      <c r="R77" s="33"/>
      <c r="S77" s="33"/>
    </row>
    <row r="78" spans="13:19">
      <c r="M78" s="33"/>
      <c r="N78" s="33"/>
      <c r="O78" s="33"/>
      <c r="P78" s="33"/>
      <c r="Q78" s="33"/>
      <c r="R78" s="33"/>
      <c r="S78" s="33"/>
    </row>
    <row r="79" spans="13:19">
      <c r="M79" s="33"/>
      <c r="N79" s="33"/>
      <c r="O79" s="33"/>
      <c r="P79" s="33"/>
      <c r="Q79" s="33"/>
      <c r="R79" s="33"/>
      <c r="S79" s="33"/>
    </row>
    <row r="80" spans="13:19">
      <c r="M80" s="33"/>
      <c r="N80" s="33"/>
      <c r="O80" s="33"/>
      <c r="P80" s="33"/>
      <c r="Q80" s="33"/>
      <c r="R80" s="33"/>
      <c r="S80" s="33"/>
    </row>
    <row r="81" spans="13:19">
      <c r="M81" s="33"/>
      <c r="N81" s="33"/>
      <c r="O81" s="33"/>
      <c r="P81" s="33"/>
      <c r="Q81" s="33"/>
      <c r="R81" s="33"/>
      <c r="S81" s="33"/>
    </row>
    <row r="82" spans="13:19">
      <c r="M82" s="33"/>
      <c r="N82" s="33"/>
      <c r="O82" s="33"/>
      <c r="P82" s="33"/>
      <c r="Q82" s="33"/>
      <c r="R82" s="33"/>
      <c r="S82" s="33"/>
    </row>
    <row r="83" spans="13:19">
      <c r="M83" s="33"/>
      <c r="N83" s="33"/>
      <c r="O83" s="33"/>
      <c r="P83" s="33"/>
      <c r="Q83" s="33"/>
      <c r="R83" s="33"/>
      <c r="S83" s="33"/>
    </row>
    <row r="84" spans="13:19">
      <c r="M84" s="33"/>
      <c r="N84" s="33"/>
      <c r="O84" s="33"/>
      <c r="P84" s="33"/>
      <c r="Q84" s="33"/>
      <c r="R84" s="33"/>
      <c r="S84" s="33"/>
    </row>
    <row r="85" spans="13:19">
      <c r="M85" s="33"/>
      <c r="N85" s="33"/>
      <c r="O85" s="33"/>
      <c r="P85" s="33"/>
      <c r="Q85" s="33"/>
      <c r="R85" s="33"/>
      <c r="S85" s="33"/>
    </row>
    <row r="86" spans="13:19">
      <c r="M86" s="33"/>
      <c r="N86" s="33"/>
      <c r="O86" s="33"/>
      <c r="P86" s="33"/>
      <c r="Q86" s="33"/>
      <c r="R86" s="33"/>
      <c r="S86" s="33"/>
    </row>
    <row r="87" spans="13:19">
      <c r="M87" s="33"/>
      <c r="N87" s="33"/>
      <c r="O87" s="33"/>
      <c r="P87" s="33"/>
      <c r="Q87" s="33"/>
      <c r="R87" s="33"/>
      <c r="S87" s="33"/>
    </row>
    <row r="88" spans="13:19">
      <c r="M88" s="33"/>
      <c r="N88" s="33"/>
      <c r="O88" s="33"/>
      <c r="P88" s="33"/>
      <c r="Q88" s="33"/>
      <c r="R88" s="33"/>
      <c r="S88" s="33"/>
    </row>
    <row r="89" spans="13:19">
      <c r="M89" s="33"/>
      <c r="N89" s="33"/>
      <c r="O89" s="33"/>
      <c r="P89" s="33"/>
      <c r="Q89" s="33"/>
      <c r="R89" s="33"/>
      <c r="S89" s="33"/>
    </row>
    <row r="90" spans="13:19">
      <c r="M90" s="33"/>
      <c r="N90" s="33"/>
      <c r="O90" s="33"/>
      <c r="P90" s="33"/>
      <c r="Q90" s="33"/>
      <c r="R90" s="33"/>
      <c r="S90" s="33"/>
    </row>
    <row r="91" spans="13:19">
      <c r="M91" s="33"/>
      <c r="N91" s="33"/>
      <c r="O91" s="33"/>
      <c r="P91" s="33"/>
      <c r="Q91" s="33"/>
      <c r="R91" s="33"/>
      <c r="S91" s="33"/>
    </row>
    <row r="92" spans="13:19">
      <c r="M92" s="33"/>
      <c r="N92" s="33"/>
      <c r="O92" s="33"/>
      <c r="P92" s="33"/>
      <c r="Q92" s="33"/>
      <c r="R92" s="33"/>
      <c r="S92" s="33"/>
    </row>
    <row r="93" spans="13:19">
      <c r="M93" s="33"/>
      <c r="N93" s="33"/>
      <c r="O93" s="33"/>
      <c r="P93" s="33"/>
      <c r="Q93" s="33"/>
      <c r="R93" s="33"/>
      <c r="S93" s="33"/>
    </row>
    <row r="94" spans="13:19">
      <c r="M94" s="33"/>
      <c r="N94" s="33"/>
      <c r="O94" s="33"/>
      <c r="P94" s="33"/>
      <c r="Q94" s="33"/>
      <c r="R94" s="33"/>
      <c r="S94" s="33"/>
    </row>
    <row r="95" spans="13:19">
      <c r="M95" s="33"/>
      <c r="N95" s="33"/>
      <c r="O95" s="33"/>
      <c r="P95" s="33"/>
      <c r="Q95" s="33"/>
      <c r="R95" s="33"/>
      <c r="S95" s="33"/>
    </row>
    <row r="96" spans="13:19">
      <c r="M96" s="33"/>
      <c r="N96" s="33"/>
      <c r="O96" s="33"/>
      <c r="P96" s="33"/>
      <c r="Q96" s="33"/>
      <c r="R96" s="33"/>
      <c r="S96" s="33"/>
    </row>
    <row r="97" spans="13:19">
      <c r="M97" s="33"/>
      <c r="N97" s="33"/>
      <c r="O97" s="33"/>
      <c r="P97" s="33"/>
      <c r="Q97" s="33"/>
      <c r="R97" s="33"/>
      <c r="S97" s="33"/>
    </row>
    <row r="98" spans="13:19">
      <c r="M98" s="33"/>
      <c r="N98" s="33"/>
      <c r="O98" s="33"/>
      <c r="P98" s="33"/>
      <c r="Q98" s="33"/>
      <c r="R98" s="33"/>
      <c r="S98" s="33"/>
    </row>
    <row r="99" spans="13:19">
      <c r="M99" s="33"/>
      <c r="N99" s="33"/>
      <c r="O99" s="33"/>
      <c r="P99" s="33"/>
      <c r="Q99" s="33"/>
      <c r="R99" s="33"/>
      <c r="S99" s="33"/>
    </row>
    <row r="100" spans="13:19">
      <c r="M100" s="33"/>
      <c r="N100" s="33"/>
      <c r="O100" s="33"/>
      <c r="P100" s="33"/>
      <c r="Q100" s="33"/>
      <c r="R100" s="33"/>
      <c r="S100" s="33"/>
    </row>
    <row r="101" spans="13:19">
      <c r="M101" s="33"/>
      <c r="N101" s="33"/>
      <c r="O101" s="33"/>
      <c r="P101" s="33"/>
      <c r="Q101" s="33"/>
      <c r="R101" s="33"/>
      <c r="S101" s="33"/>
    </row>
    <row r="102" spans="13:19">
      <c r="M102" s="33"/>
      <c r="N102" s="33"/>
      <c r="O102" s="33"/>
      <c r="P102" s="33"/>
      <c r="Q102" s="33"/>
      <c r="R102" s="33"/>
      <c r="S102" s="33"/>
    </row>
    <row r="103" spans="13:19">
      <c r="M103" s="33"/>
      <c r="N103" s="33"/>
      <c r="O103" s="33"/>
      <c r="P103" s="33"/>
      <c r="Q103" s="33"/>
      <c r="R103" s="33"/>
      <c r="S103" s="33"/>
    </row>
    <row r="104" spans="13:19">
      <c r="M104" s="33"/>
      <c r="N104" s="33"/>
      <c r="O104" s="33"/>
      <c r="P104" s="33"/>
      <c r="Q104" s="33"/>
      <c r="R104" s="33"/>
      <c r="S104" s="33"/>
    </row>
    <row r="105" spans="13:19">
      <c r="M105" s="33"/>
      <c r="N105" s="33"/>
      <c r="O105" s="33"/>
      <c r="P105" s="33"/>
      <c r="Q105" s="33"/>
      <c r="R105" s="33"/>
      <c r="S105" s="33"/>
    </row>
    <row r="106" spans="13:19">
      <c r="M106" s="33"/>
      <c r="N106" s="33"/>
      <c r="O106" s="33"/>
      <c r="P106" s="33"/>
      <c r="Q106" s="33"/>
      <c r="R106" s="33"/>
      <c r="S106" s="33"/>
    </row>
    <row r="107" spans="13:19">
      <c r="M107" s="33"/>
      <c r="N107" s="33"/>
      <c r="O107" s="33"/>
      <c r="P107" s="33"/>
      <c r="Q107" s="33"/>
      <c r="R107" s="33"/>
      <c r="S107" s="33"/>
    </row>
    <row r="108" spans="13:19">
      <c r="M108" s="33"/>
      <c r="N108" s="33"/>
      <c r="O108" s="33"/>
      <c r="P108" s="33"/>
      <c r="Q108" s="33"/>
      <c r="R108" s="33"/>
      <c r="S108" s="33"/>
    </row>
    <row r="109" spans="13:19">
      <c r="M109" s="33"/>
      <c r="N109" s="33"/>
      <c r="O109" s="33"/>
      <c r="P109" s="33"/>
      <c r="Q109" s="33"/>
      <c r="R109" s="33"/>
      <c r="S109" s="33"/>
    </row>
    <row r="110" spans="13:19">
      <c r="M110" s="33"/>
      <c r="N110" s="33"/>
      <c r="O110" s="33"/>
      <c r="P110" s="33"/>
      <c r="Q110" s="33"/>
      <c r="R110" s="33"/>
      <c r="S110" s="33"/>
    </row>
    <row r="111" spans="13:19">
      <c r="M111" s="33"/>
      <c r="N111" s="33"/>
      <c r="O111" s="33"/>
      <c r="P111" s="33"/>
      <c r="Q111" s="33"/>
      <c r="R111" s="33"/>
      <c r="S111" s="33"/>
    </row>
    <row r="112" spans="13:19">
      <c r="M112" s="33"/>
      <c r="N112" s="33"/>
      <c r="O112" s="33"/>
      <c r="P112" s="33"/>
      <c r="Q112" s="33"/>
      <c r="R112" s="33"/>
      <c r="S112" s="33"/>
    </row>
    <row r="113" spans="13:19">
      <c r="M113" s="33"/>
      <c r="N113" s="33"/>
      <c r="O113" s="33"/>
      <c r="P113" s="33"/>
      <c r="Q113" s="33"/>
      <c r="R113" s="33"/>
      <c r="S113" s="33"/>
    </row>
    <row r="114" spans="13:19">
      <c r="M114" s="33"/>
      <c r="N114" s="33"/>
      <c r="O114" s="33"/>
      <c r="P114" s="33"/>
      <c r="Q114" s="33"/>
      <c r="R114" s="33"/>
      <c r="S114" s="33"/>
    </row>
    <row r="115" spans="13:19">
      <c r="M115" s="33"/>
      <c r="N115" s="33"/>
      <c r="O115" s="33"/>
      <c r="P115" s="33"/>
      <c r="Q115" s="33"/>
      <c r="R115" s="33"/>
      <c r="S115" s="33"/>
    </row>
    <row r="116" spans="13:19">
      <c r="M116" s="33"/>
      <c r="N116" s="33"/>
      <c r="O116" s="33"/>
      <c r="P116" s="33"/>
      <c r="Q116" s="33"/>
      <c r="R116" s="33"/>
      <c r="S116" s="33"/>
    </row>
    <row r="117" spans="13:19">
      <c r="M117" s="33"/>
      <c r="N117" s="33"/>
      <c r="O117" s="33"/>
      <c r="P117" s="33"/>
      <c r="Q117" s="33"/>
      <c r="R117" s="33"/>
      <c r="S117" s="33"/>
    </row>
    <row r="118" spans="13:19">
      <c r="M118" s="33"/>
      <c r="N118" s="33"/>
      <c r="O118" s="33"/>
      <c r="P118" s="33"/>
      <c r="Q118" s="33"/>
      <c r="R118" s="33"/>
      <c r="S118" s="33"/>
    </row>
    <row r="119" spans="13:19">
      <c r="M119" s="33"/>
      <c r="N119" s="33"/>
      <c r="O119" s="33"/>
      <c r="P119" s="33"/>
      <c r="Q119" s="33"/>
      <c r="R119" s="33"/>
      <c r="S119" s="33"/>
    </row>
    <row r="120" spans="13:19">
      <c r="M120" s="33"/>
      <c r="N120" s="33"/>
      <c r="O120" s="33"/>
      <c r="P120" s="33"/>
      <c r="Q120" s="33"/>
      <c r="R120" s="33"/>
      <c r="S120" s="33"/>
    </row>
    <row r="121" spans="13:19">
      <c r="M121" s="33"/>
      <c r="N121" s="33"/>
      <c r="O121" s="33"/>
      <c r="P121" s="33"/>
      <c r="Q121" s="33"/>
      <c r="R121" s="33"/>
      <c r="S121" s="33"/>
    </row>
    <row r="122" spans="13:19">
      <c r="M122" s="33"/>
      <c r="N122" s="33"/>
      <c r="O122" s="33"/>
      <c r="P122" s="33"/>
      <c r="Q122" s="33"/>
      <c r="R122" s="33"/>
      <c r="S122" s="33"/>
    </row>
    <row r="123" spans="13:19">
      <c r="M123" s="33"/>
      <c r="N123" s="33"/>
      <c r="O123" s="33"/>
      <c r="P123" s="33"/>
      <c r="Q123" s="33"/>
      <c r="R123" s="33"/>
      <c r="S123" s="33"/>
    </row>
    <row r="124" spans="13:19">
      <c r="M124" s="33"/>
      <c r="N124" s="33"/>
      <c r="O124" s="33"/>
      <c r="P124" s="33"/>
      <c r="Q124" s="33"/>
      <c r="R124" s="33"/>
      <c r="S124" s="33"/>
    </row>
    <row r="125" spans="13:19">
      <c r="M125" s="33"/>
      <c r="N125" s="33"/>
      <c r="O125" s="33"/>
      <c r="P125" s="33"/>
      <c r="Q125" s="33"/>
      <c r="R125" s="33"/>
      <c r="S125" s="33"/>
    </row>
    <row r="126" spans="13:19">
      <c r="M126" s="33"/>
      <c r="N126" s="33"/>
      <c r="O126" s="33"/>
      <c r="P126" s="33"/>
      <c r="Q126" s="33"/>
      <c r="R126" s="33"/>
      <c r="S126" s="33"/>
    </row>
    <row r="127" spans="13:19">
      <c r="M127" s="33"/>
      <c r="N127" s="33"/>
      <c r="O127" s="33"/>
      <c r="P127" s="33"/>
      <c r="Q127" s="33"/>
      <c r="R127" s="33"/>
      <c r="S127" s="33"/>
    </row>
    <row r="128" spans="13:19">
      <c r="M128" s="33"/>
      <c r="N128" s="33"/>
      <c r="O128" s="33"/>
      <c r="P128" s="33"/>
      <c r="Q128" s="33"/>
      <c r="R128" s="33"/>
      <c r="S128" s="33"/>
    </row>
    <row r="129" spans="13:19">
      <c r="M129" s="33"/>
      <c r="N129" s="33"/>
      <c r="O129" s="33"/>
      <c r="P129" s="33"/>
      <c r="Q129" s="33"/>
      <c r="R129" s="33"/>
      <c r="S129" s="33"/>
    </row>
    <row r="130" spans="13:19">
      <c r="M130" s="33"/>
      <c r="N130" s="33"/>
      <c r="O130" s="33"/>
      <c r="P130" s="33"/>
      <c r="Q130" s="33"/>
      <c r="R130" s="33"/>
      <c r="S130" s="33"/>
    </row>
    <row r="131" spans="13:19">
      <c r="M131" s="33"/>
      <c r="N131" s="33"/>
      <c r="O131" s="33"/>
      <c r="P131" s="33"/>
      <c r="Q131" s="33"/>
      <c r="R131" s="33"/>
      <c r="S131" s="33"/>
    </row>
    <row r="132" spans="13:19">
      <c r="M132" s="33"/>
      <c r="N132" s="33"/>
      <c r="O132" s="33"/>
      <c r="P132" s="33"/>
      <c r="Q132" s="33"/>
      <c r="R132" s="33"/>
      <c r="S132" s="33"/>
    </row>
    <row r="133" spans="13:19">
      <c r="M133" s="33"/>
      <c r="N133" s="33"/>
      <c r="O133" s="33"/>
      <c r="P133" s="33"/>
      <c r="Q133" s="33"/>
      <c r="R133" s="33"/>
      <c r="S133" s="33"/>
    </row>
    <row r="134" spans="13:19">
      <c r="M134" s="33"/>
      <c r="N134" s="33"/>
      <c r="O134" s="33"/>
      <c r="P134" s="33"/>
      <c r="Q134" s="33"/>
      <c r="R134" s="33"/>
      <c r="S134" s="33"/>
    </row>
    <row r="135" spans="13:19">
      <c r="M135" s="33"/>
      <c r="N135" s="33"/>
      <c r="O135" s="33"/>
      <c r="P135" s="33"/>
      <c r="Q135" s="33"/>
      <c r="R135" s="33"/>
      <c r="S135" s="33"/>
    </row>
    <row r="136" spans="13:19">
      <c r="M136" s="33"/>
      <c r="N136" s="33"/>
      <c r="O136" s="33"/>
      <c r="P136" s="33"/>
      <c r="Q136" s="33"/>
      <c r="R136" s="33"/>
      <c r="S136" s="33"/>
    </row>
    <row r="137" spans="13:19">
      <c r="M137" s="33"/>
      <c r="N137" s="33"/>
      <c r="O137" s="33"/>
      <c r="P137" s="33"/>
      <c r="Q137" s="33"/>
      <c r="R137" s="33"/>
      <c r="S137" s="33"/>
    </row>
    <row r="138" spans="13:19">
      <c r="M138" s="33"/>
      <c r="N138" s="33"/>
      <c r="O138" s="33"/>
      <c r="P138" s="33"/>
      <c r="Q138" s="33"/>
      <c r="R138" s="33"/>
      <c r="S138" s="33"/>
    </row>
    <row r="139" spans="13:19">
      <c r="M139" s="33"/>
      <c r="N139" s="33"/>
      <c r="O139" s="33"/>
      <c r="P139" s="33"/>
      <c r="Q139" s="33"/>
      <c r="R139" s="33"/>
      <c r="S139" s="33"/>
    </row>
    <row r="140" spans="13:19">
      <c r="M140" s="33"/>
      <c r="N140" s="33"/>
      <c r="O140" s="33"/>
      <c r="P140" s="33"/>
      <c r="Q140" s="33"/>
      <c r="R140" s="33"/>
      <c r="S140" s="33"/>
    </row>
    <row r="141" spans="13:19">
      <c r="M141" s="33"/>
      <c r="N141" s="33"/>
      <c r="O141" s="33"/>
      <c r="P141" s="33"/>
      <c r="Q141" s="33"/>
      <c r="R141" s="33"/>
      <c r="S141" s="33"/>
    </row>
    <row r="142" spans="13:19">
      <c r="M142" s="33"/>
      <c r="N142" s="33"/>
      <c r="O142" s="33"/>
      <c r="P142" s="33"/>
      <c r="Q142" s="33"/>
      <c r="R142" s="33"/>
      <c r="S142" s="33"/>
    </row>
    <row r="143" spans="13:19">
      <c r="M143" s="33"/>
      <c r="N143" s="33"/>
      <c r="O143" s="33"/>
      <c r="P143" s="33"/>
      <c r="Q143" s="33"/>
      <c r="R143" s="33"/>
      <c r="S143" s="33"/>
    </row>
    <row r="144" spans="13:19">
      <c r="M144" s="33"/>
      <c r="N144" s="33"/>
      <c r="O144" s="33"/>
      <c r="P144" s="33"/>
      <c r="Q144" s="33"/>
      <c r="R144" s="33"/>
      <c r="S144" s="33"/>
    </row>
    <row r="145" spans="13:19">
      <c r="M145" s="33"/>
      <c r="N145" s="33"/>
      <c r="O145" s="33"/>
      <c r="P145" s="33"/>
      <c r="Q145" s="33"/>
      <c r="R145" s="33"/>
      <c r="S145" s="33"/>
    </row>
    <row r="146" spans="13:19">
      <c r="M146" s="33"/>
      <c r="N146" s="33"/>
      <c r="O146" s="33"/>
      <c r="P146" s="33"/>
      <c r="Q146" s="33"/>
      <c r="R146" s="33"/>
      <c r="S146" s="33"/>
    </row>
    <row r="147" spans="13:19">
      <c r="M147" s="33"/>
      <c r="N147" s="33"/>
      <c r="O147" s="33"/>
      <c r="P147" s="33"/>
      <c r="Q147" s="33"/>
      <c r="R147" s="33"/>
      <c r="S147" s="33"/>
    </row>
    <row r="148" spans="13:19">
      <c r="M148" s="33"/>
      <c r="N148" s="33"/>
      <c r="O148" s="33"/>
      <c r="P148" s="33"/>
      <c r="Q148" s="33"/>
      <c r="R148" s="33"/>
      <c r="S148" s="33"/>
    </row>
    <row r="149" spans="13:19">
      <c r="M149" s="33"/>
      <c r="N149" s="33"/>
      <c r="O149" s="33"/>
      <c r="P149" s="33"/>
      <c r="Q149" s="33"/>
      <c r="R149" s="33"/>
      <c r="S149" s="33"/>
    </row>
    <row r="150" spans="13:19">
      <c r="M150" s="33"/>
      <c r="N150" s="33"/>
      <c r="O150" s="33"/>
      <c r="P150" s="33"/>
      <c r="Q150" s="33"/>
      <c r="R150" s="33"/>
      <c r="S150" s="33"/>
    </row>
    <row r="151" spans="13:19">
      <c r="M151" s="33"/>
      <c r="N151" s="33"/>
      <c r="O151" s="33"/>
      <c r="P151" s="33"/>
      <c r="Q151" s="33"/>
      <c r="R151" s="33"/>
      <c r="S151" s="33"/>
    </row>
    <row r="152" spans="13:19">
      <c r="M152" s="33"/>
      <c r="N152" s="33"/>
      <c r="O152" s="33"/>
      <c r="P152" s="33"/>
      <c r="Q152" s="33"/>
      <c r="R152" s="33"/>
      <c r="S152" s="33"/>
    </row>
    <row r="153" spans="13:19">
      <c r="M153" s="33"/>
      <c r="N153" s="33"/>
      <c r="O153" s="33"/>
      <c r="P153" s="33"/>
      <c r="Q153" s="33"/>
      <c r="R153" s="33"/>
      <c r="S153" s="33"/>
    </row>
    <row r="154" spans="13:19">
      <c r="M154" s="33"/>
      <c r="N154" s="33"/>
      <c r="O154" s="33"/>
      <c r="P154" s="33"/>
      <c r="Q154" s="33"/>
      <c r="R154" s="33"/>
      <c r="S154" s="33"/>
    </row>
    <row r="155" spans="13:19">
      <c r="M155" s="33"/>
      <c r="N155" s="33"/>
      <c r="O155" s="33"/>
      <c r="P155" s="33"/>
      <c r="Q155" s="33"/>
      <c r="R155" s="33"/>
      <c r="S155" s="33"/>
    </row>
    <row r="156" spans="13:19">
      <c r="M156" s="33"/>
      <c r="N156" s="33"/>
      <c r="O156" s="33"/>
      <c r="P156" s="33"/>
      <c r="Q156" s="33"/>
      <c r="R156" s="33"/>
      <c r="S156" s="33"/>
    </row>
    <row r="157" spans="13:19">
      <c r="M157" s="33"/>
      <c r="N157" s="33"/>
      <c r="O157" s="33"/>
      <c r="P157" s="33"/>
      <c r="Q157" s="33"/>
      <c r="R157" s="33"/>
      <c r="S157" s="33"/>
    </row>
    <row r="158" spans="13:19">
      <c r="M158" s="33"/>
      <c r="N158" s="33"/>
      <c r="O158" s="33"/>
      <c r="P158" s="33"/>
      <c r="Q158" s="33"/>
      <c r="R158" s="33"/>
      <c r="S158" s="33"/>
    </row>
    <row r="159" spans="13:19">
      <c r="M159" s="33"/>
      <c r="N159" s="33"/>
      <c r="O159" s="33"/>
      <c r="P159" s="33"/>
      <c r="Q159" s="33"/>
      <c r="R159" s="33"/>
      <c r="S159" s="33"/>
    </row>
    <row r="160" spans="13:19">
      <c r="M160" s="33"/>
      <c r="N160" s="33"/>
      <c r="O160" s="33"/>
      <c r="P160" s="33"/>
      <c r="Q160" s="33"/>
      <c r="R160" s="33"/>
      <c r="S160" s="33"/>
    </row>
    <row r="161" spans="13:19">
      <c r="M161" s="33"/>
      <c r="N161" s="33"/>
      <c r="O161" s="33"/>
      <c r="P161" s="33"/>
      <c r="Q161" s="33"/>
      <c r="R161" s="33"/>
      <c r="S161" s="33"/>
    </row>
    <row r="162" spans="13:19">
      <c r="M162" s="33"/>
      <c r="N162" s="33"/>
      <c r="O162" s="33"/>
      <c r="P162" s="33"/>
      <c r="Q162" s="33"/>
      <c r="R162" s="33"/>
      <c r="S162" s="33"/>
    </row>
    <row r="163" spans="13:19">
      <c r="M163" s="33"/>
      <c r="N163" s="33"/>
      <c r="O163" s="33"/>
      <c r="P163" s="33"/>
      <c r="Q163" s="33"/>
      <c r="R163" s="33"/>
      <c r="S163" s="33"/>
    </row>
    <row r="164" spans="13:19">
      <c r="M164" s="33"/>
      <c r="N164" s="33"/>
      <c r="O164" s="33"/>
      <c r="P164" s="33"/>
      <c r="Q164" s="33"/>
      <c r="R164" s="33"/>
      <c r="S164" s="33"/>
    </row>
    <row r="165" spans="13:19">
      <c r="M165" s="33"/>
      <c r="N165" s="33"/>
      <c r="O165" s="33"/>
      <c r="P165" s="33"/>
      <c r="Q165" s="33"/>
      <c r="R165" s="33"/>
      <c r="S165" s="33"/>
    </row>
    <row r="166" spans="13:19">
      <c r="M166" s="33"/>
      <c r="N166" s="33"/>
      <c r="O166" s="33"/>
      <c r="P166" s="33"/>
      <c r="Q166" s="33"/>
      <c r="R166" s="33"/>
      <c r="S166" s="33"/>
    </row>
    <row r="167" spans="13:19">
      <c r="M167" s="33"/>
      <c r="N167" s="33"/>
      <c r="O167" s="33"/>
      <c r="P167" s="33"/>
      <c r="Q167" s="33"/>
      <c r="R167" s="33"/>
      <c r="S167" s="33"/>
    </row>
    <row r="168" spans="13:19">
      <c r="M168" s="33"/>
      <c r="N168" s="33"/>
      <c r="O168" s="33"/>
      <c r="P168" s="33"/>
      <c r="Q168" s="33"/>
      <c r="R168" s="33"/>
      <c r="S168" s="33"/>
    </row>
    <row r="169" spans="13:19">
      <c r="M169" s="33"/>
      <c r="N169" s="33"/>
      <c r="O169" s="33"/>
      <c r="P169" s="33"/>
      <c r="Q169" s="33"/>
      <c r="R169" s="33"/>
      <c r="S169" s="33"/>
    </row>
    <row r="170" spans="13:19">
      <c r="M170" s="33"/>
      <c r="N170" s="33"/>
      <c r="O170" s="33"/>
      <c r="P170" s="33"/>
      <c r="Q170" s="33"/>
      <c r="R170" s="33"/>
      <c r="S170" s="33"/>
    </row>
    <row r="171" spans="13:19">
      <c r="M171" s="33"/>
      <c r="N171" s="33"/>
      <c r="O171" s="33"/>
      <c r="P171" s="33"/>
      <c r="Q171" s="33"/>
      <c r="R171" s="33"/>
      <c r="S171" s="33"/>
    </row>
    <row r="172" spans="13:19">
      <c r="M172" s="33"/>
      <c r="N172" s="33"/>
      <c r="O172" s="33"/>
      <c r="P172" s="33"/>
      <c r="Q172" s="33"/>
      <c r="R172" s="33"/>
      <c r="S172" s="33"/>
    </row>
    <row r="173" spans="13:19">
      <c r="M173" s="33"/>
      <c r="N173" s="33"/>
      <c r="O173" s="33"/>
      <c r="P173" s="33"/>
      <c r="Q173" s="33"/>
      <c r="R173" s="33"/>
      <c r="S173" s="33"/>
    </row>
    <row r="174" spans="13:19">
      <c r="M174" s="33"/>
      <c r="N174" s="33"/>
      <c r="O174" s="33"/>
      <c r="P174" s="33"/>
      <c r="Q174" s="33"/>
      <c r="R174" s="33"/>
      <c r="S174" s="33"/>
    </row>
    <row r="175" spans="13:19">
      <c r="M175" s="33"/>
      <c r="N175" s="33"/>
      <c r="O175" s="33"/>
      <c r="P175" s="33"/>
      <c r="Q175" s="33"/>
      <c r="R175" s="33"/>
      <c r="S175" s="33"/>
    </row>
    <row r="176" spans="13:19">
      <c r="M176" s="33"/>
      <c r="N176" s="33"/>
      <c r="O176" s="33"/>
      <c r="P176" s="33"/>
      <c r="Q176" s="33"/>
      <c r="R176" s="33"/>
      <c r="S176" s="33"/>
    </row>
    <row r="177" spans="13:19">
      <c r="M177" s="33"/>
      <c r="N177" s="33"/>
      <c r="O177" s="33"/>
      <c r="P177" s="33"/>
      <c r="Q177" s="33"/>
      <c r="R177" s="33"/>
      <c r="S177" s="33"/>
    </row>
    <row r="178" spans="13:19">
      <c r="M178" s="33"/>
      <c r="N178" s="33"/>
      <c r="O178" s="33"/>
      <c r="P178" s="33"/>
      <c r="Q178" s="33"/>
      <c r="R178" s="33"/>
      <c r="S178" s="33"/>
    </row>
    <row r="179" spans="13:19">
      <c r="M179" s="33"/>
      <c r="N179" s="33"/>
      <c r="O179" s="33"/>
      <c r="P179" s="33"/>
      <c r="Q179" s="33"/>
      <c r="R179" s="33"/>
      <c r="S179" s="33"/>
    </row>
    <row r="180" spans="13:19">
      <c r="M180" s="33"/>
      <c r="N180" s="33"/>
      <c r="O180" s="33"/>
      <c r="P180" s="33"/>
      <c r="Q180" s="33"/>
      <c r="R180" s="33"/>
      <c r="S180" s="33"/>
    </row>
    <row r="181" spans="13:19">
      <c r="M181" s="33"/>
      <c r="N181" s="33"/>
      <c r="O181" s="33"/>
      <c r="P181" s="33"/>
      <c r="Q181" s="33"/>
      <c r="R181" s="33"/>
      <c r="S181" s="33"/>
    </row>
    <row r="182" spans="13:19">
      <c r="M182" s="33"/>
      <c r="N182" s="33"/>
      <c r="O182" s="33"/>
      <c r="P182" s="33"/>
      <c r="Q182" s="33"/>
      <c r="R182" s="33"/>
      <c r="S182" s="33"/>
    </row>
    <row r="183" spans="13:19">
      <c r="M183" s="33"/>
      <c r="N183" s="33"/>
      <c r="O183" s="33"/>
      <c r="P183" s="33"/>
      <c r="Q183" s="33"/>
      <c r="R183" s="33"/>
      <c r="S183" s="33"/>
    </row>
    <row r="184" spans="13:19">
      <c r="M184" s="33"/>
      <c r="N184" s="33"/>
      <c r="O184" s="33"/>
      <c r="P184" s="33"/>
      <c r="Q184" s="33"/>
      <c r="R184" s="33"/>
      <c r="S184" s="33"/>
    </row>
    <row r="185" spans="13:19">
      <c r="M185" s="33"/>
      <c r="N185" s="33"/>
      <c r="O185" s="33"/>
      <c r="P185" s="33"/>
      <c r="Q185" s="33"/>
      <c r="R185" s="33"/>
      <c r="S185" s="33"/>
    </row>
    <row r="186" spans="13:19">
      <c r="M186" s="33"/>
      <c r="N186" s="33"/>
      <c r="O186" s="33"/>
      <c r="P186" s="33"/>
      <c r="Q186" s="33"/>
      <c r="R186" s="33"/>
      <c r="S186" s="33"/>
    </row>
    <row r="187" spans="13:19">
      <c r="M187" s="33"/>
      <c r="N187" s="33"/>
      <c r="O187" s="33"/>
      <c r="P187" s="33"/>
      <c r="Q187" s="33"/>
      <c r="R187" s="33"/>
      <c r="S187" s="33"/>
    </row>
    <row r="188" spans="13:19">
      <c r="M188" s="33"/>
      <c r="N188" s="33"/>
      <c r="O188" s="33"/>
      <c r="P188" s="33"/>
      <c r="Q188" s="33"/>
      <c r="R188" s="33"/>
      <c r="S188" s="33"/>
    </row>
    <row r="189" spans="13:19">
      <c r="M189" s="33"/>
      <c r="N189" s="33"/>
      <c r="O189" s="33"/>
      <c r="P189" s="33"/>
      <c r="Q189" s="33"/>
      <c r="R189" s="33"/>
      <c r="S189" s="33"/>
    </row>
    <row r="190" spans="13:19">
      <c r="M190" s="33"/>
      <c r="N190" s="33"/>
      <c r="O190" s="33"/>
      <c r="P190" s="33"/>
      <c r="Q190" s="33"/>
      <c r="R190" s="33"/>
      <c r="S190" s="33"/>
    </row>
    <row r="191" spans="13:19">
      <c r="M191" s="33"/>
      <c r="N191" s="33"/>
      <c r="O191" s="33"/>
      <c r="P191" s="33"/>
      <c r="Q191" s="33"/>
      <c r="R191" s="33"/>
      <c r="S191" s="33"/>
    </row>
    <row r="192" spans="13:19">
      <c r="M192" s="33"/>
      <c r="N192" s="33"/>
      <c r="O192" s="33"/>
      <c r="P192" s="33"/>
      <c r="Q192" s="33"/>
      <c r="R192" s="33"/>
      <c r="S192" s="33"/>
    </row>
    <row r="193" spans="13:19">
      <c r="M193" s="33"/>
      <c r="N193" s="33"/>
      <c r="O193" s="33"/>
      <c r="P193" s="33"/>
      <c r="Q193" s="33"/>
      <c r="R193" s="33"/>
      <c r="S193" s="33"/>
    </row>
    <row r="194" spans="13:19">
      <c r="M194" s="33"/>
      <c r="N194" s="33"/>
      <c r="O194" s="33"/>
      <c r="P194" s="33"/>
      <c r="Q194" s="33"/>
      <c r="R194" s="33"/>
      <c r="S194" s="33"/>
    </row>
    <row r="195" spans="13:19">
      <c r="M195" s="33"/>
      <c r="N195" s="33"/>
      <c r="O195" s="33"/>
      <c r="P195" s="33"/>
      <c r="Q195" s="33"/>
      <c r="R195" s="33"/>
      <c r="S195" s="33"/>
    </row>
    <row r="196" spans="13:19">
      <c r="M196" s="33"/>
      <c r="N196" s="33"/>
      <c r="O196" s="33"/>
      <c r="P196" s="33"/>
      <c r="Q196" s="33"/>
      <c r="R196" s="33"/>
      <c r="S196" s="33"/>
    </row>
    <row r="197" spans="13:19">
      <c r="M197" s="33"/>
      <c r="N197" s="33"/>
      <c r="O197" s="33"/>
      <c r="P197" s="33"/>
      <c r="Q197" s="33"/>
      <c r="R197" s="33"/>
      <c r="S197" s="33"/>
    </row>
    <row r="198" spans="13:19">
      <c r="M198" s="33"/>
      <c r="N198" s="33"/>
      <c r="O198" s="33"/>
      <c r="P198" s="33"/>
      <c r="Q198" s="33"/>
      <c r="R198" s="33"/>
      <c r="S198" s="33"/>
    </row>
    <row r="199" spans="13:19">
      <c r="M199" s="33"/>
      <c r="N199" s="33"/>
      <c r="O199" s="33"/>
      <c r="P199" s="33"/>
      <c r="Q199" s="33"/>
      <c r="R199" s="33"/>
      <c r="S199" s="33"/>
    </row>
    <row r="200" spans="13:19">
      <c r="M200" s="33"/>
      <c r="N200" s="33"/>
      <c r="O200" s="33"/>
      <c r="P200" s="33"/>
      <c r="Q200" s="33"/>
      <c r="R200" s="33"/>
      <c r="S200" s="33"/>
    </row>
    <row r="201" spans="13:19">
      <c r="M201" s="33"/>
      <c r="N201" s="33"/>
      <c r="O201" s="33"/>
      <c r="P201" s="33"/>
      <c r="Q201" s="33"/>
      <c r="R201" s="33"/>
      <c r="S201" s="33"/>
    </row>
    <row r="202" spans="13:19">
      <c r="M202" s="33"/>
      <c r="N202" s="33"/>
      <c r="O202" s="33"/>
      <c r="P202" s="33"/>
      <c r="Q202" s="33"/>
      <c r="R202" s="33"/>
      <c r="S202" s="33"/>
    </row>
    <row r="203" spans="13:19">
      <c r="M203" s="33"/>
      <c r="N203" s="33"/>
      <c r="O203" s="33"/>
      <c r="P203" s="33"/>
      <c r="Q203" s="33"/>
      <c r="R203" s="33"/>
      <c r="S203" s="33"/>
    </row>
    <row r="204" spans="13:19">
      <c r="M204" s="33"/>
      <c r="N204" s="33"/>
      <c r="O204" s="33"/>
      <c r="P204" s="33"/>
      <c r="Q204" s="33"/>
      <c r="R204" s="33"/>
      <c r="S204" s="33"/>
    </row>
    <row r="205" spans="13:19">
      <c r="M205" s="33"/>
      <c r="N205" s="33"/>
      <c r="O205" s="33"/>
      <c r="P205" s="33"/>
      <c r="Q205" s="33"/>
      <c r="R205" s="33"/>
      <c r="S205" s="33"/>
    </row>
    <row r="206" spans="13:19">
      <c r="M206" s="33"/>
      <c r="N206" s="33"/>
      <c r="O206" s="33"/>
      <c r="P206" s="33"/>
      <c r="Q206" s="33"/>
      <c r="R206" s="33"/>
      <c r="S206" s="33"/>
    </row>
    <row r="207" spans="13:19">
      <c r="M207" s="33"/>
      <c r="N207" s="33"/>
      <c r="O207" s="33"/>
      <c r="P207" s="33"/>
      <c r="Q207" s="33"/>
      <c r="R207" s="33"/>
      <c r="S207" s="33"/>
    </row>
    <row r="208" spans="13:19">
      <c r="M208" s="33"/>
      <c r="N208" s="33"/>
      <c r="O208" s="33"/>
      <c r="P208" s="33"/>
      <c r="Q208" s="33"/>
      <c r="R208" s="33"/>
      <c r="S208" s="33"/>
    </row>
    <row r="209" spans="13:19">
      <c r="M209" s="33"/>
      <c r="N209" s="33"/>
      <c r="O209" s="33"/>
      <c r="P209" s="33"/>
      <c r="Q209" s="33"/>
      <c r="R209" s="33"/>
      <c r="S209" s="33"/>
    </row>
    <row r="210" spans="13:19">
      <c r="M210" s="33"/>
      <c r="N210" s="33"/>
      <c r="O210" s="33"/>
      <c r="P210" s="33"/>
      <c r="Q210" s="33"/>
      <c r="R210" s="33"/>
      <c r="S210" s="33"/>
    </row>
    <row r="211" spans="13:19">
      <c r="M211" s="33"/>
      <c r="N211" s="33"/>
      <c r="O211" s="33"/>
      <c r="P211" s="33"/>
      <c r="Q211" s="33"/>
      <c r="R211" s="33"/>
      <c r="S211" s="33"/>
    </row>
    <row r="212" spans="13:19">
      <c r="M212" s="33"/>
      <c r="N212" s="33"/>
      <c r="O212" s="33"/>
      <c r="P212" s="33"/>
      <c r="Q212" s="33"/>
      <c r="R212" s="33"/>
      <c r="S212" s="33"/>
    </row>
    <row r="213" spans="13:19">
      <c r="M213" s="33"/>
      <c r="N213" s="33"/>
      <c r="O213" s="33"/>
      <c r="P213" s="33"/>
      <c r="Q213" s="33"/>
      <c r="R213" s="33"/>
      <c r="S213" s="33"/>
    </row>
    <row r="214" spans="13:19">
      <c r="M214" s="33"/>
      <c r="N214" s="33"/>
      <c r="O214" s="33"/>
      <c r="P214" s="33"/>
      <c r="Q214" s="33"/>
      <c r="R214" s="33"/>
      <c r="S214" s="33"/>
    </row>
    <row r="215" spans="13:19">
      <c r="M215" s="33"/>
      <c r="N215" s="33"/>
      <c r="O215" s="33"/>
      <c r="P215" s="33"/>
      <c r="Q215" s="33"/>
      <c r="R215" s="33"/>
      <c r="S215" s="33"/>
    </row>
    <row r="216" spans="13:19">
      <c r="M216" s="33"/>
      <c r="N216" s="33"/>
      <c r="O216" s="33"/>
      <c r="P216" s="33"/>
      <c r="Q216" s="33"/>
      <c r="R216" s="33"/>
      <c r="S216" s="33"/>
    </row>
    <row r="217" spans="13:19">
      <c r="M217" s="33"/>
      <c r="N217" s="33"/>
      <c r="O217" s="33"/>
      <c r="P217" s="33"/>
      <c r="Q217" s="33"/>
      <c r="R217" s="33"/>
      <c r="S217" s="33"/>
    </row>
    <row r="218" spans="13:19">
      <c r="M218" s="33"/>
      <c r="N218" s="33"/>
      <c r="O218" s="33"/>
      <c r="P218" s="33"/>
      <c r="Q218" s="33"/>
      <c r="R218" s="33"/>
      <c r="S218" s="33"/>
    </row>
    <row r="219" spans="13:19">
      <c r="M219" s="33"/>
      <c r="N219" s="33"/>
      <c r="O219" s="33"/>
      <c r="P219" s="33"/>
      <c r="Q219" s="33"/>
      <c r="R219" s="33"/>
      <c r="S219" s="33"/>
    </row>
    <row r="220" spans="13:19">
      <c r="M220" s="33"/>
      <c r="N220" s="33"/>
      <c r="O220" s="33"/>
      <c r="P220" s="33"/>
      <c r="Q220" s="33"/>
      <c r="R220" s="33"/>
      <c r="S220" s="33"/>
    </row>
    <row r="221" spans="13:19">
      <c r="M221" s="33"/>
      <c r="N221" s="33"/>
      <c r="O221" s="33"/>
      <c r="P221" s="33"/>
      <c r="Q221" s="33"/>
      <c r="R221" s="33"/>
      <c r="S221" s="33"/>
    </row>
    <row r="222" spans="13:19">
      <c r="M222" s="33"/>
      <c r="N222" s="33"/>
      <c r="O222" s="33"/>
      <c r="P222" s="33"/>
      <c r="Q222" s="33"/>
      <c r="R222" s="33"/>
      <c r="S222" s="33"/>
    </row>
    <row r="223" spans="13:19">
      <c r="M223" s="33"/>
      <c r="N223" s="33"/>
      <c r="O223" s="33"/>
      <c r="P223" s="33"/>
      <c r="Q223" s="33"/>
      <c r="R223" s="33"/>
      <c r="S223" s="33"/>
    </row>
    <row r="224" spans="13:19">
      <c r="M224" s="33"/>
      <c r="N224" s="33"/>
      <c r="O224" s="33"/>
      <c r="P224" s="33"/>
      <c r="Q224" s="33"/>
      <c r="R224" s="33"/>
      <c r="S224" s="33"/>
    </row>
    <row r="225" spans="13:19">
      <c r="M225" s="33"/>
      <c r="N225" s="33"/>
      <c r="O225" s="33"/>
      <c r="P225" s="33"/>
      <c r="Q225" s="33"/>
      <c r="R225" s="33"/>
      <c r="S225" s="33"/>
    </row>
    <row r="226" spans="13:19">
      <c r="M226" s="33"/>
      <c r="N226" s="33"/>
      <c r="O226" s="33"/>
      <c r="P226" s="33"/>
      <c r="Q226" s="33"/>
      <c r="R226" s="33"/>
      <c r="S226" s="33"/>
    </row>
    <row r="227" spans="13:19">
      <c r="M227" s="33"/>
      <c r="N227" s="33"/>
      <c r="O227" s="33"/>
      <c r="P227" s="33"/>
      <c r="Q227" s="33"/>
      <c r="R227" s="33"/>
      <c r="S227" s="33"/>
    </row>
    <row r="228" spans="13:19">
      <c r="M228" s="33"/>
      <c r="N228" s="33"/>
      <c r="O228" s="33"/>
      <c r="P228" s="33"/>
      <c r="Q228" s="33"/>
      <c r="R228" s="33"/>
      <c r="S228" s="33"/>
    </row>
    <row r="229" spans="13:19">
      <c r="M229" s="33"/>
      <c r="N229" s="33"/>
      <c r="O229" s="33"/>
      <c r="P229" s="33"/>
      <c r="Q229" s="33"/>
      <c r="R229" s="33"/>
      <c r="S229" s="33"/>
    </row>
    <row r="230" spans="13:19">
      <c r="M230" s="33"/>
      <c r="N230" s="33"/>
      <c r="O230" s="33"/>
      <c r="P230" s="33"/>
      <c r="Q230" s="33"/>
      <c r="R230" s="33"/>
      <c r="S230" s="33"/>
    </row>
    <row r="231" spans="13:19">
      <c r="M231" s="33"/>
      <c r="N231" s="33"/>
      <c r="O231" s="33"/>
      <c r="P231" s="33"/>
      <c r="Q231" s="33"/>
      <c r="R231" s="33"/>
      <c r="S231" s="33"/>
    </row>
    <row r="232" spans="13:19">
      <c r="M232" s="33"/>
      <c r="N232" s="33"/>
      <c r="O232" s="33"/>
      <c r="P232" s="33"/>
      <c r="Q232" s="33"/>
      <c r="R232" s="33"/>
      <c r="S232" s="33"/>
    </row>
    <row r="233" spans="13:19">
      <c r="M233" s="33"/>
      <c r="N233" s="33"/>
      <c r="O233" s="33"/>
      <c r="P233" s="33"/>
      <c r="Q233" s="33"/>
      <c r="R233" s="33"/>
      <c r="S233" s="33"/>
    </row>
    <row r="234" spans="13:19">
      <c r="M234" s="33"/>
      <c r="N234" s="33"/>
      <c r="O234" s="33"/>
      <c r="P234" s="33"/>
      <c r="Q234" s="33"/>
      <c r="R234" s="33"/>
      <c r="S234" s="33"/>
    </row>
    <row r="235" spans="13:19">
      <c r="M235" s="33"/>
      <c r="N235" s="33"/>
      <c r="O235" s="33"/>
      <c r="P235" s="33"/>
      <c r="Q235" s="33"/>
      <c r="R235" s="33"/>
      <c r="S235" s="33"/>
    </row>
    <row r="236" spans="13:19">
      <c r="M236" s="33"/>
      <c r="N236" s="33"/>
      <c r="O236" s="33"/>
      <c r="P236" s="33"/>
      <c r="Q236" s="33"/>
      <c r="R236" s="33"/>
      <c r="S236" s="33"/>
    </row>
    <row r="237" spans="13:19">
      <c r="M237" s="33"/>
      <c r="N237" s="33"/>
      <c r="O237" s="33"/>
      <c r="P237" s="33"/>
      <c r="Q237" s="33"/>
      <c r="R237" s="33"/>
      <c r="S237" s="33"/>
    </row>
    <row r="238" spans="13:19">
      <c r="M238" s="33"/>
      <c r="N238" s="33"/>
      <c r="O238" s="33"/>
      <c r="P238" s="33"/>
      <c r="Q238" s="33"/>
      <c r="R238" s="33"/>
      <c r="S238" s="33"/>
    </row>
    <row r="239" spans="13:19">
      <c r="M239" s="33"/>
      <c r="N239" s="33"/>
      <c r="O239" s="33"/>
      <c r="P239" s="33"/>
      <c r="Q239" s="33"/>
      <c r="R239" s="33"/>
      <c r="S239" s="33"/>
    </row>
    <row r="240" spans="13:19">
      <c r="M240" s="33"/>
      <c r="N240" s="33"/>
      <c r="O240" s="33"/>
      <c r="P240" s="33"/>
      <c r="Q240" s="33"/>
      <c r="R240" s="33"/>
      <c r="S240" s="33"/>
    </row>
    <row r="241" spans="13:19">
      <c r="M241" s="33"/>
      <c r="N241" s="33"/>
      <c r="O241" s="33"/>
      <c r="P241" s="33"/>
      <c r="Q241" s="33"/>
      <c r="R241" s="33"/>
      <c r="S241" s="33"/>
    </row>
    <row r="242" spans="13:19">
      <c r="M242" s="33"/>
      <c r="N242" s="33"/>
      <c r="O242" s="33"/>
      <c r="P242" s="33"/>
      <c r="Q242" s="33"/>
      <c r="R242" s="33"/>
      <c r="S242" s="33"/>
    </row>
    <row r="243" spans="13:19">
      <c r="M243" s="33"/>
      <c r="N243" s="33"/>
      <c r="O243" s="33"/>
      <c r="P243" s="33"/>
      <c r="Q243" s="33"/>
      <c r="R243" s="33"/>
      <c r="S243" s="33"/>
    </row>
    <row r="244" spans="13:19">
      <c r="M244" s="33"/>
      <c r="N244" s="33"/>
      <c r="O244" s="33"/>
      <c r="P244" s="33"/>
      <c r="Q244" s="33"/>
      <c r="R244" s="33"/>
      <c r="S244" s="33"/>
    </row>
    <row r="245" spans="13:19">
      <c r="M245" s="33"/>
      <c r="N245" s="33"/>
      <c r="O245" s="33"/>
      <c r="P245" s="33"/>
      <c r="Q245" s="33"/>
      <c r="R245" s="33"/>
      <c r="S245" s="33"/>
    </row>
    <row r="246" spans="13:19">
      <c r="M246" s="33"/>
      <c r="N246" s="33"/>
      <c r="O246" s="33"/>
      <c r="P246" s="33"/>
      <c r="Q246" s="33"/>
      <c r="R246" s="33"/>
      <c r="S246" s="33"/>
    </row>
    <row r="247" spans="13:19">
      <c r="M247" s="33"/>
      <c r="N247" s="33"/>
      <c r="O247" s="33"/>
      <c r="P247" s="33"/>
      <c r="Q247" s="33"/>
      <c r="R247" s="33"/>
      <c r="S247" s="33"/>
    </row>
    <row r="248" spans="13:19">
      <c r="M248" s="33"/>
      <c r="N248" s="33"/>
      <c r="O248" s="33"/>
      <c r="P248" s="33"/>
      <c r="Q248" s="33"/>
      <c r="R248" s="33"/>
      <c r="S248" s="33"/>
    </row>
    <row r="249" spans="13:19">
      <c r="M249" s="33"/>
      <c r="N249" s="33"/>
      <c r="O249" s="33"/>
      <c r="P249" s="33"/>
      <c r="Q249" s="33"/>
      <c r="R249" s="33"/>
      <c r="S249" s="33"/>
    </row>
    <row r="250" spans="13:19">
      <c r="M250" s="33"/>
      <c r="N250" s="33"/>
      <c r="O250" s="33"/>
      <c r="P250" s="33"/>
      <c r="Q250" s="33"/>
      <c r="R250" s="33"/>
      <c r="S250" s="33"/>
    </row>
    <row r="251" spans="13:19">
      <c r="M251" s="33"/>
      <c r="N251" s="33"/>
      <c r="O251" s="33"/>
      <c r="P251" s="33"/>
      <c r="Q251" s="33"/>
      <c r="R251" s="33"/>
      <c r="S251" s="33"/>
    </row>
    <row r="252" spans="13:19">
      <c r="M252" s="33"/>
      <c r="N252" s="33"/>
      <c r="O252" s="33"/>
      <c r="P252" s="33"/>
      <c r="Q252" s="33"/>
      <c r="R252" s="33"/>
      <c r="S252" s="33"/>
    </row>
    <row r="253" spans="13:19">
      <c r="M253" s="33"/>
      <c r="N253" s="33"/>
      <c r="O253" s="33"/>
      <c r="P253" s="33"/>
      <c r="Q253" s="33"/>
      <c r="R253" s="33"/>
      <c r="S253" s="33"/>
    </row>
    <row r="254" spans="13:19">
      <c r="M254" s="33"/>
      <c r="N254" s="33"/>
      <c r="O254" s="33"/>
      <c r="P254" s="33"/>
      <c r="Q254" s="33"/>
      <c r="R254" s="33"/>
      <c r="S254" s="33"/>
    </row>
    <row r="255" spans="13:19">
      <c r="M255" s="33"/>
      <c r="N255" s="33"/>
      <c r="O255" s="33"/>
      <c r="P255" s="33"/>
      <c r="Q255" s="33"/>
      <c r="R255" s="33"/>
      <c r="S255" s="33"/>
    </row>
    <row r="256" spans="13:19">
      <c r="M256" s="33"/>
      <c r="N256" s="33"/>
      <c r="O256" s="33"/>
      <c r="P256" s="33"/>
      <c r="Q256" s="33"/>
      <c r="R256" s="33"/>
      <c r="S256" s="33"/>
    </row>
    <row r="257" spans="13:19">
      <c r="M257" s="33"/>
      <c r="N257" s="33"/>
      <c r="O257" s="33"/>
      <c r="P257" s="33"/>
      <c r="Q257" s="33"/>
      <c r="R257" s="33"/>
      <c r="S257" s="33"/>
    </row>
    <row r="258" spans="13:19">
      <c r="M258" s="33"/>
      <c r="N258" s="33"/>
      <c r="O258" s="33"/>
      <c r="P258" s="33"/>
      <c r="Q258" s="33"/>
      <c r="R258" s="33"/>
      <c r="S258" s="33"/>
    </row>
    <row r="259" spans="13:19">
      <c r="M259" s="33"/>
      <c r="N259" s="33"/>
      <c r="O259" s="33"/>
      <c r="P259" s="33"/>
      <c r="Q259" s="33"/>
      <c r="R259" s="33"/>
      <c r="S259" s="33"/>
    </row>
    <row r="260" spans="13:19">
      <c r="M260" s="33"/>
      <c r="N260" s="33"/>
      <c r="O260" s="33"/>
      <c r="P260" s="33"/>
      <c r="Q260" s="33"/>
      <c r="R260" s="33"/>
      <c r="S260" s="33"/>
    </row>
    <row r="261" spans="13:19">
      <c r="M261" s="33"/>
      <c r="N261" s="33"/>
      <c r="O261" s="33"/>
      <c r="P261" s="33"/>
      <c r="Q261" s="33"/>
      <c r="R261" s="33"/>
      <c r="S261" s="33"/>
    </row>
    <row r="262" spans="13:19">
      <c r="M262" s="33"/>
      <c r="N262" s="33"/>
      <c r="O262" s="33"/>
      <c r="P262" s="33"/>
      <c r="Q262" s="33"/>
      <c r="R262" s="33"/>
      <c r="S262" s="33"/>
    </row>
    <row r="263" spans="13:19">
      <c r="M263" s="33"/>
      <c r="N263" s="33"/>
      <c r="O263" s="33"/>
      <c r="P263" s="33"/>
      <c r="Q263" s="33"/>
      <c r="R263" s="33"/>
      <c r="S263" s="33"/>
    </row>
    <row r="264" spans="13:19">
      <c r="M264" s="33"/>
      <c r="N264" s="33"/>
      <c r="O264" s="33"/>
      <c r="P264" s="33"/>
      <c r="Q264" s="33"/>
      <c r="R264" s="33"/>
      <c r="S264" s="33"/>
    </row>
    <row r="265" spans="13:19">
      <c r="M265" s="33"/>
      <c r="N265" s="33"/>
      <c r="O265" s="33"/>
      <c r="P265" s="33"/>
      <c r="Q265" s="33"/>
      <c r="R265" s="33"/>
      <c r="S265" s="33"/>
    </row>
    <row r="266" spans="13:19">
      <c r="M266" s="33"/>
      <c r="N266" s="33"/>
      <c r="O266" s="33"/>
      <c r="P266" s="33"/>
      <c r="Q266" s="33"/>
      <c r="R266" s="33"/>
      <c r="S266" s="33"/>
    </row>
    <row r="267" spans="13:19">
      <c r="M267" s="33"/>
      <c r="N267" s="33"/>
      <c r="O267" s="33"/>
      <c r="P267" s="33"/>
      <c r="Q267" s="33"/>
      <c r="R267" s="33"/>
      <c r="S267" s="33"/>
    </row>
    <row r="268" spans="13:19">
      <c r="M268" s="33"/>
      <c r="N268" s="33"/>
      <c r="O268" s="33"/>
      <c r="P268" s="33"/>
      <c r="Q268" s="33"/>
      <c r="R268" s="33"/>
      <c r="S268" s="33"/>
    </row>
    <row r="269" spans="13:19">
      <c r="M269" s="33"/>
      <c r="N269" s="33"/>
      <c r="O269" s="33"/>
      <c r="P269" s="33"/>
      <c r="Q269" s="33"/>
      <c r="R269" s="33"/>
      <c r="S269" s="33"/>
    </row>
    <row r="270" spans="13:19">
      <c r="M270" s="33"/>
      <c r="N270" s="33"/>
      <c r="O270" s="33"/>
      <c r="P270" s="33"/>
      <c r="Q270" s="33"/>
      <c r="R270" s="33"/>
      <c r="S270" s="33"/>
    </row>
    <row r="271" spans="13:19">
      <c r="M271" s="33"/>
      <c r="N271" s="33"/>
      <c r="O271" s="33"/>
      <c r="P271" s="33"/>
      <c r="Q271" s="33"/>
      <c r="R271" s="33"/>
      <c r="S271" s="33"/>
    </row>
    <row r="272" spans="13:19">
      <c r="M272" s="33"/>
      <c r="N272" s="33"/>
      <c r="O272" s="33"/>
      <c r="P272" s="33"/>
      <c r="Q272" s="33"/>
      <c r="R272" s="33"/>
      <c r="S272" s="33"/>
    </row>
    <row r="273" spans="13:19">
      <c r="M273" s="33"/>
      <c r="N273" s="33"/>
      <c r="O273" s="33"/>
      <c r="P273" s="33"/>
      <c r="Q273" s="33"/>
      <c r="R273" s="33"/>
      <c r="S273" s="33"/>
    </row>
    <row r="274" spans="13:19">
      <c r="M274" s="33"/>
      <c r="N274" s="33"/>
      <c r="O274" s="33"/>
      <c r="P274" s="33"/>
      <c r="Q274" s="33"/>
      <c r="R274" s="33"/>
      <c r="S274" s="33"/>
    </row>
    <row r="275" spans="13:19">
      <c r="M275" s="33"/>
      <c r="N275" s="33"/>
      <c r="O275" s="33"/>
      <c r="P275" s="33"/>
      <c r="Q275" s="33"/>
      <c r="R275" s="33"/>
      <c r="S275" s="33"/>
    </row>
    <row r="276" spans="13:19">
      <c r="M276" s="33"/>
      <c r="N276" s="33"/>
      <c r="O276" s="33"/>
      <c r="P276" s="33"/>
      <c r="Q276" s="33"/>
      <c r="R276" s="33"/>
      <c r="S276" s="33"/>
    </row>
    <row r="277" spans="13:19">
      <c r="M277" s="33"/>
      <c r="N277" s="33"/>
      <c r="O277" s="33"/>
      <c r="P277" s="33"/>
      <c r="Q277" s="33"/>
      <c r="R277" s="33"/>
      <c r="S277" s="33"/>
    </row>
    <row r="278" spans="13:19">
      <c r="M278" s="33"/>
      <c r="N278" s="33"/>
      <c r="O278" s="33"/>
      <c r="P278" s="33"/>
      <c r="Q278" s="33"/>
      <c r="R278" s="33"/>
      <c r="S278" s="33"/>
    </row>
    <row r="279" spans="13:19">
      <c r="M279" s="33"/>
      <c r="N279" s="33"/>
      <c r="O279" s="33"/>
      <c r="P279" s="33"/>
      <c r="Q279" s="33"/>
      <c r="R279" s="33"/>
      <c r="S279" s="33"/>
    </row>
    <row r="280" spans="13:19">
      <c r="M280" s="33"/>
      <c r="N280" s="33"/>
      <c r="O280" s="33"/>
      <c r="P280" s="33"/>
      <c r="Q280" s="33"/>
      <c r="R280" s="33"/>
      <c r="S280" s="33"/>
    </row>
    <row r="281" spans="13:19">
      <c r="M281" s="33"/>
      <c r="N281" s="33"/>
      <c r="O281" s="33"/>
      <c r="P281" s="33"/>
      <c r="Q281" s="33"/>
      <c r="R281" s="33"/>
      <c r="S281" s="33"/>
    </row>
    <row r="282" spans="13:19">
      <c r="M282" s="33"/>
      <c r="N282" s="33"/>
      <c r="O282" s="33"/>
      <c r="P282" s="33"/>
      <c r="Q282" s="33"/>
      <c r="R282" s="33"/>
      <c r="S282" s="33"/>
    </row>
    <row r="283" spans="13:19">
      <c r="M283" s="33"/>
      <c r="N283" s="33"/>
      <c r="O283" s="33"/>
      <c r="P283" s="33"/>
      <c r="Q283" s="33"/>
      <c r="R283" s="33"/>
      <c r="S283" s="33"/>
    </row>
    <row r="284" spans="13:19">
      <c r="M284" s="33"/>
      <c r="N284" s="33"/>
      <c r="O284" s="33"/>
      <c r="P284" s="33"/>
      <c r="Q284" s="33"/>
      <c r="R284" s="33"/>
      <c r="S284" s="33"/>
    </row>
    <row r="285" spans="13:19">
      <c r="M285" s="33"/>
      <c r="N285" s="33"/>
      <c r="O285" s="33"/>
      <c r="P285" s="33"/>
      <c r="Q285" s="33"/>
      <c r="R285" s="33"/>
      <c r="S285" s="33"/>
    </row>
    <row r="286" spans="13:19">
      <c r="M286" s="33"/>
      <c r="N286" s="33"/>
      <c r="O286" s="33"/>
      <c r="P286" s="33"/>
      <c r="Q286" s="33"/>
      <c r="R286" s="33"/>
      <c r="S286" s="33"/>
    </row>
    <row r="287" spans="13:19">
      <c r="M287" s="33"/>
      <c r="N287" s="33"/>
      <c r="O287" s="33"/>
      <c r="P287" s="33"/>
      <c r="Q287" s="33"/>
      <c r="R287" s="33"/>
      <c r="S287" s="33"/>
    </row>
    <row r="288" spans="13:19">
      <c r="M288" s="33"/>
      <c r="N288" s="33"/>
      <c r="O288" s="33"/>
      <c r="P288" s="33"/>
      <c r="Q288" s="33"/>
      <c r="R288" s="33"/>
      <c r="S288" s="33"/>
    </row>
    <row r="289" spans="13:19">
      <c r="M289" s="33"/>
      <c r="N289" s="33"/>
      <c r="O289" s="33"/>
      <c r="P289" s="33"/>
      <c r="Q289" s="33"/>
      <c r="R289" s="33"/>
      <c r="S289" s="33"/>
    </row>
    <row r="290" spans="13:19">
      <c r="M290" s="33"/>
      <c r="N290" s="33"/>
      <c r="O290" s="33"/>
      <c r="P290" s="33"/>
      <c r="Q290" s="33"/>
      <c r="R290" s="33"/>
      <c r="S290" s="33"/>
    </row>
    <row r="291" spans="13:19">
      <c r="M291" s="33"/>
      <c r="N291" s="33"/>
      <c r="O291" s="33"/>
      <c r="P291" s="33"/>
      <c r="Q291" s="33"/>
      <c r="R291" s="33"/>
      <c r="S291" s="33"/>
    </row>
    <row r="292" spans="13:19">
      <c r="M292" s="33"/>
      <c r="N292" s="33"/>
      <c r="O292" s="33"/>
      <c r="P292" s="33"/>
      <c r="Q292" s="33"/>
      <c r="R292" s="33"/>
      <c r="S292" s="33"/>
    </row>
    <row r="293" spans="13:19">
      <c r="M293" s="33"/>
      <c r="N293" s="33"/>
      <c r="O293" s="33"/>
      <c r="P293" s="33"/>
      <c r="Q293" s="33"/>
      <c r="R293" s="33"/>
      <c r="S293" s="33"/>
    </row>
    <row r="294" spans="13:19">
      <c r="M294" s="33"/>
      <c r="N294" s="33"/>
      <c r="O294" s="33"/>
      <c r="P294" s="33"/>
      <c r="Q294" s="33"/>
      <c r="R294" s="33"/>
      <c r="S294" s="33"/>
    </row>
    <row r="295" spans="13:19">
      <c r="M295" s="33"/>
      <c r="N295" s="33"/>
      <c r="O295" s="33"/>
      <c r="P295" s="33"/>
      <c r="Q295" s="33"/>
      <c r="R295" s="33"/>
      <c r="S295" s="33"/>
    </row>
    <row r="296" spans="13:19">
      <c r="M296" s="33"/>
      <c r="N296" s="33"/>
      <c r="O296" s="33"/>
      <c r="P296" s="33"/>
      <c r="Q296" s="33"/>
      <c r="R296" s="33"/>
      <c r="S296" s="33"/>
    </row>
    <row r="297" spans="13:19">
      <c r="M297" s="33"/>
      <c r="N297" s="33"/>
      <c r="O297" s="33"/>
      <c r="P297" s="33"/>
      <c r="Q297" s="33"/>
      <c r="R297" s="33"/>
      <c r="S297" s="33"/>
    </row>
    <row r="298" spans="13:19">
      <c r="M298" s="33"/>
      <c r="N298" s="33"/>
      <c r="O298" s="33"/>
      <c r="P298" s="33"/>
      <c r="Q298" s="33"/>
      <c r="R298" s="33"/>
      <c r="S298" s="33"/>
    </row>
    <row r="299" spans="13:19">
      <c r="M299" s="33"/>
      <c r="N299" s="33"/>
      <c r="O299" s="33"/>
      <c r="P299" s="33"/>
      <c r="Q299" s="33"/>
      <c r="R299" s="33"/>
      <c r="S299" s="33"/>
    </row>
    <row r="300" spans="13:19">
      <c r="M300" s="33"/>
      <c r="N300" s="33"/>
      <c r="O300" s="33"/>
      <c r="P300" s="33"/>
      <c r="Q300" s="33"/>
      <c r="R300" s="33"/>
      <c r="S300" s="33"/>
    </row>
    <row r="301" spans="13:19">
      <c r="M301" s="33"/>
      <c r="N301" s="33"/>
      <c r="O301" s="33"/>
      <c r="P301" s="33"/>
      <c r="Q301" s="33"/>
      <c r="R301" s="33"/>
      <c r="S301" s="33"/>
    </row>
    <row r="302" spans="13:19">
      <c r="M302" s="33"/>
      <c r="N302" s="33"/>
      <c r="O302" s="33"/>
      <c r="P302" s="33"/>
      <c r="Q302" s="33"/>
      <c r="R302" s="33"/>
      <c r="S302" s="33"/>
    </row>
    <row r="303" spans="13:19">
      <c r="M303" s="33"/>
      <c r="N303" s="33"/>
      <c r="O303" s="33"/>
      <c r="P303" s="33"/>
      <c r="Q303" s="33"/>
      <c r="R303" s="33"/>
      <c r="S303" s="33"/>
    </row>
    <row r="304" spans="13:19">
      <c r="M304" s="33"/>
      <c r="N304" s="33"/>
      <c r="O304" s="33"/>
      <c r="P304" s="33"/>
      <c r="Q304" s="33"/>
      <c r="R304" s="33"/>
      <c r="S304" s="33"/>
    </row>
    <row r="305" spans="13:19">
      <c r="M305" s="33"/>
      <c r="N305" s="33"/>
      <c r="O305" s="33"/>
      <c r="P305" s="33"/>
      <c r="Q305" s="33"/>
      <c r="R305" s="33"/>
      <c r="S305" s="33"/>
    </row>
    <row r="306" spans="13:19">
      <c r="M306" s="33"/>
      <c r="N306" s="33"/>
      <c r="O306" s="33"/>
      <c r="P306" s="33"/>
      <c r="Q306" s="33"/>
      <c r="R306" s="33"/>
      <c r="S306" s="33"/>
    </row>
    <row r="307" spans="13:19">
      <c r="M307" s="33"/>
      <c r="N307" s="33"/>
      <c r="O307" s="33"/>
      <c r="P307" s="33"/>
      <c r="Q307" s="33"/>
      <c r="R307" s="33"/>
      <c r="S307" s="33"/>
    </row>
    <row r="308" spans="13:19">
      <c r="M308" s="33"/>
      <c r="N308" s="33"/>
      <c r="O308" s="33"/>
      <c r="P308" s="33"/>
      <c r="Q308" s="33"/>
      <c r="R308" s="33"/>
      <c r="S308" s="33"/>
    </row>
    <row r="309" spans="13:19">
      <c r="M309" s="33"/>
      <c r="N309" s="33"/>
      <c r="O309" s="33"/>
      <c r="P309" s="33"/>
      <c r="Q309" s="33"/>
      <c r="R309" s="33"/>
      <c r="S309" s="33"/>
    </row>
    <row r="310" spans="13:19">
      <c r="M310" s="33"/>
      <c r="N310" s="33"/>
      <c r="O310" s="33"/>
      <c r="P310" s="33"/>
      <c r="Q310" s="33"/>
      <c r="R310" s="33"/>
      <c r="S310" s="33"/>
    </row>
    <row r="311" spans="13:19">
      <c r="M311" s="33"/>
      <c r="N311" s="33"/>
      <c r="O311" s="33"/>
      <c r="P311" s="33"/>
      <c r="Q311" s="33"/>
      <c r="R311" s="33"/>
      <c r="S311" s="33"/>
    </row>
    <row r="312" spans="13:19">
      <c r="M312" s="33"/>
      <c r="N312" s="33"/>
      <c r="O312" s="33"/>
      <c r="P312" s="33"/>
      <c r="Q312" s="33"/>
      <c r="R312" s="33"/>
      <c r="S312" s="33"/>
    </row>
    <row r="313" spans="13:19">
      <c r="M313" s="33"/>
      <c r="N313" s="33"/>
      <c r="O313" s="33"/>
      <c r="P313" s="33"/>
      <c r="Q313" s="33"/>
      <c r="R313" s="33"/>
      <c r="S313" s="33"/>
    </row>
    <row r="314" spans="13:19">
      <c r="M314" s="33"/>
      <c r="N314" s="33"/>
      <c r="O314" s="33"/>
      <c r="P314" s="33"/>
      <c r="Q314" s="33"/>
      <c r="R314" s="33"/>
      <c r="S314" s="33"/>
    </row>
    <row r="315" spans="13:19">
      <c r="M315" s="33"/>
      <c r="N315" s="33"/>
      <c r="O315" s="33"/>
      <c r="P315" s="33"/>
      <c r="Q315" s="33"/>
      <c r="R315" s="33"/>
      <c r="S315" s="33"/>
    </row>
    <row r="316" spans="13:19">
      <c r="M316" s="33"/>
      <c r="N316" s="33"/>
      <c r="O316" s="33"/>
      <c r="P316" s="33"/>
      <c r="Q316" s="33"/>
      <c r="R316" s="33"/>
      <c r="S316" s="33"/>
    </row>
    <row r="317" spans="13:19">
      <c r="M317" s="33"/>
      <c r="N317" s="33"/>
      <c r="O317" s="33"/>
      <c r="P317" s="33"/>
      <c r="Q317" s="33"/>
      <c r="R317" s="33"/>
      <c r="S317" s="33"/>
    </row>
    <row r="318" spans="13:19">
      <c r="M318" s="33"/>
      <c r="N318" s="33"/>
      <c r="O318" s="33"/>
      <c r="P318" s="33"/>
      <c r="Q318" s="33"/>
      <c r="R318" s="33"/>
      <c r="S318" s="33"/>
    </row>
    <row r="319" spans="13:19">
      <c r="M319" s="33"/>
      <c r="N319" s="33"/>
      <c r="O319" s="33"/>
      <c r="P319" s="33"/>
      <c r="Q319" s="33"/>
      <c r="R319" s="33"/>
      <c r="S319" s="33"/>
    </row>
    <row r="320" spans="13:19">
      <c r="M320" s="33"/>
      <c r="N320" s="33"/>
      <c r="O320" s="33"/>
      <c r="P320" s="33"/>
      <c r="Q320" s="33"/>
      <c r="R320" s="33"/>
      <c r="S320" s="33"/>
    </row>
    <row r="321" spans="13:19">
      <c r="M321" s="33"/>
      <c r="N321" s="33"/>
      <c r="O321" s="33"/>
      <c r="P321" s="33"/>
      <c r="Q321" s="33"/>
      <c r="R321" s="33"/>
      <c r="S321" s="33"/>
    </row>
    <row r="322" spans="13:19">
      <c r="M322" s="33"/>
      <c r="N322" s="33"/>
      <c r="O322" s="33"/>
      <c r="P322" s="33"/>
      <c r="Q322" s="33"/>
      <c r="R322" s="33"/>
      <c r="S322" s="33"/>
    </row>
    <row r="323" spans="13:19">
      <c r="M323" s="33"/>
      <c r="N323" s="33"/>
      <c r="O323" s="33"/>
      <c r="P323" s="33"/>
      <c r="Q323" s="33"/>
      <c r="R323" s="33"/>
      <c r="S323" s="33"/>
    </row>
    <row r="324" spans="13:19">
      <c r="M324" s="33"/>
      <c r="N324" s="33"/>
      <c r="O324" s="33"/>
      <c r="P324" s="33"/>
      <c r="Q324" s="33"/>
      <c r="R324" s="33"/>
      <c r="S324" s="33"/>
    </row>
    <row r="325" spans="13:19">
      <c r="M325" s="33"/>
      <c r="N325" s="33"/>
      <c r="O325" s="33"/>
      <c r="P325" s="33"/>
      <c r="Q325" s="33"/>
      <c r="R325" s="33"/>
      <c r="S325" s="33"/>
    </row>
    <row r="326" spans="13:19">
      <c r="M326" s="33"/>
      <c r="N326" s="33"/>
      <c r="O326" s="33"/>
      <c r="P326" s="33"/>
      <c r="Q326" s="33"/>
      <c r="R326" s="33"/>
      <c r="S326" s="33"/>
    </row>
    <row r="327" spans="13:19">
      <c r="M327" s="33"/>
      <c r="N327" s="33"/>
      <c r="O327" s="33"/>
      <c r="P327" s="33"/>
      <c r="Q327" s="33"/>
      <c r="R327" s="33"/>
      <c r="S327" s="33"/>
    </row>
    <row r="328" spans="13:19">
      <c r="M328" s="33"/>
      <c r="N328" s="33"/>
      <c r="O328" s="33"/>
      <c r="P328" s="33"/>
      <c r="Q328" s="33"/>
      <c r="R328" s="33"/>
      <c r="S328" s="33"/>
    </row>
    <row r="329" spans="13:19">
      <c r="M329" s="33"/>
      <c r="N329" s="33"/>
      <c r="O329" s="33"/>
      <c r="P329" s="33"/>
      <c r="Q329" s="33"/>
      <c r="R329" s="33"/>
      <c r="S329" s="33"/>
    </row>
    <row r="330" spans="13:19">
      <c r="M330" s="33"/>
      <c r="N330" s="33"/>
      <c r="O330" s="33"/>
      <c r="P330" s="33"/>
      <c r="Q330" s="33"/>
      <c r="R330" s="33"/>
      <c r="S330" s="33"/>
    </row>
    <row r="331" spans="13:19">
      <c r="M331" s="33"/>
      <c r="N331" s="33"/>
      <c r="O331" s="33"/>
      <c r="P331" s="33"/>
      <c r="Q331" s="33"/>
      <c r="R331" s="33"/>
      <c r="S331" s="33"/>
    </row>
    <row r="332" spans="13:19">
      <c r="M332" s="33"/>
      <c r="N332" s="33"/>
      <c r="O332" s="33"/>
      <c r="P332" s="33"/>
      <c r="Q332" s="33"/>
      <c r="R332" s="33"/>
      <c r="S332" s="33"/>
    </row>
    <row r="333" spans="13:19">
      <c r="M333" s="33"/>
      <c r="N333" s="33"/>
      <c r="O333" s="33"/>
      <c r="P333" s="33"/>
      <c r="Q333" s="33"/>
      <c r="R333" s="33"/>
      <c r="S333" s="33"/>
    </row>
    <row r="334" spans="13:19">
      <c r="M334" s="33"/>
      <c r="N334" s="33"/>
      <c r="O334" s="33"/>
      <c r="P334" s="33"/>
      <c r="Q334" s="33"/>
      <c r="R334" s="33"/>
      <c r="S334" s="33"/>
    </row>
    <row r="335" spans="13:19">
      <c r="M335" s="33"/>
      <c r="N335" s="33"/>
      <c r="O335" s="33"/>
      <c r="P335" s="33"/>
      <c r="Q335" s="33"/>
      <c r="R335" s="33"/>
      <c r="S335" s="33"/>
    </row>
    <row r="336" spans="13:19">
      <c r="M336" s="33"/>
      <c r="N336" s="33"/>
      <c r="O336" s="33"/>
      <c r="P336" s="33"/>
      <c r="Q336" s="33"/>
      <c r="R336" s="33"/>
      <c r="S336" s="33"/>
    </row>
    <row r="337" spans="13:19">
      <c r="M337" s="33"/>
      <c r="N337" s="33"/>
      <c r="O337" s="33"/>
      <c r="P337" s="33"/>
      <c r="Q337" s="33"/>
      <c r="R337" s="33"/>
      <c r="S337" s="33"/>
    </row>
    <row r="338" spans="13:19">
      <c r="M338" s="33"/>
      <c r="N338" s="33"/>
      <c r="O338" s="33"/>
      <c r="P338" s="33"/>
      <c r="Q338" s="33"/>
      <c r="R338" s="33"/>
      <c r="S338" s="33"/>
    </row>
    <row r="339" spans="13:19">
      <c r="M339" s="33"/>
      <c r="N339" s="33"/>
      <c r="O339" s="33"/>
      <c r="P339" s="33"/>
      <c r="Q339" s="33"/>
      <c r="R339" s="33"/>
      <c r="S339" s="33"/>
    </row>
    <row r="340" spans="13:19">
      <c r="M340" s="33"/>
      <c r="N340" s="33"/>
      <c r="O340" s="33"/>
      <c r="P340" s="33"/>
      <c r="Q340" s="33"/>
      <c r="R340" s="33"/>
      <c r="S340" s="33"/>
    </row>
    <row r="341" spans="13:19">
      <c r="M341" s="33"/>
      <c r="N341" s="33"/>
      <c r="O341" s="33"/>
      <c r="P341" s="33"/>
      <c r="Q341" s="33"/>
      <c r="R341" s="33"/>
      <c r="S341" s="33"/>
    </row>
    <row r="342" spans="13:19">
      <c r="M342" s="33"/>
      <c r="N342" s="33"/>
      <c r="O342" s="33"/>
      <c r="P342" s="33"/>
      <c r="Q342" s="33"/>
      <c r="R342" s="33"/>
      <c r="S342" s="33"/>
    </row>
    <row r="343" spans="13:19">
      <c r="M343" s="33"/>
      <c r="N343" s="33"/>
      <c r="O343" s="33"/>
      <c r="P343" s="33"/>
      <c r="Q343" s="33"/>
      <c r="R343" s="33"/>
      <c r="S343" s="33"/>
    </row>
    <row r="344" spans="13:19">
      <c r="M344" s="33"/>
      <c r="N344" s="33"/>
      <c r="O344" s="33"/>
      <c r="P344" s="33"/>
      <c r="Q344" s="33"/>
      <c r="R344" s="33"/>
      <c r="S344" s="33"/>
    </row>
    <row r="345" spans="13:19">
      <c r="M345" s="33"/>
      <c r="N345" s="33"/>
      <c r="O345" s="33"/>
      <c r="P345" s="33"/>
      <c r="Q345" s="33"/>
      <c r="R345" s="33"/>
      <c r="S345" s="33"/>
    </row>
    <row r="346" spans="13:19">
      <c r="M346" s="33"/>
      <c r="N346" s="33"/>
      <c r="O346" s="33"/>
      <c r="P346" s="33"/>
      <c r="Q346" s="33"/>
      <c r="R346" s="33"/>
      <c r="S346" s="33"/>
    </row>
    <row r="347" spans="13:19">
      <c r="M347" s="33"/>
      <c r="N347" s="33"/>
      <c r="O347" s="33"/>
      <c r="P347" s="33"/>
      <c r="Q347" s="33"/>
      <c r="R347" s="33"/>
      <c r="S347" s="33"/>
    </row>
    <row r="348" spans="13:19">
      <c r="M348" s="33"/>
      <c r="N348" s="33"/>
      <c r="O348" s="33"/>
      <c r="P348" s="33"/>
      <c r="Q348" s="33"/>
      <c r="R348" s="33"/>
      <c r="S348" s="33"/>
    </row>
    <row r="349" spans="13:19">
      <c r="M349" s="33"/>
      <c r="N349" s="33"/>
      <c r="O349" s="33"/>
      <c r="P349" s="33"/>
      <c r="Q349" s="33"/>
      <c r="R349" s="33"/>
      <c r="S349" s="33"/>
    </row>
    <row r="350" spans="13:19">
      <c r="M350" s="33"/>
      <c r="N350" s="33"/>
      <c r="O350" s="33"/>
      <c r="P350" s="33"/>
      <c r="Q350" s="33"/>
      <c r="R350" s="33"/>
      <c r="S350" s="33"/>
    </row>
    <row r="351" spans="13:19">
      <c r="M351" s="33"/>
      <c r="N351" s="33"/>
      <c r="O351" s="33"/>
      <c r="P351" s="33"/>
      <c r="Q351" s="33"/>
      <c r="R351" s="33"/>
      <c r="S351" s="33"/>
    </row>
    <row r="352" spans="13:19">
      <c r="M352" s="33"/>
      <c r="N352" s="33"/>
      <c r="O352" s="33"/>
      <c r="P352" s="33"/>
      <c r="Q352" s="33"/>
      <c r="R352" s="33"/>
      <c r="S352" s="33"/>
    </row>
    <row r="353" spans="13:19">
      <c r="M353" s="33"/>
      <c r="N353" s="33"/>
      <c r="O353" s="33"/>
      <c r="P353" s="33"/>
      <c r="Q353" s="33"/>
      <c r="R353" s="33"/>
      <c r="S353" s="33"/>
    </row>
    <row r="354" spans="13:19">
      <c r="M354" s="33"/>
      <c r="N354" s="33"/>
      <c r="O354" s="33"/>
      <c r="P354" s="33"/>
      <c r="Q354" s="33"/>
      <c r="R354" s="33"/>
      <c r="S354" s="33"/>
    </row>
  </sheetData>
  <mergeCells count="2">
    <mergeCell ref="A1:J1"/>
    <mergeCell ref="A17:G17"/>
  </mergeCells>
  <printOptions horizontalCentered="1" verticalCentered="1"/>
  <pageMargins left="0.4" right="0.4" top="0.25" bottom="0.25" header="0.31496062992126" footer="0.31496062992126"/>
  <pageSetup scale="44"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sheetPr>
  <dimension ref="A1:O68"/>
  <sheetViews>
    <sheetView showGridLines="0" view="pageBreakPreview" zoomScale="85" zoomScaleNormal="100" zoomScaleSheetLayoutView="85" workbookViewId="0">
      <pane ySplit="1" topLeftCell="A2" activePane="bottomLeft" state="frozen"/>
      <selection activeCell="M22" sqref="M22"/>
      <selection pane="bottomLeft" activeCell="D33" sqref="D33"/>
    </sheetView>
  </sheetViews>
  <sheetFormatPr baseColWidth="10" defaultColWidth="11.5703125" defaultRowHeight="15"/>
  <cols>
    <col min="1" max="1" width="5.42578125" style="1694" customWidth="1"/>
    <col min="2" max="2" width="31" style="38" customWidth="1"/>
    <col min="3" max="4" width="20.140625" style="36" customWidth="1"/>
    <col min="5" max="6" width="21.5703125" style="36" customWidth="1"/>
    <col min="7" max="7" width="19.28515625" style="36" customWidth="1"/>
    <col min="8" max="11" width="19.28515625" style="604" customWidth="1"/>
    <col min="12" max="12" width="24.28515625" style="66" customWidth="1"/>
    <col min="13" max="13" width="21.42578125" style="66" customWidth="1"/>
    <col min="14" max="16384" width="11.5703125" style="66"/>
  </cols>
  <sheetData>
    <row r="1" spans="1:12" ht="84.75" customHeight="1">
      <c r="B1" s="2386"/>
      <c r="C1" s="2386"/>
      <c r="D1" s="2386"/>
      <c r="E1" s="2386"/>
      <c r="F1" s="2386"/>
      <c r="G1" s="2386"/>
      <c r="H1" s="2386"/>
      <c r="I1" s="2386"/>
      <c r="J1" s="2386"/>
      <c r="K1" s="2386"/>
    </row>
    <row r="2" spans="1:12" ht="9.75" customHeight="1">
      <c r="B2" s="172"/>
      <c r="C2" s="675"/>
      <c r="D2" s="675"/>
      <c r="E2" s="675"/>
      <c r="F2" s="675"/>
      <c r="G2" s="675"/>
      <c r="H2" s="918"/>
      <c r="I2" s="918"/>
      <c r="J2" s="918"/>
      <c r="K2" s="918"/>
    </row>
    <row r="3" spans="1:12" ht="22.5" customHeight="1">
      <c r="A3" s="423" t="s">
        <v>548</v>
      </c>
      <c r="B3" s="423" t="s">
        <v>71</v>
      </c>
      <c r="C3" s="1191" t="s">
        <v>63</v>
      </c>
      <c r="D3" s="1987" t="s">
        <v>1096</v>
      </c>
      <c r="E3" s="1337" t="s">
        <v>875</v>
      </c>
      <c r="F3" s="1872" t="s">
        <v>1038</v>
      </c>
      <c r="G3" s="672" t="s">
        <v>770</v>
      </c>
      <c r="H3" s="673" t="s">
        <v>771</v>
      </c>
      <c r="I3" s="673" t="s">
        <v>772</v>
      </c>
      <c r="J3" s="674" t="s">
        <v>773</v>
      </c>
      <c r="K3" s="674" t="s">
        <v>767</v>
      </c>
      <c r="L3" s="80"/>
    </row>
    <row r="4" spans="1:12">
      <c r="A4" s="1701">
        <v>1</v>
      </c>
      <c r="B4" s="1244" t="s">
        <v>737</v>
      </c>
      <c r="C4" s="878">
        <f>SUM(D4:K4)</f>
        <v>133287261274.64</v>
      </c>
      <c r="D4" s="602">
        <v>7988388373.5200005</v>
      </c>
      <c r="E4" s="602">
        <v>17596082810.48</v>
      </c>
      <c r="F4" s="602">
        <v>31531259161.440002</v>
      </c>
      <c r="G4" s="602">
        <v>26028374333.02</v>
      </c>
      <c r="H4" s="603">
        <v>20591385001.029999</v>
      </c>
      <c r="I4" s="602">
        <v>15412899719.469999</v>
      </c>
      <c r="J4" s="602">
        <v>10249691698.619999</v>
      </c>
      <c r="K4" s="602">
        <v>3889180177.0599999</v>
      </c>
      <c r="L4" s="80"/>
    </row>
    <row r="5" spans="1:12">
      <c r="A5" s="1701">
        <v>2</v>
      </c>
      <c r="B5" s="1244" t="s">
        <v>74</v>
      </c>
      <c r="C5" s="878">
        <f>SUM(D5:K5)</f>
        <v>74223925942.059998</v>
      </c>
      <c r="D5" s="602">
        <v>6881758529.6199999</v>
      </c>
      <c r="E5" s="602">
        <v>13934855384.27</v>
      </c>
      <c r="F5" s="602">
        <v>21114183205.59</v>
      </c>
      <c r="G5" s="602">
        <v>11915445348.740002</v>
      </c>
      <c r="H5" s="603">
        <v>9245910476.5100002</v>
      </c>
      <c r="I5" s="602">
        <v>5646491833.4399996</v>
      </c>
      <c r="J5" s="602">
        <v>4196309834.75</v>
      </c>
      <c r="K5" s="602">
        <v>1288971329.1399999</v>
      </c>
      <c r="L5" s="80"/>
    </row>
    <row r="6" spans="1:12">
      <c r="A6" s="1701">
        <v>3</v>
      </c>
      <c r="B6" s="1244" t="s">
        <v>358</v>
      </c>
      <c r="C6" s="878">
        <f t="shared" ref="C6:C32" si="0">SUM(D6:K6)</f>
        <v>59647173861.869995</v>
      </c>
      <c r="D6" s="602">
        <v>3698667599.3699999</v>
      </c>
      <c r="E6" s="602">
        <v>8178041054.3999996</v>
      </c>
      <c r="F6" s="602">
        <v>14571074722.939999</v>
      </c>
      <c r="G6" s="602">
        <v>11774252017.169998</v>
      </c>
      <c r="H6" s="603">
        <v>9113362936.5</v>
      </c>
      <c r="I6" s="602">
        <v>6500518686.8699999</v>
      </c>
      <c r="J6" s="602">
        <v>4184175428.8499999</v>
      </c>
      <c r="K6" s="602">
        <v>1627081415.77</v>
      </c>
      <c r="L6" s="80"/>
    </row>
    <row r="7" spans="1:12">
      <c r="A7" s="1701">
        <v>4</v>
      </c>
      <c r="B7" s="1244" t="s">
        <v>73</v>
      </c>
      <c r="C7" s="878">
        <f t="shared" si="0"/>
        <v>43457446214.139999</v>
      </c>
      <c r="D7" s="602">
        <v>2130286241.4100001</v>
      </c>
      <c r="E7" s="602">
        <v>4751386963.8599997</v>
      </c>
      <c r="F7" s="602">
        <v>9243319670.4599991</v>
      </c>
      <c r="G7" s="602">
        <v>8697237559.4200001</v>
      </c>
      <c r="H7" s="603">
        <v>7996955621.7199993</v>
      </c>
      <c r="I7" s="602">
        <v>5176598663.1999998</v>
      </c>
      <c r="J7" s="602">
        <v>3852938849.1199999</v>
      </c>
      <c r="K7" s="602">
        <v>1608722644.9499998</v>
      </c>
      <c r="L7" s="80"/>
    </row>
    <row r="8" spans="1:12">
      <c r="A8" s="1701">
        <v>5</v>
      </c>
      <c r="B8" s="1244" t="s">
        <v>72</v>
      </c>
      <c r="C8" s="878">
        <f t="shared" si="0"/>
        <v>15490633522.299999</v>
      </c>
      <c r="D8" s="803">
        <v>0</v>
      </c>
      <c r="E8" s="602">
        <v>316557476.06</v>
      </c>
      <c r="F8" s="602">
        <v>944643439.42000008</v>
      </c>
      <c r="G8" s="602">
        <v>1449669930.9200001</v>
      </c>
      <c r="H8" s="603">
        <v>2060754651.1799998</v>
      </c>
      <c r="I8" s="602">
        <v>4783807205.8299999</v>
      </c>
      <c r="J8" s="602">
        <v>3707817862.73</v>
      </c>
      <c r="K8" s="602">
        <v>2227382956.1599998</v>
      </c>
      <c r="L8" s="80"/>
    </row>
    <row r="9" spans="1:12">
      <c r="A9" s="1701">
        <v>6</v>
      </c>
      <c r="B9" s="1244" t="s">
        <v>75</v>
      </c>
      <c r="C9" s="878">
        <f t="shared" si="0"/>
        <v>16075351062.300001</v>
      </c>
      <c r="D9" s="602">
        <v>789708687.83000004</v>
      </c>
      <c r="E9" s="602">
        <v>1555884291.8599999</v>
      </c>
      <c r="F9" s="602">
        <v>2667487838.1800003</v>
      </c>
      <c r="G9" s="602">
        <v>2702336318.77</v>
      </c>
      <c r="H9" s="603">
        <v>2241823449.9400001</v>
      </c>
      <c r="I9" s="602">
        <v>2265447549.5699997</v>
      </c>
      <c r="J9" s="602">
        <v>2505415801.98</v>
      </c>
      <c r="K9" s="602">
        <v>1347247124.1700001</v>
      </c>
      <c r="L9" s="80"/>
    </row>
    <row r="10" spans="1:12">
      <c r="A10" s="1701">
        <v>7</v>
      </c>
      <c r="B10" s="1244" t="s">
        <v>79</v>
      </c>
      <c r="C10" s="878">
        <f t="shared" si="0"/>
        <v>13631469549.830002</v>
      </c>
      <c r="D10" s="602">
        <v>1162945109.3599999</v>
      </c>
      <c r="E10" s="602">
        <v>2493063441.75</v>
      </c>
      <c r="F10" s="602">
        <v>3968068246.2399998</v>
      </c>
      <c r="G10" s="602">
        <v>3220899414.6300001</v>
      </c>
      <c r="H10" s="603">
        <v>1610587618.9400001</v>
      </c>
      <c r="I10" s="602">
        <v>695689120.21000004</v>
      </c>
      <c r="J10" s="602">
        <v>355683726.17999995</v>
      </c>
      <c r="K10" s="602">
        <v>124532872.52</v>
      </c>
      <c r="L10" s="80"/>
    </row>
    <row r="11" spans="1:12">
      <c r="A11" s="1701">
        <v>8</v>
      </c>
      <c r="B11" s="1244" t="s">
        <v>530</v>
      </c>
      <c r="C11" s="878">
        <f t="shared" si="0"/>
        <v>7283751235.9500008</v>
      </c>
      <c r="D11" s="602">
        <v>489958485.07999998</v>
      </c>
      <c r="E11" s="602">
        <v>1105347906.6099999</v>
      </c>
      <c r="F11" s="602">
        <v>1923410427.5999999</v>
      </c>
      <c r="G11" s="602">
        <v>1290346395.1500001</v>
      </c>
      <c r="H11" s="603">
        <v>990693011.47000003</v>
      </c>
      <c r="I11" s="602">
        <v>712933897.16000009</v>
      </c>
      <c r="J11" s="602">
        <v>561964129.87</v>
      </c>
      <c r="K11" s="602">
        <v>209096983.00999999</v>
      </c>
      <c r="L11" s="80"/>
    </row>
    <row r="12" spans="1:12">
      <c r="A12" s="1701">
        <v>9</v>
      </c>
      <c r="B12" s="1244" t="s">
        <v>78</v>
      </c>
      <c r="C12" s="878">
        <f t="shared" si="0"/>
        <v>6305067720.3500004</v>
      </c>
      <c r="D12" s="602">
        <v>477377238.12</v>
      </c>
      <c r="E12" s="602">
        <v>994344731.21000004</v>
      </c>
      <c r="F12" s="602">
        <v>1536839121.1300001</v>
      </c>
      <c r="G12" s="602">
        <v>1282483981.8000002</v>
      </c>
      <c r="H12" s="603">
        <v>956656621.00999999</v>
      </c>
      <c r="I12" s="602">
        <v>526391350.10000002</v>
      </c>
      <c r="J12" s="602">
        <v>356740624.87</v>
      </c>
      <c r="K12" s="602">
        <v>174234052.10999998</v>
      </c>
      <c r="L12" s="80"/>
    </row>
    <row r="13" spans="1:12">
      <c r="A13" s="1701">
        <v>10</v>
      </c>
      <c r="B13" s="1244" t="s">
        <v>81</v>
      </c>
      <c r="C13" s="878">
        <f t="shared" si="0"/>
        <v>5268095214.6199999</v>
      </c>
      <c r="D13" s="602">
        <v>344033483.70999998</v>
      </c>
      <c r="E13" s="602">
        <v>788900129.49000001</v>
      </c>
      <c r="F13" s="602">
        <v>1440571410.29</v>
      </c>
      <c r="G13" s="602">
        <v>1034331872.09</v>
      </c>
      <c r="H13" s="603">
        <v>815603975.29999995</v>
      </c>
      <c r="I13" s="602">
        <v>488879261.30000001</v>
      </c>
      <c r="J13" s="602">
        <v>276830530.73000002</v>
      </c>
      <c r="K13" s="602">
        <v>78944551.709999993</v>
      </c>
      <c r="L13" s="80"/>
    </row>
    <row r="14" spans="1:12">
      <c r="A14" s="1701">
        <v>12</v>
      </c>
      <c r="B14" s="1244" t="s">
        <v>149</v>
      </c>
      <c r="C14" s="878">
        <f t="shared" si="0"/>
        <v>4107782439.3499999</v>
      </c>
      <c r="D14" s="602">
        <v>229995879.15000001</v>
      </c>
      <c r="E14" s="602">
        <v>540051501.40999997</v>
      </c>
      <c r="F14" s="602">
        <v>995819613.31999993</v>
      </c>
      <c r="G14" s="602">
        <v>988445257.94000006</v>
      </c>
      <c r="H14" s="603">
        <v>576978241.38</v>
      </c>
      <c r="I14" s="602">
        <v>405148766.25</v>
      </c>
      <c r="J14" s="602">
        <v>259645532.84</v>
      </c>
      <c r="K14" s="602">
        <v>111697647.06</v>
      </c>
      <c r="L14" s="80"/>
    </row>
    <row r="15" spans="1:12">
      <c r="A15" s="1701">
        <v>13</v>
      </c>
      <c r="B15" s="1244" t="s">
        <v>159</v>
      </c>
      <c r="C15" s="878">
        <f t="shared" si="0"/>
        <v>4187989122.2800002</v>
      </c>
      <c r="D15" s="602">
        <v>272750582.81999999</v>
      </c>
      <c r="E15" s="602">
        <v>620947638.73000002</v>
      </c>
      <c r="F15" s="602">
        <v>938832202.25</v>
      </c>
      <c r="G15" s="602">
        <v>566985910.78999996</v>
      </c>
      <c r="H15" s="603">
        <v>473759891.01999998</v>
      </c>
      <c r="I15" s="602">
        <v>556945895.63</v>
      </c>
      <c r="J15" s="602">
        <v>409981570.48000002</v>
      </c>
      <c r="K15" s="602">
        <v>347785430.56</v>
      </c>
      <c r="L15" s="80"/>
    </row>
    <row r="16" spans="1:12">
      <c r="A16" s="1701">
        <v>11</v>
      </c>
      <c r="B16" s="1244" t="s">
        <v>151</v>
      </c>
      <c r="C16" s="878">
        <f t="shared" si="0"/>
        <v>3119370268.7700005</v>
      </c>
      <c r="D16" s="803">
        <v>0</v>
      </c>
      <c r="E16" s="803">
        <v>0</v>
      </c>
      <c r="F16" s="803">
        <v>0</v>
      </c>
      <c r="G16" s="803">
        <v>0</v>
      </c>
      <c r="H16" s="803">
        <v>0</v>
      </c>
      <c r="I16" s="602">
        <v>1256819195.5500002</v>
      </c>
      <c r="J16" s="602">
        <v>1196498213.51</v>
      </c>
      <c r="K16" s="602">
        <v>666052859.71000004</v>
      </c>
      <c r="L16" s="80"/>
    </row>
    <row r="17" spans="1:12">
      <c r="A17" s="1701">
        <v>15</v>
      </c>
      <c r="B17" s="1244" t="s">
        <v>80</v>
      </c>
      <c r="C17" s="878">
        <f t="shared" si="0"/>
        <v>3783227899.8999996</v>
      </c>
      <c r="D17" s="602">
        <v>294704062.27999997</v>
      </c>
      <c r="E17" s="602">
        <v>659543162.94000006</v>
      </c>
      <c r="F17" s="602">
        <v>962118859.8499999</v>
      </c>
      <c r="G17" s="602">
        <v>665030334.29999995</v>
      </c>
      <c r="H17" s="603">
        <v>365257995.41999996</v>
      </c>
      <c r="I17" s="602">
        <v>365285094.85000002</v>
      </c>
      <c r="J17" s="602">
        <v>296307997.81</v>
      </c>
      <c r="K17" s="602">
        <v>174980392.45000002</v>
      </c>
      <c r="L17" s="80"/>
    </row>
    <row r="18" spans="1:12">
      <c r="A18" s="1701">
        <v>14</v>
      </c>
      <c r="B18" s="1244" t="s">
        <v>65</v>
      </c>
      <c r="C18" s="878">
        <f t="shared" si="0"/>
        <v>3403938810.6099997</v>
      </c>
      <c r="D18" s="602">
        <v>184689362.55000001</v>
      </c>
      <c r="E18" s="602">
        <v>407464722.19999999</v>
      </c>
      <c r="F18" s="602">
        <v>696750955.61000001</v>
      </c>
      <c r="G18" s="602">
        <v>575445051.25</v>
      </c>
      <c r="H18" s="603">
        <v>475818392.00999999</v>
      </c>
      <c r="I18" s="602">
        <v>547835705.57000005</v>
      </c>
      <c r="J18" s="602">
        <v>342163347.94999999</v>
      </c>
      <c r="K18" s="602">
        <v>173771273.47</v>
      </c>
      <c r="L18" s="80"/>
    </row>
    <row r="19" spans="1:12">
      <c r="A19" s="1701">
        <v>16</v>
      </c>
      <c r="B19" s="1244" t="s">
        <v>357</v>
      </c>
      <c r="C19" s="878">
        <f t="shared" si="0"/>
        <v>3444567161.3400002</v>
      </c>
      <c r="D19" s="602">
        <v>242525001.66</v>
      </c>
      <c r="E19" s="602">
        <v>506426041.82999998</v>
      </c>
      <c r="F19" s="602">
        <v>841220508.23000002</v>
      </c>
      <c r="G19" s="602">
        <v>797104780.28999996</v>
      </c>
      <c r="H19" s="603">
        <v>487913310.88999999</v>
      </c>
      <c r="I19" s="602">
        <v>277211995.81999999</v>
      </c>
      <c r="J19" s="602">
        <v>228756137.74000001</v>
      </c>
      <c r="K19" s="602">
        <v>63409384.879999995</v>
      </c>
      <c r="L19" s="80"/>
    </row>
    <row r="20" spans="1:12">
      <c r="A20" s="1701">
        <v>19</v>
      </c>
      <c r="B20" s="1244" t="s">
        <v>82</v>
      </c>
      <c r="C20" s="878">
        <f t="shared" si="0"/>
        <v>2864109043.0099998</v>
      </c>
      <c r="D20" s="602">
        <v>172660211.63999999</v>
      </c>
      <c r="E20" s="602">
        <v>416951236.20999998</v>
      </c>
      <c r="F20" s="602">
        <v>802302210.35000002</v>
      </c>
      <c r="G20" s="602">
        <v>543415267.52999997</v>
      </c>
      <c r="H20" s="603">
        <v>351323337.46000004</v>
      </c>
      <c r="I20" s="602">
        <v>284083332.64999998</v>
      </c>
      <c r="J20" s="602">
        <v>198988555.56</v>
      </c>
      <c r="K20" s="602">
        <v>94384891.609999999</v>
      </c>
      <c r="L20" s="80"/>
    </row>
    <row r="21" spans="1:12">
      <c r="A21" s="1701">
        <v>17</v>
      </c>
      <c r="B21" s="1244" t="s">
        <v>76</v>
      </c>
      <c r="C21" s="878">
        <f t="shared" si="0"/>
        <v>2163231786.7200003</v>
      </c>
      <c r="D21" s="803">
        <v>0</v>
      </c>
      <c r="E21" s="803">
        <v>0</v>
      </c>
      <c r="F21" s="803">
        <v>0</v>
      </c>
      <c r="G21" s="803">
        <v>0</v>
      </c>
      <c r="H21" s="803">
        <v>0</v>
      </c>
      <c r="I21" s="602">
        <v>863836007.36000001</v>
      </c>
      <c r="J21" s="602">
        <v>845310772.94000006</v>
      </c>
      <c r="K21" s="602">
        <v>454085006.42000002</v>
      </c>
      <c r="L21" s="80"/>
    </row>
    <row r="22" spans="1:12">
      <c r="A22" s="1701">
        <v>18</v>
      </c>
      <c r="B22" s="1244" t="s">
        <v>77</v>
      </c>
      <c r="C22" s="878">
        <f t="shared" si="0"/>
        <v>2432789100.7000003</v>
      </c>
      <c r="D22" s="602">
        <v>83036041.719999999</v>
      </c>
      <c r="E22" s="602">
        <v>222164802.46000001</v>
      </c>
      <c r="F22" s="602">
        <v>420947857.37</v>
      </c>
      <c r="G22" s="602">
        <v>471998105.99000001</v>
      </c>
      <c r="H22" s="603">
        <v>315574128.45000005</v>
      </c>
      <c r="I22" s="602">
        <v>373153627.13999999</v>
      </c>
      <c r="J22" s="602">
        <v>356384770.05999994</v>
      </c>
      <c r="K22" s="602">
        <v>189529767.51000002</v>
      </c>
      <c r="L22" s="80"/>
    </row>
    <row r="23" spans="1:12">
      <c r="A23" s="1701">
        <v>20</v>
      </c>
      <c r="B23" s="1244" t="s">
        <v>820</v>
      </c>
      <c r="C23" s="878">
        <f t="shared" si="0"/>
        <v>1641338294.9699991</v>
      </c>
      <c r="D23" s="602">
        <v>37028919.479999997</v>
      </c>
      <c r="E23" s="602">
        <v>68137900.599999994</v>
      </c>
      <c r="F23" s="602">
        <v>332167439.15999997</v>
      </c>
      <c r="G23" s="602">
        <v>475416343.64999998</v>
      </c>
      <c r="H23" s="603">
        <v>461192115.76999998</v>
      </c>
      <c r="I23" s="602">
        <v>167609040.38999999</v>
      </c>
      <c r="J23" s="602">
        <v>97694135.319999993</v>
      </c>
      <c r="K23" s="602">
        <v>2092400.5999994278</v>
      </c>
      <c r="L23" s="80"/>
    </row>
    <row r="24" spans="1:12">
      <c r="A24" s="1701">
        <v>21</v>
      </c>
      <c r="B24" s="1244" t="s">
        <v>150</v>
      </c>
      <c r="C24" s="878">
        <f t="shared" si="0"/>
        <v>975367579.0999999</v>
      </c>
      <c r="D24" s="602">
        <v>45255885.759999998</v>
      </c>
      <c r="E24" s="602">
        <v>97813641.629999995</v>
      </c>
      <c r="F24" s="602">
        <v>181909487.63</v>
      </c>
      <c r="G24" s="602">
        <v>172637503.78</v>
      </c>
      <c r="H24" s="603">
        <v>162668431.88</v>
      </c>
      <c r="I24" s="602">
        <v>129863590.42</v>
      </c>
      <c r="J24" s="602">
        <v>125505015.65000001</v>
      </c>
      <c r="K24" s="602">
        <v>59714022.350000001</v>
      </c>
      <c r="L24" s="80"/>
    </row>
    <row r="25" spans="1:12">
      <c r="A25" s="1701">
        <v>22</v>
      </c>
      <c r="B25" s="1244" t="s">
        <v>83</v>
      </c>
      <c r="C25" s="878">
        <f t="shared" si="0"/>
        <v>582323149.63</v>
      </c>
      <c r="D25" s="803">
        <v>0</v>
      </c>
      <c r="E25" s="803">
        <v>0</v>
      </c>
      <c r="F25" s="602">
        <v>2895055.88</v>
      </c>
      <c r="G25" s="602">
        <v>77043750.159999996</v>
      </c>
      <c r="H25" s="603">
        <v>82506705.420000002</v>
      </c>
      <c r="I25" s="602">
        <v>195754400.82999998</v>
      </c>
      <c r="J25" s="602">
        <v>145073985.47</v>
      </c>
      <c r="K25" s="602">
        <v>79049251.870000005</v>
      </c>
      <c r="L25" s="80"/>
    </row>
    <row r="26" spans="1:12">
      <c r="A26" s="1701">
        <v>23</v>
      </c>
      <c r="B26" s="1244" t="s">
        <v>553</v>
      </c>
      <c r="C26" s="878">
        <f t="shared" si="0"/>
        <v>387469499.47999996</v>
      </c>
      <c r="D26" s="803">
        <v>0</v>
      </c>
      <c r="E26" s="803">
        <v>0</v>
      </c>
      <c r="F26" s="803">
        <v>0</v>
      </c>
      <c r="G26" s="602">
        <v>23446830.300000001</v>
      </c>
      <c r="H26" s="603">
        <v>77626184.239999995</v>
      </c>
      <c r="I26" s="602">
        <v>99663734.969999999</v>
      </c>
      <c r="J26" s="602">
        <v>120686888.83</v>
      </c>
      <c r="K26" s="602">
        <v>66045861.140000001</v>
      </c>
      <c r="L26" s="80"/>
    </row>
    <row r="27" spans="1:12">
      <c r="A27" s="1701">
        <v>24</v>
      </c>
      <c r="B27" s="1244" t="s">
        <v>116</v>
      </c>
      <c r="C27" s="878">
        <f t="shared" si="0"/>
        <v>260644027.95999998</v>
      </c>
      <c r="D27" s="803">
        <v>0</v>
      </c>
      <c r="E27" s="803">
        <v>0</v>
      </c>
      <c r="F27" s="803">
        <v>0</v>
      </c>
      <c r="G27" s="803">
        <v>0</v>
      </c>
      <c r="H27" s="803">
        <v>0</v>
      </c>
      <c r="I27" s="602">
        <v>75662331.959999993</v>
      </c>
      <c r="J27" s="602">
        <v>84626497.980000004</v>
      </c>
      <c r="K27" s="602">
        <v>100355198.02</v>
      </c>
      <c r="L27" s="80"/>
    </row>
    <row r="28" spans="1:12">
      <c r="A28" s="1701">
        <v>25</v>
      </c>
      <c r="B28" s="1244" t="s">
        <v>84</v>
      </c>
      <c r="C28" s="878">
        <f t="shared" si="0"/>
        <v>248597782</v>
      </c>
      <c r="D28" s="803">
        <v>0</v>
      </c>
      <c r="E28" s="602">
        <v>4972339.8099999996</v>
      </c>
      <c r="F28" s="602">
        <v>35419693.32</v>
      </c>
      <c r="G28" s="602">
        <v>48052118.670000002</v>
      </c>
      <c r="H28" s="603">
        <v>44430908.109999999</v>
      </c>
      <c r="I28" s="602">
        <v>20222094.07</v>
      </c>
      <c r="J28" s="602">
        <v>56554126.450000003</v>
      </c>
      <c r="K28" s="602">
        <v>38946501.57</v>
      </c>
      <c r="L28" s="80"/>
    </row>
    <row r="29" spans="1:12">
      <c r="A29" s="1701">
        <v>26</v>
      </c>
      <c r="B29" s="1244" t="s">
        <v>85</v>
      </c>
      <c r="C29" s="878">
        <f t="shared" si="0"/>
        <v>114002984.84</v>
      </c>
      <c r="D29" s="803">
        <v>0</v>
      </c>
      <c r="E29" s="803">
        <v>0</v>
      </c>
      <c r="F29" s="803">
        <v>0</v>
      </c>
      <c r="G29" s="803">
        <v>0</v>
      </c>
      <c r="H29" s="803">
        <v>0</v>
      </c>
      <c r="I29" s="602">
        <v>19428109.170000002</v>
      </c>
      <c r="J29" s="602">
        <v>55600161.200000003</v>
      </c>
      <c r="K29" s="602">
        <v>38974714.469999999</v>
      </c>
      <c r="L29" s="80"/>
    </row>
    <row r="30" spans="1:12">
      <c r="A30" s="1701">
        <v>27</v>
      </c>
      <c r="B30" s="1244" t="s">
        <v>115</v>
      </c>
      <c r="C30" s="878">
        <f t="shared" si="0"/>
        <v>75538660.520000011</v>
      </c>
      <c r="D30" s="803">
        <v>0</v>
      </c>
      <c r="E30" s="803">
        <v>0</v>
      </c>
      <c r="F30" s="803">
        <v>0</v>
      </c>
      <c r="G30" s="803">
        <v>0</v>
      </c>
      <c r="H30" s="603">
        <v>9039886.4199999999</v>
      </c>
      <c r="I30" s="602">
        <v>23264674.240000002</v>
      </c>
      <c r="J30" s="602">
        <v>25413938.969999999</v>
      </c>
      <c r="K30" s="602">
        <v>17820160.890000001</v>
      </c>
      <c r="L30" s="80"/>
    </row>
    <row r="31" spans="1:12">
      <c r="A31" s="1701">
        <v>28</v>
      </c>
      <c r="B31" s="1244" t="s">
        <v>114</v>
      </c>
      <c r="C31" s="878">
        <f t="shared" si="0"/>
        <v>65746073.510000005</v>
      </c>
      <c r="D31" s="803">
        <v>0</v>
      </c>
      <c r="E31" s="803">
        <v>0</v>
      </c>
      <c r="F31" s="803">
        <v>0</v>
      </c>
      <c r="G31" s="803">
        <v>0</v>
      </c>
      <c r="H31" s="803">
        <v>0</v>
      </c>
      <c r="I31" s="803">
        <v>0</v>
      </c>
      <c r="J31" s="803">
        <v>0</v>
      </c>
      <c r="K31" s="602">
        <v>65746073.510000005</v>
      </c>
      <c r="L31" s="80"/>
    </row>
    <row r="32" spans="1:12">
      <c r="A32" s="1701">
        <v>29</v>
      </c>
      <c r="B32" s="1244" t="s">
        <v>86</v>
      </c>
      <c r="C32" s="878">
        <f t="shared" si="0"/>
        <v>40803540.200000003</v>
      </c>
      <c r="D32" s="803">
        <v>0</v>
      </c>
      <c r="E32" s="803">
        <v>0</v>
      </c>
      <c r="F32" s="803">
        <v>0</v>
      </c>
      <c r="G32" s="803">
        <v>0</v>
      </c>
      <c r="H32" s="803">
        <v>0</v>
      </c>
      <c r="I32" s="803">
        <v>0</v>
      </c>
      <c r="J32" s="602">
        <v>25857547.27</v>
      </c>
      <c r="K32" s="602">
        <v>14945992.93</v>
      </c>
      <c r="L32" s="80"/>
    </row>
    <row r="33" spans="1:15" s="958" customFormat="1" ht="18" customHeight="1">
      <c r="A33" s="423" t="s">
        <v>2</v>
      </c>
      <c r="B33" s="423" t="s">
        <v>2</v>
      </c>
      <c r="C33" s="703">
        <f>SUM(C4:C32)</f>
        <v>408569012822.95007</v>
      </c>
      <c r="D33" s="424">
        <f>SUM(D4:D32)</f>
        <v>25525769695.079998</v>
      </c>
      <c r="E33" s="424">
        <f>SUM(E4:E32)</f>
        <v>55258937177.809998</v>
      </c>
      <c r="F33" s="424">
        <f t="shared" ref="F33:G33" si="1">SUM(F4:F32)</f>
        <v>95151241126.26004</v>
      </c>
      <c r="G33" s="424">
        <f t="shared" si="1"/>
        <v>74800398426.359985</v>
      </c>
      <c r="H33" s="424">
        <f t="shared" ref="H33:K33" si="2">SUM(H4:H32)</f>
        <v>59507822892.069992</v>
      </c>
      <c r="I33" s="424">
        <f t="shared" si="2"/>
        <v>47871444884.019997</v>
      </c>
      <c r="J33" s="424">
        <f t="shared" si="2"/>
        <v>35118617683.729996</v>
      </c>
      <c r="K33" s="424">
        <f t="shared" si="2"/>
        <v>15334780937.619995</v>
      </c>
      <c r="L33" s="957"/>
      <c r="M33" s="957"/>
      <c r="N33" s="957"/>
      <c r="O33" s="957"/>
    </row>
    <row r="34" spans="1:15" ht="5.25" customHeight="1">
      <c r="B34" s="173"/>
      <c r="C34" s="676"/>
      <c r="D34" s="676"/>
      <c r="E34" s="676"/>
      <c r="F34" s="676"/>
      <c r="G34" s="913"/>
      <c r="H34" s="92"/>
      <c r="I34" s="92"/>
      <c r="J34" s="92"/>
      <c r="K34" s="602"/>
    </row>
    <row r="35" spans="1:15" ht="15.75">
      <c r="B35" s="136"/>
      <c r="C35" s="677"/>
      <c r="D35" s="2077"/>
      <c r="E35" s="677"/>
      <c r="F35" s="677"/>
      <c r="G35" s="913"/>
      <c r="H35" s="601"/>
      <c r="I35" s="92"/>
      <c r="J35" s="92"/>
      <c r="K35" s="602"/>
    </row>
    <row r="36" spans="1:15" ht="15.75">
      <c r="B36" s="136"/>
      <c r="C36" s="677"/>
      <c r="D36" s="677"/>
      <c r="E36" s="677"/>
      <c r="F36" s="677"/>
      <c r="G36" s="913"/>
      <c r="H36" s="601"/>
      <c r="I36" s="92"/>
      <c r="J36" s="92"/>
      <c r="K36" s="602"/>
    </row>
    <row r="37" spans="1:15">
      <c r="B37" s="136"/>
      <c r="C37" s="677"/>
      <c r="D37" s="677"/>
      <c r="E37" s="677"/>
      <c r="F37" s="677"/>
      <c r="G37" s="913"/>
      <c r="H37" s="601"/>
      <c r="I37" s="601"/>
      <c r="J37" s="601"/>
      <c r="K37" s="602"/>
    </row>
    <row r="38" spans="1:15">
      <c r="B38" s="136"/>
      <c r="C38" s="677"/>
      <c r="D38" s="677"/>
      <c r="E38" s="677"/>
      <c r="F38" s="677"/>
      <c r="G38" s="913"/>
      <c r="H38" s="601"/>
      <c r="I38" s="601"/>
      <c r="J38" s="601"/>
      <c r="K38" s="602"/>
    </row>
    <row r="39" spans="1:15">
      <c r="B39" s="136"/>
      <c r="C39" s="677"/>
      <c r="D39" s="677"/>
      <c r="E39" s="677"/>
      <c r="F39" s="677"/>
      <c r="G39" s="913"/>
      <c r="H39" s="601"/>
      <c r="I39" s="601"/>
      <c r="J39" s="601"/>
      <c r="K39" s="602"/>
    </row>
    <row r="40" spans="1:15">
      <c r="B40" s="136"/>
      <c r="C40" s="677"/>
      <c r="D40" s="677"/>
      <c r="E40" s="677"/>
      <c r="F40" s="677"/>
      <c r="G40" s="913"/>
      <c r="H40" s="601"/>
      <c r="I40" s="601"/>
      <c r="J40" s="601"/>
      <c r="K40" s="602"/>
    </row>
    <row r="41" spans="1:15">
      <c r="B41" s="136"/>
      <c r="C41" s="677"/>
      <c r="D41" s="677"/>
      <c r="E41" s="677"/>
      <c r="F41" s="677"/>
      <c r="G41" s="913"/>
      <c r="H41" s="601"/>
      <c r="I41" s="601"/>
      <c r="J41" s="601"/>
      <c r="K41" s="602"/>
    </row>
    <row r="42" spans="1:15">
      <c r="B42" s="136"/>
      <c r="C42" s="677"/>
      <c r="D42" s="677"/>
      <c r="E42" s="677"/>
      <c r="F42" s="677"/>
      <c r="G42" s="913"/>
      <c r="H42" s="601"/>
      <c r="I42" s="601"/>
      <c r="J42" s="601"/>
      <c r="K42" s="602"/>
    </row>
    <row r="43" spans="1:15">
      <c r="B43" s="136"/>
      <c r="C43" s="677"/>
      <c r="D43" s="677"/>
      <c r="E43" s="677"/>
      <c r="F43" s="677"/>
      <c r="G43" s="913"/>
      <c r="H43" s="601"/>
      <c r="I43" s="601"/>
      <c r="J43" s="601"/>
      <c r="K43" s="602"/>
    </row>
    <row r="44" spans="1:15">
      <c r="B44" s="136"/>
      <c r="C44" s="677"/>
      <c r="D44" s="677"/>
      <c r="E44" s="677"/>
      <c r="F44" s="677"/>
      <c r="G44" s="913"/>
      <c r="H44" s="601"/>
      <c r="I44" s="601"/>
      <c r="J44" s="601"/>
      <c r="K44" s="602"/>
    </row>
    <row r="45" spans="1:15">
      <c r="B45" s="136"/>
      <c r="C45" s="677"/>
      <c r="D45" s="677"/>
      <c r="E45" s="677"/>
      <c r="F45" s="677"/>
      <c r="G45" s="913"/>
      <c r="H45" s="601"/>
      <c r="I45" s="601"/>
      <c r="J45" s="601"/>
      <c r="K45" s="602"/>
    </row>
    <row r="46" spans="1:15">
      <c r="B46" s="136"/>
      <c r="C46" s="677"/>
      <c r="D46" s="677"/>
      <c r="E46" s="677"/>
      <c r="F46" s="677"/>
      <c r="G46" s="913"/>
      <c r="H46" s="601"/>
      <c r="I46" s="601"/>
      <c r="J46" s="601"/>
      <c r="K46" s="602"/>
    </row>
    <row r="47" spans="1:15">
      <c r="B47" s="136"/>
      <c r="C47" s="677"/>
      <c r="D47" s="677"/>
      <c r="E47" s="677"/>
      <c r="F47" s="677"/>
      <c r="G47" s="913"/>
      <c r="H47" s="601"/>
      <c r="I47" s="601"/>
      <c r="J47" s="601"/>
      <c r="K47" s="602"/>
    </row>
    <row r="48" spans="1:15">
      <c r="B48" s="136"/>
      <c r="C48" s="677"/>
      <c r="D48" s="677"/>
      <c r="E48" s="677"/>
      <c r="F48" s="677"/>
      <c r="G48" s="913"/>
      <c r="H48" s="601"/>
      <c r="I48" s="601"/>
      <c r="J48" s="601"/>
      <c r="K48" s="602"/>
    </row>
    <row r="49" spans="2:11">
      <c r="B49" s="136"/>
      <c r="C49" s="677"/>
      <c r="D49" s="677"/>
      <c r="E49" s="677"/>
      <c r="F49" s="677"/>
      <c r="G49" s="913"/>
      <c r="H49" s="601"/>
      <c r="I49" s="601"/>
      <c r="J49" s="601"/>
      <c r="K49" s="602"/>
    </row>
    <row r="50" spans="2:11">
      <c r="B50" s="136"/>
      <c r="C50" s="677"/>
      <c r="D50" s="677"/>
      <c r="E50" s="677"/>
      <c r="F50" s="677"/>
      <c r="G50" s="913"/>
      <c r="H50" s="601"/>
      <c r="I50" s="601"/>
      <c r="J50" s="601"/>
      <c r="K50" s="602"/>
    </row>
    <row r="51" spans="2:11">
      <c r="B51" s="136"/>
      <c r="C51" s="677"/>
      <c r="D51" s="677"/>
      <c r="E51" s="677"/>
      <c r="F51" s="677"/>
      <c r="G51" s="913"/>
      <c r="H51" s="601"/>
      <c r="I51" s="601"/>
      <c r="J51" s="601"/>
      <c r="K51" s="602"/>
    </row>
    <row r="52" spans="2:11">
      <c r="B52" s="136"/>
      <c r="C52" s="677"/>
      <c r="D52" s="677"/>
      <c r="E52" s="677"/>
      <c r="F52" s="677"/>
      <c r="G52" s="913"/>
      <c r="H52" s="601"/>
      <c r="I52" s="601"/>
      <c r="J52" s="601"/>
      <c r="K52" s="602"/>
    </row>
    <row r="53" spans="2:11">
      <c r="B53" s="136"/>
      <c r="C53" s="677"/>
      <c r="D53" s="677"/>
      <c r="E53" s="677"/>
      <c r="F53" s="677"/>
      <c r="G53" s="913"/>
      <c r="H53" s="601"/>
      <c r="I53" s="601"/>
      <c r="J53" s="601"/>
      <c r="K53" s="602"/>
    </row>
    <row r="54" spans="2:11">
      <c r="B54" s="136"/>
      <c r="C54" s="677"/>
      <c r="D54" s="677"/>
      <c r="E54" s="677"/>
      <c r="F54" s="677"/>
      <c r="G54" s="913"/>
      <c r="H54" s="601"/>
      <c r="I54" s="601"/>
      <c r="J54" s="601"/>
      <c r="K54" s="602"/>
    </row>
    <row r="55" spans="2:11">
      <c r="B55" s="136"/>
      <c r="C55" s="677"/>
      <c r="D55" s="677"/>
      <c r="E55" s="677"/>
      <c r="F55" s="677"/>
      <c r="G55" s="913"/>
      <c r="H55" s="601"/>
      <c r="I55" s="601"/>
      <c r="J55" s="601"/>
      <c r="K55" s="602"/>
    </row>
    <row r="56" spans="2:11">
      <c r="B56" s="136"/>
      <c r="C56" s="677"/>
      <c r="D56" s="677"/>
      <c r="E56" s="677"/>
      <c r="F56" s="677"/>
      <c r="G56" s="913"/>
      <c r="H56" s="601"/>
      <c r="I56" s="601"/>
      <c r="J56" s="601"/>
      <c r="K56" s="602"/>
    </row>
    <row r="57" spans="2:11">
      <c r="B57" s="136"/>
      <c r="C57" s="677"/>
      <c r="D57" s="677"/>
      <c r="E57" s="677"/>
      <c r="F57" s="677"/>
      <c r="G57" s="913"/>
      <c r="H57" s="601"/>
      <c r="I57" s="601"/>
      <c r="J57" s="601"/>
      <c r="K57" s="602"/>
    </row>
    <row r="58" spans="2:11">
      <c r="B58" s="136"/>
      <c r="C58" s="677"/>
      <c r="D58" s="677"/>
      <c r="E58" s="677"/>
      <c r="F58" s="677"/>
      <c r="G58" s="913"/>
      <c r="H58" s="601"/>
      <c r="I58" s="601"/>
      <c r="J58" s="601"/>
      <c r="K58" s="602"/>
    </row>
    <row r="67" spans="2:2" ht="15.75" customHeight="1"/>
    <row r="68" spans="2:2" ht="13.5" customHeight="1">
      <c r="B68" s="42" t="s">
        <v>10</v>
      </c>
    </row>
  </sheetData>
  <sortState ref="A4:J32">
    <sortCondition descending="1" ref="C4:C32"/>
  </sortState>
  <mergeCells count="1">
    <mergeCell ref="B1:K1"/>
  </mergeCells>
  <conditionalFormatting sqref="F28 F22:F25 D22:E22 D4:F7 D17:F20 D9:F15 E8:F8 D24:E24 E23">
    <cfRule type="cellIs" dxfId="17" priority="3" operator="equal">
      <formula>0</formula>
    </cfRule>
  </conditionalFormatting>
  <conditionalFormatting sqref="E28">
    <cfRule type="cellIs" dxfId="16" priority="2" operator="equal">
      <formula>0</formula>
    </cfRule>
  </conditionalFormatting>
  <conditionalFormatting sqref="D23">
    <cfRule type="cellIs" dxfId="15" priority="1" operator="equal">
      <formula>0</formula>
    </cfRule>
  </conditionalFormatting>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7">
    <tabColor rgb="FF00B0F0"/>
  </sheetPr>
  <dimension ref="A1:P57"/>
  <sheetViews>
    <sheetView showGridLines="0" view="pageBreakPreview" zoomScale="70" zoomScaleNormal="100" zoomScaleSheetLayoutView="70" workbookViewId="0">
      <selection activeCell="Q31" sqref="Q31"/>
    </sheetView>
  </sheetViews>
  <sheetFormatPr baseColWidth="10" defaultColWidth="11.5703125" defaultRowHeight="15" customHeight="1"/>
  <cols>
    <col min="1" max="1" width="35.42578125" style="66" customWidth="1"/>
    <col min="2" max="2" width="17.5703125" style="66" customWidth="1"/>
    <col min="3" max="6" width="15.42578125" style="66" customWidth="1"/>
    <col min="7" max="7" width="16.85546875" style="66" bestFit="1" customWidth="1"/>
    <col min="8" max="8" width="16" style="66" customWidth="1"/>
    <col min="9" max="9" width="34.28515625" style="66" customWidth="1"/>
    <col min="10" max="10" width="27.140625" style="604" customWidth="1"/>
    <col min="11" max="12" width="23.42578125" style="604" customWidth="1"/>
    <col min="13" max="13" width="22.42578125" style="42" customWidth="1"/>
    <col min="14" max="14" width="16.42578125" style="66" customWidth="1"/>
    <col min="15" max="16384" width="11.5703125" style="66"/>
  </cols>
  <sheetData>
    <row r="1" spans="1:16" ht="86.25" customHeight="1">
      <c r="A1" s="2387"/>
      <c r="B1" s="2387"/>
      <c r="C1" s="2387"/>
      <c r="D1" s="2387"/>
      <c r="E1" s="2387"/>
      <c r="F1" s="2387"/>
      <c r="G1" s="2387"/>
      <c r="H1" s="2387"/>
      <c r="I1" s="2387"/>
      <c r="J1" s="2387"/>
      <c r="K1" s="2387"/>
      <c r="L1" s="2387"/>
      <c r="M1" s="2387"/>
      <c r="N1" s="2387"/>
    </row>
    <row r="2" spans="1:16" ht="7.5" customHeight="1">
      <c r="A2" s="2388" t="s">
        <v>10</v>
      </c>
      <c r="B2" s="2388"/>
      <c r="C2" s="2388"/>
      <c r="D2" s="2388"/>
      <c r="E2" s="2388"/>
      <c r="F2" s="2388"/>
      <c r="G2" s="2388"/>
      <c r="H2" s="2388"/>
      <c r="I2" s="2388"/>
      <c r="J2" s="2388"/>
      <c r="K2" s="2388"/>
      <c r="L2" s="2388"/>
      <c r="M2" s="2388"/>
      <c r="N2" s="2388"/>
      <c r="O2" s="604"/>
      <c r="P2" s="604"/>
    </row>
    <row r="3" spans="1:16" ht="55.5" customHeight="1">
      <c r="D3" s="80"/>
      <c r="E3" s="80"/>
      <c r="F3" s="81"/>
      <c r="G3" s="81"/>
      <c r="I3" s="238" t="s">
        <v>71</v>
      </c>
      <c r="J3" s="257" t="s">
        <v>784</v>
      </c>
      <c r="K3" s="257" t="s">
        <v>785</v>
      </c>
      <c r="L3" s="257" t="s">
        <v>786</v>
      </c>
      <c r="M3" s="224" t="s">
        <v>789</v>
      </c>
      <c r="N3" s="238" t="s">
        <v>14</v>
      </c>
      <c r="O3" s="604"/>
      <c r="P3" s="604"/>
    </row>
    <row r="4" spans="1:16" ht="17.25" customHeight="1">
      <c r="D4" s="80"/>
      <c r="E4" s="80"/>
      <c r="F4" s="81"/>
      <c r="G4" s="81"/>
      <c r="I4" s="1119" t="s">
        <v>737</v>
      </c>
      <c r="J4" s="1206">
        <v>1501359205.6800001</v>
      </c>
      <c r="K4" s="1206">
        <v>88277798.760000005</v>
      </c>
      <c r="L4" s="1206">
        <v>21244635.879999999</v>
      </c>
      <c r="M4" s="1207">
        <f t="shared" ref="M4:M22" si="0">+L4+K4+J4</f>
        <v>1610881640.3200002</v>
      </c>
      <c r="N4" s="1208">
        <f t="shared" ref="N4:N22" si="1">+M4/$M$23</f>
        <v>0.31564105412497917</v>
      </c>
      <c r="O4" s="604"/>
      <c r="P4" s="604"/>
    </row>
    <row r="5" spans="1:16" ht="17.25" customHeight="1">
      <c r="D5" s="80"/>
      <c r="E5" s="80"/>
      <c r="F5" s="81"/>
      <c r="G5" s="81"/>
      <c r="I5" s="1119" t="s">
        <v>74</v>
      </c>
      <c r="J5" s="1206">
        <v>1285456064.01</v>
      </c>
      <c r="K5" s="1206">
        <v>73140953.920000002</v>
      </c>
      <c r="L5" s="1206">
        <v>21906636.210000001</v>
      </c>
      <c r="M5" s="1209">
        <f t="shared" si="0"/>
        <v>1380503654.1399999</v>
      </c>
      <c r="N5" s="1208">
        <f t="shared" si="1"/>
        <v>0.27050008995668678</v>
      </c>
      <c r="O5" s="604"/>
      <c r="P5" s="604"/>
    </row>
    <row r="6" spans="1:16" ht="17.25" customHeight="1">
      <c r="D6" s="14"/>
      <c r="E6" s="14"/>
      <c r="I6" s="1119" t="s">
        <v>358</v>
      </c>
      <c r="J6" s="1206">
        <v>685430409.07000005</v>
      </c>
      <c r="K6" s="1206">
        <v>44068015.590000004</v>
      </c>
      <c r="L6" s="1206">
        <v>10008675.689999999</v>
      </c>
      <c r="M6" s="1209">
        <f t="shared" si="0"/>
        <v>739507100.35000002</v>
      </c>
      <c r="N6" s="1208">
        <f t="shared" si="1"/>
        <v>0.14490127321893886</v>
      </c>
      <c r="O6" s="604"/>
      <c r="P6" s="604"/>
    </row>
    <row r="7" spans="1:16" ht="17.25" customHeight="1">
      <c r="D7" s="80"/>
      <c r="E7" s="80"/>
      <c r="I7" s="1119" t="s">
        <v>73</v>
      </c>
      <c r="J7" s="1206">
        <v>389949333.79000002</v>
      </c>
      <c r="K7" s="1206">
        <v>30537923.120000001</v>
      </c>
      <c r="L7" s="1206">
        <v>5834343.6200000001</v>
      </c>
      <c r="M7" s="1209">
        <f t="shared" si="0"/>
        <v>426321600.53000003</v>
      </c>
      <c r="N7" s="1208">
        <f t="shared" si="1"/>
        <v>8.3534752659299258E-2</v>
      </c>
      <c r="O7" s="604"/>
      <c r="P7" s="604"/>
    </row>
    <row r="8" spans="1:16" ht="17.25" customHeight="1">
      <c r="D8" s="55"/>
      <c r="E8" s="14"/>
      <c r="F8" s="12"/>
      <c r="I8" s="1119" t="s">
        <v>79</v>
      </c>
      <c r="J8" s="1206">
        <v>221240197.21000001</v>
      </c>
      <c r="K8" s="1206">
        <v>2402185.17</v>
      </c>
      <c r="L8" s="1206">
        <v>2877528.84</v>
      </c>
      <c r="M8" s="1209">
        <f t="shared" si="0"/>
        <v>226519911.22</v>
      </c>
      <c r="N8" s="1208">
        <f t="shared" si="1"/>
        <v>4.438500121186699E-2</v>
      </c>
      <c r="O8" s="604"/>
      <c r="P8" s="604"/>
    </row>
    <row r="9" spans="1:16" ht="17.25" customHeight="1">
      <c r="D9" s="80"/>
      <c r="E9" s="14"/>
      <c r="G9" s="80"/>
      <c r="I9" s="1119" t="s">
        <v>75</v>
      </c>
      <c r="J9" s="1206">
        <v>135566414.43000001</v>
      </c>
      <c r="K9" s="1206">
        <v>21660539.879999999</v>
      </c>
      <c r="L9" s="1206">
        <v>2952059.2</v>
      </c>
      <c r="M9" s="1209">
        <f t="shared" si="0"/>
        <v>160179013.50999999</v>
      </c>
      <c r="N9" s="1208">
        <f t="shared" si="1"/>
        <v>3.1385963690635996E-2</v>
      </c>
      <c r="O9" s="604"/>
      <c r="P9" s="604"/>
    </row>
    <row r="10" spans="1:16" ht="17.25" customHeight="1">
      <c r="D10" s="80"/>
      <c r="E10" s="14"/>
      <c r="F10" s="12"/>
      <c r="G10" s="122"/>
      <c r="I10" s="1119" t="s">
        <v>117</v>
      </c>
      <c r="J10" s="1206">
        <v>89086088.319999993</v>
      </c>
      <c r="K10" s="1206">
        <v>2996600.46</v>
      </c>
      <c r="L10" s="1206">
        <v>1371495.84</v>
      </c>
      <c r="M10" s="1209">
        <f t="shared" si="0"/>
        <v>93454184.61999999</v>
      </c>
      <c r="N10" s="1208">
        <f t="shared" si="1"/>
        <v>1.8311697524833338E-2</v>
      </c>
      <c r="O10" s="604"/>
      <c r="P10" s="604"/>
    </row>
    <row r="11" spans="1:16" ht="17.25" customHeight="1">
      <c r="D11" s="80"/>
      <c r="E11" s="14"/>
      <c r="G11" s="123"/>
      <c r="I11" s="1119" t="s">
        <v>78</v>
      </c>
      <c r="J11" s="1206">
        <v>93242475.200000003</v>
      </c>
      <c r="K11" s="1206">
        <v>1723687.56</v>
      </c>
      <c r="L11" s="1206">
        <v>1392742.82</v>
      </c>
      <c r="M11" s="1209">
        <f t="shared" si="0"/>
        <v>96358905.579999998</v>
      </c>
      <c r="N11" s="1208">
        <f t="shared" si="1"/>
        <v>1.8880857395307243E-2</v>
      </c>
      <c r="O11" s="604"/>
      <c r="P11" s="604"/>
    </row>
    <row r="12" spans="1:16" ht="17.25" customHeight="1">
      <c r="D12" s="80"/>
      <c r="E12" s="14"/>
      <c r="I12" s="1119" t="s">
        <v>81</v>
      </c>
      <c r="J12" s="1206">
        <v>65151283.240000002</v>
      </c>
      <c r="K12" s="1206">
        <v>734552.49</v>
      </c>
      <c r="L12" s="1206">
        <v>894653.31</v>
      </c>
      <c r="M12" s="1209">
        <f t="shared" si="0"/>
        <v>66780489.039999999</v>
      </c>
      <c r="N12" s="1208">
        <f t="shared" si="1"/>
        <v>1.3085172385092153E-2</v>
      </c>
      <c r="O12" s="604"/>
      <c r="P12" s="604"/>
    </row>
    <row r="13" spans="1:16" ht="17.25" customHeight="1">
      <c r="D13" s="80"/>
      <c r="E13" s="14"/>
      <c r="I13" s="1119" t="s">
        <v>80</v>
      </c>
      <c r="J13" s="1206">
        <v>56983587.560000002</v>
      </c>
      <c r="K13" s="1206">
        <v>1629094.95</v>
      </c>
      <c r="L13" s="1206">
        <v>687585.58</v>
      </c>
      <c r="M13" s="1209">
        <f t="shared" si="0"/>
        <v>59300268.090000004</v>
      </c>
      <c r="N13" s="1208">
        <f t="shared" si="1"/>
        <v>1.1619475113083561E-2</v>
      </c>
      <c r="O13" s="604"/>
      <c r="P13" s="604"/>
    </row>
    <row r="14" spans="1:16" ht="17.25" customHeight="1">
      <c r="D14" s="80"/>
      <c r="E14" s="14"/>
      <c r="I14" s="1119" t="s">
        <v>159</v>
      </c>
      <c r="J14" s="1206">
        <v>50861431.030000001</v>
      </c>
      <c r="K14" s="1206">
        <v>219548.28</v>
      </c>
      <c r="L14" s="1206">
        <v>731210.25</v>
      </c>
      <c r="M14" s="1209">
        <f t="shared" si="0"/>
        <v>51812189.560000002</v>
      </c>
      <c r="N14" s="1208">
        <f t="shared" si="1"/>
        <v>1.0152238202921552E-2</v>
      </c>
      <c r="O14" s="604"/>
      <c r="P14" s="604"/>
    </row>
    <row r="15" spans="1:16" ht="17.25" customHeight="1">
      <c r="D15" s="80"/>
      <c r="E15" s="14"/>
      <c r="F15" s="81"/>
      <c r="G15" s="81"/>
      <c r="I15" s="1119" t="s">
        <v>357</v>
      </c>
      <c r="J15" s="1206">
        <v>44991070.829999998</v>
      </c>
      <c r="K15" s="1206">
        <v>400558.83</v>
      </c>
      <c r="L15" s="1206">
        <v>628093.43000000005</v>
      </c>
      <c r="M15" s="1209">
        <f t="shared" si="0"/>
        <v>46019723.089999996</v>
      </c>
      <c r="N15" s="1208">
        <f t="shared" si="1"/>
        <v>9.0172446833410563E-3</v>
      </c>
      <c r="O15" s="604"/>
      <c r="P15" s="604"/>
    </row>
    <row r="16" spans="1:16" ht="17.25" customHeight="1">
      <c r="D16" s="80"/>
      <c r="E16" s="14"/>
      <c r="F16" s="81"/>
      <c r="G16" s="81"/>
      <c r="I16" s="1119" t="s">
        <v>149</v>
      </c>
      <c r="J16" s="1206">
        <v>41748097.619999997</v>
      </c>
      <c r="K16" s="1206">
        <v>490480.2</v>
      </c>
      <c r="L16" s="1206">
        <v>586280.93999999994</v>
      </c>
      <c r="M16" s="1209">
        <f t="shared" si="0"/>
        <v>42824858.759999998</v>
      </c>
      <c r="N16" s="1208">
        <f t="shared" si="1"/>
        <v>8.3912332373932523E-3</v>
      </c>
      <c r="O16" s="604"/>
      <c r="P16" s="604"/>
    </row>
    <row r="17" spans="1:16" ht="17.25" hidden="1" customHeight="1">
      <c r="D17" s="80"/>
      <c r="E17" s="14"/>
      <c r="F17" s="81"/>
      <c r="G17" s="81"/>
      <c r="I17" s="1119" t="s">
        <v>1075</v>
      </c>
      <c r="J17" s="2164"/>
      <c r="K17" s="2164"/>
      <c r="L17" s="1206"/>
      <c r="M17" s="1209">
        <f t="shared" si="0"/>
        <v>0</v>
      </c>
      <c r="N17" s="1208">
        <f t="shared" si="1"/>
        <v>0</v>
      </c>
      <c r="O17" s="604"/>
      <c r="P17" s="604"/>
    </row>
    <row r="18" spans="1:16" ht="17.25" customHeight="1">
      <c r="D18" s="80"/>
      <c r="E18" s="14"/>
      <c r="F18" s="81"/>
      <c r="G18" s="81"/>
      <c r="I18" s="1119" t="s">
        <v>65</v>
      </c>
      <c r="J18" s="1206">
        <v>32697866.940000001</v>
      </c>
      <c r="K18" s="1206">
        <v>5311199.88</v>
      </c>
      <c r="L18" s="1206">
        <v>714629.61</v>
      </c>
      <c r="M18" s="1209">
        <f t="shared" si="0"/>
        <v>38723696.43</v>
      </c>
      <c r="N18" s="1208">
        <f t="shared" si="1"/>
        <v>7.5876390014308235E-3</v>
      </c>
      <c r="O18" s="604"/>
      <c r="P18" s="604"/>
    </row>
    <row r="19" spans="1:16" ht="17.25" customHeight="1">
      <c r="D19" s="80"/>
      <c r="E19" s="14"/>
      <c r="F19" s="81"/>
      <c r="G19" s="81"/>
      <c r="I19" s="1119" t="s">
        <v>77</v>
      </c>
      <c r="J19" s="1206">
        <v>14512925.92</v>
      </c>
      <c r="K19" s="1206">
        <v>1317289.68</v>
      </c>
      <c r="L19" s="1206">
        <v>247105.56</v>
      </c>
      <c r="M19" s="1209">
        <f t="shared" si="0"/>
        <v>16077321.16</v>
      </c>
      <c r="N19" s="1208">
        <f t="shared" si="1"/>
        <v>3.1502392673866193E-3</v>
      </c>
      <c r="O19" s="604"/>
      <c r="P19" s="604"/>
    </row>
    <row r="20" spans="1:16" ht="17.25" hidden="1" customHeight="1">
      <c r="D20" s="80"/>
      <c r="E20" s="14"/>
      <c r="F20" s="81"/>
      <c r="G20" s="81"/>
      <c r="I20" s="1119" t="s">
        <v>820</v>
      </c>
      <c r="J20" s="1206"/>
      <c r="K20" s="1206"/>
      <c r="L20" s="1206"/>
      <c r="M20" s="1209">
        <f t="shared" si="0"/>
        <v>0</v>
      </c>
      <c r="N20" s="1208">
        <f t="shared" si="1"/>
        <v>0</v>
      </c>
      <c r="O20" s="604"/>
      <c r="P20" s="604"/>
    </row>
    <row r="21" spans="1:16" ht="17.25" customHeight="1">
      <c r="D21" s="80"/>
      <c r="E21" s="14"/>
      <c r="F21" s="81"/>
      <c r="G21" s="81"/>
      <c r="I21" s="1119" t="s">
        <v>150</v>
      </c>
      <c r="J21" s="1206">
        <v>7044797.21</v>
      </c>
      <c r="K21" s="1206">
        <v>1852146.66</v>
      </c>
      <c r="L21" s="1206">
        <v>166834.18</v>
      </c>
      <c r="M21" s="1209">
        <f t="shared" si="0"/>
        <v>9063778.0500000007</v>
      </c>
      <c r="N21" s="1208">
        <f t="shared" si="1"/>
        <v>1.775984272493498E-3</v>
      </c>
      <c r="O21" s="604"/>
      <c r="P21" s="604"/>
    </row>
    <row r="22" spans="1:16" s="431" customFormat="1" ht="18" customHeight="1">
      <c r="D22" s="134"/>
      <c r="E22" s="162"/>
      <c r="F22" s="526"/>
      <c r="G22" s="526"/>
      <c r="I22" s="1119" t="s">
        <v>790</v>
      </c>
      <c r="J22" s="1206">
        <v>38192739.170000002</v>
      </c>
      <c r="K22" s="1206">
        <v>462452.76</v>
      </c>
      <c r="L22" s="2164">
        <v>540300.03</v>
      </c>
      <c r="M22" s="1209">
        <f t="shared" si="0"/>
        <v>39195491.960000001</v>
      </c>
      <c r="N22" s="1208">
        <f t="shared" si="1"/>
        <v>7.6800840543094885E-3</v>
      </c>
      <c r="O22" s="604"/>
      <c r="P22" s="604"/>
    </row>
    <row r="23" spans="1:16" ht="15.75">
      <c r="D23" s="80"/>
      <c r="E23" s="14"/>
      <c r="F23" s="81"/>
      <c r="G23" s="81"/>
      <c r="I23" s="238" t="s">
        <v>2</v>
      </c>
      <c r="J23" s="1120">
        <f>SUM(J4:J22)</f>
        <v>4753513987.2299995</v>
      </c>
      <c r="K23" s="1120">
        <f>SUM(K4:K22)</f>
        <v>277225028.19000006</v>
      </c>
      <c r="L23" s="1120">
        <f>SUM(L4:L22)</f>
        <v>72784810.99000001</v>
      </c>
      <c r="M23" s="1120">
        <f>SUM(M4:M22)</f>
        <v>5103523826.4100018</v>
      </c>
      <c r="N23" s="1121">
        <f>SUM(N4:N22)</f>
        <v>0.99999999999999944</v>
      </c>
      <c r="O23" s="604"/>
      <c r="P23" s="604"/>
    </row>
    <row r="24" spans="1:16" s="80" customFormat="1" ht="15" customHeight="1">
      <c r="A24" s="25"/>
      <c r="B24" s="66"/>
      <c r="C24" s="25"/>
      <c r="D24" s="26"/>
      <c r="E24" s="27"/>
      <c r="F24" s="81"/>
      <c r="G24" s="81"/>
      <c r="H24" s="81"/>
      <c r="J24" s="601"/>
      <c r="K24" s="601"/>
      <c r="L24" s="601"/>
      <c r="M24" s="601"/>
      <c r="N24" s="601"/>
      <c r="O24" s="604"/>
      <c r="P24" s="604"/>
    </row>
    <row r="25" spans="1:16" ht="15" customHeight="1">
      <c r="M25" s="604"/>
      <c r="O25" s="604"/>
      <c r="P25" s="604"/>
    </row>
    <row r="26" spans="1:16" ht="15" customHeight="1">
      <c r="M26" s="604"/>
      <c r="O26" s="604"/>
      <c r="P26" s="604"/>
    </row>
    <row r="27" spans="1:16" ht="15" customHeight="1">
      <c r="M27" s="604"/>
      <c r="O27" s="604"/>
      <c r="P27" s="604"/>
    </row>
    <row r="28" spans="1:16" ht="15" customHeight="1">
      <c r="M28" s="604"/>
      <c r="O28" s="604"/>
      <c r="P28" s="604"/>
    </row>
    <row r="29" spans="1:16" ht="15" customHeight="1">
      <c r="M29" s="604"/>
      <c r="O29" s="604"/>
      <c r="P29" s="604"/>
    </row>
    <row r="30" spans="1:16" ht="15" customHeight="1">
      <c r="M30" s="604"/>
      <c r="O30" s="604"/>
      <c r="P30" s="604"/>
    </row>
    <row r="31" spans="1:16" ht="15" customHeight="1">
      <c r="M31" s="604"/>
      <c r="O31" s="604"/>
      <c r="P31" s="604"/>
    </row>
    <row r="32" spans="1:16" ht="15" customHeight="1">
      <c r="M32" s="604"/>
    </row>
    <row r="33" spans="9:14" ht="15" customHeight="1">
      <c r="M33" s="604"/>
    </row>
    <row r="34" spans="9:14" ht="15" customHeight="1">
      <c r="I34" s="80"/>
      <c r="J34" s="601"/>
      <c r="K34" s="601"/>
      <c r="L34" s="601"/>
      <c r="M34" s="601"/>
      <c r="N34" s="80"/>
    </row>
    <row r="44" spans="9:14" ht="15" customHeight="1">
      <c r="I44" s="81"/>
      <c r="J44" s="81"/>
      <c r="K44" s="81"/>
      <c r="L44" s="81"/>
      <c r="M44" s="1079"/>
      <c r="N44" s="81"/>
    </row>
    <row r="57" spans="1:1" ht="15" customHeight="1">
      <c r="A57" s="42" t="s">
        <v>10</v>
      </c>
    </row>
  </sheetData>
  <sortState ref="I4:M22">
    <sortCondition descending="1" ref="M4:M22"/>
  </sortState>
  <mergeCells count="2">
    <mergeCell ref="A1:N1"/>
    <mergeCell ref="A2:N2"/>
  </mergeCells>
  <conditionalFormatting sqref="J4:L15 J22:L22 J18:L20 J16:K17">
    <cfRule type="cellIs" dxfId="14" priority="2" operator="equal">
      <formula>0</formula>
    </cfRule>
  </conditionalFormatting>
  <printOptions horizontalCentered="1" verticalCentered="1"/>
  <pageMargins left="0.39370078740157499" right="0.39370078740157499" top="0.23622047244094499" bottom="0.23622047244094499" header="0.31496062992126" footer="0.31496062992126"/>
  <pageSetup scale="40"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sheetPr>
  <dimension ref="A1:K52"/>
  <sheetViews>
    <sheetView showGridLines="0" view="pageBreakPreview" zoomScale="70" zoomScaleNormal="85" zoomScaleSheetLayoutView="70" workbookViewId="0">
      <selection activeCell="B10" sqref="B10"/>
    </sheetView>
  </sheetViews>
  <sheetFormatPr baseColWidth="10" defaultColWidth="11.42578125" defaultRowHeight="15"/>
  <cols>
    <col min="1" max="1" width="64.28515625" style="65" customWidth="1"/>
    <col min="2" max="2" width="26.140625" style="65" customWidth="1"/>
    <col min="3" max="3" width="17.42578125" style="65" customWidth="1"/>
    <col min="4" max="4" width="33.7109375" style="65" customWidth="1"/>
    <col min="5" max="5" width="26" style="65" customWidth="1"/>
    <col min="6" max="6" width="21.140625" style="65" customWidth="1"/>
    <col min="7" max="7" width="25.140625" style="65" customWidth="1"/>
    <col min="8" max="8" width="17" style="65" customWidth="1"/>
    <col min="9" max="16384" width="11.42578125" style="65"/>
  </cols>
  <sheetData>
    <row r="1" spans="1:11" ht="79.5" customHeight="1">
      <c r="A1" s="2389"/>
      <c r="B1" s="2389"/>
      <c r="C1" s="2389"/>
      <c r="D1" s="2389"/>
      <c r="E1" s="2389"/>
      <c r="F1" s="2389"/>
      <c r="G1" s="2389"/>
      <c r="H1" s="2389"/>
      <c r="I1" s="604"/>
      <c r="J1" s="604"/>
      <c r="K1" s="605"/>
    </row>
    <row r="2" spans="1:11" ht="12" customHeight="1">
      <c r="I2" s="604"/>
      <c r="J2" s="604"/>
      <c r="K2" s="605"/>
    </row>
    <row r="3" spans="1:11" s="1044" customFormat="1" ht="24.75" customHeight="1">
      <c r="A3" s="1041" t="s">
        <v>497</v>
      </c>
      <c r="B3" s="275" t="s">
        <v>156</v>
      </c>
      <c r="C3" s="275" t="s">
        <v>14</v>
      </c>
      <c r="D3" s="1547"/>
      <c r="E3" s="1547"/>
      <c r="F3" s="1547"/>
      <c r="G3" s="1547"/>
      <c r="H3" s="1547"/>
    </row>
    <row r="4" spans="1:11" s="1044" customFormat="1" ht="17.25" customHeight="1">
      <c r="A4" s="341" t="s">
        <v>450</v>
      </c>
      <c r="B4" s="2078">
        <v>1224387600</v>
      </c>
      <c r="C4" s="1668">
        <f t="shared" ref="C4:C9" si="0">+B4/$B$10</f>
        <v>0.19718299789338384</v>
      </c>
      <c r="D4" s="1547"/>
      <c r="E4" s="1547"/>
      <c r="F4" s="1547"/>
      <c r="G4" s="1547"/>
      <c r="H4" s="1547"/>
      <c r="I4" s="1043"/>
      <c r="J4" s="1043"/>
    </row>
    <row r="5" spans="1:11" s="1044" customFormat="1" ht="17.25" customHeight="1">
      <c r="A5" s="341" t="s">
        <v>451</v>
      </c>
      <c r="B5" s="2078">
        <v>3826718980.5100002</v>
      </c>
      <c r="C5" s="1668">
        <f t="shared" si="0"/>
        <v>0.61627863649752357</v>
      </c>
      <c r="D5" s="1547"/>
      <c r="E5" s="1547"/>
      <c r="F5" s="1547"/>
      <c r="G5" s="1547"/>
      <c r="H5" s="1547"/>
      <c r="I5" s="1043"/>
      <c r="J5" s="1043"/>
    </row>
    <row r="6" spans="1:11" s="1044" customFormat="1" ht="17.25" customHeight="1">
      <c r="A6" s="341" t="s">
        <v>846</v>
      </c>
      <c r="B6" s="2078">
        <v>1025995645.3200001</v>
      </c>
      <c r="C6" s="1668">
        <f t="shared" si="0"/>
        <v>0.16523272301169545</v>
      </c>
      <c r="D6" s="1547"/>
      <c r="E6" s="1547"/>
      <c r="F6" s="1547"/>
      <c r="G6" s="1547"/>
      <c r="H6" s="1547"/>
      <c r="I6" s="1043"/>
      <c r="J6" s="1043"/>
    </row>
    <row r="7" spans="1:11" s="1044" customFormat="1" ht="17.25" customHeight="1">
      <c r="A7" s="341" t="s">
        <v>822</v>
      </c>
      <c r="B7" s="2078">
        <v>54545624.920000002</v>
      </c>
      <c r="C7" s="1668">
        <f t="shared" si="0"/>
        <v>8.7843668489403729E-3</v>
      </c>
      <c r="D7" s="1547"/>
      <c r="E7" s="1547"/>
      <c r="F7" s="1547"/>
      <c r="G7" s="1547"/>
      <c r="H7" s="1547"/>
      <c r="I7" s="1043"/>
      <c r="J7" s="1043"/>
    </row>
    <row r="8" spans="1:11" s="1044" customFormat="1" ht="17.25" customHeight="1">
      <c r="A8" s="341" t="s">
        <v>824</v>
      </c>
      <c r="B8" s="2078">
        <v>40975125.969999999</v>
      </c>
      <c r="C8" s="1668">
        <f t="shared" si="0"/>
        <v>6.59888925518655E-3</v>
      </c>
      <c r="D8" s="1547"/>
      <c r="E8" s="1547"/>
      <c r="F8" s="1547"/>
      <c r="G8" s="1547"/>
      <c r="H8" s="1547"/>
      <c r="I8" s="1043"/>
      <c r="J8" s="1043"/>
    </row>
    <row r="9" spans="1:11" s="1044" customFormat="1" ht="17.25" customHeight="1">
      <c r="A9" s="341" t="s">
        <v>823</v>
      </c>
      <c r="B9" s="2078">
        <v>36774451.460000001</v>
      </c>
      <c r="C9" s="1668">
        <f t="shared" si="0"/>
        <v>5.9223864932702085E-3</v>
      </c>
      <c r="D9" s="1547"/>
      <c r="E9" s="1547"/>
      <c r="F9" s="1547"/>
      <c r="G9" s="1547"/>
      <c r="H9" s="1547"/>
      <c r="I9" s="1043"/>
      <c r="J9" s="1043"/>
    </row>
    <row r="10" spans="1:11" s="1042" customFormat="1" ht="21.75" customHeight="1">
      <c r="A10" s="275" t="s">
        <v>2</v>
      </c>
      <c r="B10" s="1669">
        <f>SUM(B4:B9)</f>
        <v>6209397428.1800003</v>
      </c>
      <c r="C10" s="1670">
        <f>SUM(C4:C9)</f>
        <v>1</v>
      </c>
      <c r="D10" s="97"/>
      <c r="E10" s="1547"/>
      <c r="F10" s="1547"/>
      <c r="G10" s="1547"/>
      <c r="H10" s="1547"/>
      <c r="I10" s="1043"/>
      <c r="J10" s="1043"/>
    </row>
    <row r="11" spans="1:11" ht="21">
      <c r="A11" s="986" t="s">
        <v>783</v>
      </c>
      <c r="B11" s="97"/>
      <c r="C11" s="97"/>
      <c r="D11" s="97"/>
      <c r="E11" s="97"/>
      <c r="F11" s="97"/>
      <c r="G11" s="97"/>
      <c r="H11" s="97"/>
    </row>
    <row r="12" spans="1:11">
      <c r="B12" s="97"/>
      <c r="C12" s="97"/>
      <c r="D12" s="97"/>
      <c r="E12" s="97"/>
      <c r="F12" s="97"/>
      <c r="G12" s="97"/>
      <c r="H12" s="97"/>
    </row>
    <row r="13" spans="1:11">
      <c r="B13" s="97"/>
      <c r="C13" s="97"/>
      <c r="D13" s="97"/>
      <c r="E13" s="97"/>
      <c r="F13" s="97"/>
      <c r="G13" s="97"/>
      <c r="H13" s="97"/>
    </row>
    <row r="14" spans="1:11">
      <c r="B14" s="97"/>
      <c r="C14" s="97"/>
      <c r="D14" s="97"/>
      <c r="E14" s="97"/>
      <c r="F14" s="97"/>
      <c r="G14" s="97"/>
      <c r="H14" s="97"/>
    </row>
    <row r="15" spans="1:11">
      <c r="B15" s="97"/>
      <c r="C15" s="97"/>
      <c r="D15" s="97"/>
      <c r="E15" s="97"/>
      <c r="F15" s="97"/>
      <c r="G15" s="97"/>
      <c r="H15" s="97"/>
    </row>
    <row r="16" spans="1:11">
      <c r="B16" s="97"/>
      <c r="C16" s="97"/>
      <c r="D16" s="97"/>
      <c r="E16" s="97"/>
      <c r="F16" s="97"/>
      <c r="G16" s="97"/>
      <c r="H16" s="97"/>
    </row>
    <row r="17" spans="2:11">
      <c r="B17" s="97"/>
      <c r="C17" s="97"/>
      <c r="D17" s="97"/>
      <c r="E17" s="97"/>
      <c r="F17" s="97"/>
      <c r="G17" s="97"/>
      <c r="H17" s="97"/>
    </row>
    <row r="18" spans="2:11">
      <c r="B18" s="97"/>
      <c r="C18" s="97"/>
      <c r="D18" s="97"/>
      <c r="E18" s="97"/>
      <c r="F18" s="97"/>
      <c r="G18" s="97"/>
      <c r="H18" s="97"/>
    </row>
    <row r="19" spans="2:11">
      <c r="B19" s="97"/>
      <c r="C19" s="97"/>
      <c r="D19" s="97"/>
      <c r="E19" s="97"/>
      <c r="F19" s="97"/>
      <c r="G19" s="97"/>
      <c r="H19" s="97"/>
    </row>
    <row r="20" spans="2:11">
      <c r="B20" s="97"/>
      <c r="C20" s="97"/>
      <c r="D20" s="97"/>
      <c r="E20" s="97"/>
      <c r="F20" s="97"/>
      <c r="G20" s="97"/>
      <c r="H20" s="97"/>
    </row>
    <row r="21" spans="2:11">
      <c r="B21" s="97"/>
      <c r="C21" s="97"/>
      <c r="D21" s="97"/>
      <c r="E21" s="97"/>
      <c r="F21" s="97"/>
      <c r="G21" s="97"/>
      <c r="H21" s="97"/>
    </row>
    <row r="22" spans="2:11">
      <c r="B22" s="97"/>
      <c r="C22" s="97"/>
      <c r="D22" s="97"/>
      <c r="E22" s="97"/>
      <c r="F22" s="97"/>
      <c r="G22" s="97"/>
      <c r="H22" s="97"/>
    </row>
    <row r="23" spans="2:11">
      <c r="B23" s="97"/>
      <c r="C23" s="97"/>
      <c r="D23" s="97"/>
      <c r="E23" s="97"/>
      <c r="F23" s="97"/>
      <c r="G23" s="97"/>
      <c r="H23" s="97"/>
    </row>
    <row r="24" spans="2:11">
      <c r="B24" s="97"/>
      <c r="C24" s="97"/>
      <c r="D24" s="97"/>
      <c r="E24" s="97"/>
      <c r="F24" s="97"/>
      <c r="G24" s="97"/>
      <c r="H24" s="97"/>
    </row>
    <row r="25" spans="2:11">
      <c r="E25" s="97"/>
      <c r="F25" s="97"/>
      <c r="G25" s="97"/>
      <c r="H25" s="97"/>
      <c r="I25" s="97"/>
      <c r="J25" s="97"/>
      <c r="K25" s="97"/>
    </row>
    <row r="26" spans="2:11">
      <c r="E26" s="97"/>
      <c r="F26" s="97"/>
      <c r="G26" s="97"/>
      <c r="H26" s="97"/>
      <c r="I26" s="97"/>
      <c r="J26" s="97"/>
      <c r="K26" s="97"/>
    </row>
    <row r="27" spans="2:11">
      <c r="E27" s="97"/>
      <c r="F27" s="97"/>
      <c r="G27" s="97"/>
      <c r="H27" s="97"/>
      <c r="I27" s="97"/>
      <c r="J27" s="97"/>
      <c r="K27" s="97"/>
    </row>
    <row r="28" spans="2:11">
      <c r="E28" s="97"/>
      <c r="F28" s="97"/>
      <c r="G28" s="97"/>
      <c r="H28" s="97"/>
      <c r="I28" s="97"/>
      <c r="J28" s="97"/>
      <c r="K28" s="97"/>
    </row>
    <row r="29" spans="2:11">
      <c r="E29" s="97"/>
      <c r="F29" s="97"/>
      <c r="G29" s="97"/>
      <c r="H29" s="97"/>
      <c r="I29" s="97"/>
      <c r="J29" s="97"/>
      <c r="K29" s="97"/>
    </row>
    <row r="30" spans="2:11">
      <c r="E30" s="97"/>
      <c r="F30" s="97"/>
      <c r="G30" s="97"/>
      <c r="H30" s="97"/>
      <c r="I30" s="97"/>
      <c r="J30" s="97"/>
      <c r="K30" s="97"/>
    </row>
    <row r="31" spans="2:11">
      <c r="B31" s="97"/>
      <c r="C31" s="97"/>
      <c r="D31" s="97"/>
      <c r="E31" s="97"/>
      <c r="F31" s="97"/>
      <c r="G31" s="97"/>
      <c r="H31" s="97"/>
    </row>
    <row r="32" spans="2:11" ht="28.5">
      <c r="B32" s="97"/>
      <c r="C32" s="97"/>
      <c r="D32" s="98"/>
      <c r="E32" s="97"/>
      <c r="F32" s="97"/>
      <c r="G32" s="97"/>
      <c r="H32" s="97"/>
    </row>
    <row r="33" spans="2:8">
      <c r="B33" s="97"/>
      <c r="C33" s="97"/>
      <c r="D33" s="97"/>
      <c r="F33" s="97"/>
      <c r="G33" s="97"/>
      <c r="H33" s="97"/>
    </row>
    <row r="34" spans="2:8">
      <c r="B34" s="97"/>
      <c r="F34" s="97"/>
      <c r="G34" s="97"/>
      <c r="H34" s="97"/>
    </row>
    <row r="35" spans="2:8">
      <c r="B35" s="97"/>
      <c r="F35" s="97"/>
      <c r="G35" s="97"/>
      <c r="H35" s="97"/>
    </row>
    <row r="36" spans="2:8">
      <c r="B36" s="97"/>
      <c r="F36" s="97"/>
      <c r="G36" s="97"/>
      <c r="H36" s="97"/>
    </row>
    <row r="37" spans="2:8">
      <c r="B37" s="97"/>
      <c r="F37" s="97"/>
      <c r="G37" s="97"/>
      <c r="H37" s="97"/>
    </row>
    <row r="38" spans="2:8">
      <c r="B38" s="97"/>
      <c r="F38" s="97"/>
      <c r="G38" s="97"/>
      <c r="H38" s="97"/>
    </row>
    <row r="39" spans="2:8">
      <c r="B39" s="97"/>
      <c r="F39" s="97"/>
      <c r="G39" s="97"/>
      <c r="H39" s="97"/>
    </row>
    <row r="40" spans="2:8">
      <c r="B40" s="97"/>
      <c r="E40" s="97"/>
      <c r="H40" s="97"/>
    </row>
    <row r="41" spans="2:8">
      <c r="B41" s="97"/>
      <c r="C41" s="97"/>
      <c r="D41" s="97"/>
      <c r="E41" s="97"/>
    </row>
    <row r="42" spans="2:8">
      <c r="B42" s="97"/>
      <c r="C42" s="97"/>
      <c r="D42" s="97"/>
      <c r="E42" s="97"/>
    </row>
    <row r="43" spans="2:8">
      <c r="B43" s="97"/>
      <c r="C43" s="97"/>
      <c r="D43" s="97"/>
      <c r="E43" s="97"/>
    </row>
    <row r="44" spans="2:8">
      <c r="B44" s="97"/>
      <c r="C44" s="97"/>
      <c r="D44" s="97"/>
      <c r="E44" s="97"/>
    </row>
    <row r="45" spans="2:8">
      <c r="B45" s="97"/>
      <c r="C45" s="97"/>
      <c r="D45" s="97"/>
      <c r="E45" s="97"/>
    </row>
    <row r="46" spans="2:8">
      <c r="B46" s="97"/>
      <c r="C46" s="97"/>
      <c r="D46" s="97"/>
      <c r="E46" s="97"/>
    </row>
    <row r="47" spans="2:8">
      <c r="B47" s="97"/>
      <c r="C47" s="97"/>
      <c r="D47" s="97"/>
      <c r="E47" s="97"/>
    </row>
    <row r="48" spans="2:8">
      <c r="B48" s="97"/>
      <c r="C48" s="97"/>
      <c r="D48" s="97"/>
      <c r="E48" s="97"/>
    </row>
    <row r="49" spans="2:5">
      <c r="B49" s="97"/>
      <c r="C49" s="97"/>
      <c r="D49" s="97"/>
      <c r="E49" s="97"/>
    </row>
    <row r="50" spans="2:5">
      <c r="B50" s="97"/>
      <c r="C50" s="97"/>
      <c r="D50" s="97"/>
      <c r="E50" s="97"/>
    </row>
    <row r="51" spans="2:5">
      <c r="B51" s="97"/>
      <c r="C51" s="97"/>
      <c r="D51" s="97"/>
      <c r="E51" s="97"/>
    </row>
    <row r="52" spans="2:5">
      <c r="B52" s="97"/>
      <c r="C52" s="97"/>
      <c r="D52" s="97"/>
    </row>
  </sheetData>
  <sortState ref="A4:C9">
    <sortCondition descending="1" ref="B4:B9"/>
  </sortState>
  <mergeCells count="1">
    <mergeCell ref="A1:H1"/>
  </mergeCells>
  <pageMargins left="0.70866141732283472" right="0.70866141732283472" top="0.74803149606299213" bottom="0.74803149606299213" header="0.31496062992125984" footer="0.31496062992125984"/>
  <pageSetup scale="52"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sheetPr>
  <dimension ref="A1:M71"/>
  <sheetViews>
    <sheetView showGridLines="0" view="pageBreakPreview" zoomScale="70" zoomScaleNormal="85" zoomScaleSheetLayoutView="70" workbookViewId="0">
      <selection activeCell="I27" sqref="I27"/>
    </sheetView>
  </sheetViews>
  <sheetFormatPr baseColWidth="10" defaultColWidth="11.42578125" defaultRowHeight="15"/>
  <cols>
    <col min="1" max="1" width="54.42578125" style="65" customWidth="1"/>
    <col min="2" max="2" width="33.140625" style="65" customWidth="1"/>
    <col min="3" max="3" width="18.85546875" style="65" customWidth="1"/>
    <col min="4" max="4" width="23.28515625" style="65" customWidth="1"/>
    <col min="5" max="5" width="25.28515625" style="65" customWidth="1"/>
    <col min="6" max="6" width="30.5703125" style="65" customWidth="1"/>
    <col min="7" max="7" width="26.85546875" style="65" customWidth="1"/>
    <col min="8" max="8" width="18.7109375" style="65" customWidth="1"/>
    <col min="9" max="9" width="15.140625" style="65" bestFit="1" customWidth="1"/>
    <col min="10" max="16384" width="11.42578125" style="65"/>
  </cols>
  <sheetData>
    <row r="1" spans="1:12" ht="88.5" customHeight="1">
      <c r="A1" s="2390"/>
      <c r="B1" s="2390"/>
      <c r="C1" s="2390"/>
      <c r="D1" s="2390"/>
      <c r="E1" s="2390"/>
      <c r="F1" s="2390"/>
      <c r="G1" s="2390"/>
      <c r="H1"/>
      <c r="I1"/>
      <c r="J1"/>
      <c r="K1"/>
      <c r="L1"/>
    </row>
    <row r="2" spans="1:12" ht="23.25" customHeight="1">
      <c r="A2" s="1049" t="s">
        <v>132</v>
      </c>
      <c r="B2" s="1049" t="s">
        <v>156</v>
      </c>
      <c r="C2" s="1050" t="s">
        <v>14</v>
      </c>
      <c r="F2"/>
      <c r="G2"/>
    </row>
    <row r="3" spans="1:12" ht="20.25" customHeight="1">
      <c r="A3" s="1046" t="s">
        <v>15</v>
      </c>
      <c r="B3" s="2079">
        <f>+'IV.2.7.INV_SFS x Entidad'!B10</f>
        <v>6209397428.1800003</v>
      </c>
      <c r="C3" s="1045">
        <f>+B3/$B$7</f>
        <v>0.78761745546604467</v>
      </c>
      <c r="D3" s="605"/>
      <c r="F3" s="66"/>
      <c r="G3"/>
    </row>
    <row r="4" spans="1:12" s="605" customFormat="1" ht="20.25" customHeight="1">
      <c r="A4" s="1046" t="s">
        <v>817</v>
      </c>
      <c r="B4" s="2079">
        <v>0</v>
      </c>
      <c r="C4" s="1045">
        <f>+B4/$B$7</f>
        <v>0</v>
      </c>
      <c r="F4" s="604"/>
      <c r="G4" s="604"/>
    </row>
    <row r="5" spans="1:12" s="605" customFormat="1" ht="20.25" customHeight="1">
      <c r="A5" s="1046" t="s">
        <v>70</v>
      </c>
      <c r="B5" s="2079">
        <v>1617268747.3499999</v>
      </c>
      <c r="C5" s="1045">
        <f>+B5/$B$7</f>
        <v>0.20513892214593152</v>
      </c>
      <c r="F5" s="604"/>
      <c r="G5" s="604"/>
    </row>
    <row r="6" spans="1:12" s="605" customFormat="1" ht="20.25" customHeight="1">
      <c r="A6" s="1046" t="s">
        <v>805</v>
      </c>
      <c r="B6" s="2079">
        <f>25897899.9+14564389.9+11627192.7+5017593.93</f>
        <v>57107076.43</v>
      </c>
      <c r="C6" s="1045">
        <f>+B6/$B$7</f>
        <v>7.2436223880237164E-3</v>
      </c>
      <c r="F6" s="604"/>
      <c r="G6" s="604"/>
    </row>
    <row r="7" spans="1:12" ht="20.25" customHeight="1">
      <c r="A7" s="1048" t="s">
        <v>2</v>
      </c>
      <c r="B7" s="1051">
        <f>SUM(B3:B6)</f>
        <v>7883773251.960001</v>
      </c>
      <c r="C7" s="1047">
        <f>SUM(C3:C6)</f>
        <v>0.99999999999999989</v>
      </c>
      <c r="D7" s="605"/>
      <c r="F7"/>
      <c r="G7"/>
      <c r="I7" s="99"/>
    </row>
    <row r="8" spans="1:12">
      <c r="A8" s="97"/>
      <c r="B8" s="97"/>
      <c r="C8" s="97"/>
      <c r="D8" s="97"/>
      <c r="F8"/>
      <c r="G8"/>
    </row>
    <row r="9" spans="1:12">
      <c r="A9" s="97"/>
      <c r="B9" s="97"/>
      <c r="C9" s="97"/>
      <c r="D9" s="97"/>
      <c r="E9" s="97"/>
      <c r="F9"/>
      <c r="G9"/>
    </row>
    <row r="10" spans="1:12">
      <c r="B10" s="97"/>
      <c r="C10" s="97"/>
      <c r="D10" s="97"/>
      <c r="E10" s="97"/>
      <c r="F10"/>
      <c r="G10"/>
    </row>
    <row r="11" spans="1:12">
      <c r="B11" s="97"/>
      <c r="C11" s="97"/>
      <c r="D11" s="97"/>
      <c r="E11" s="97"/>
      <c r="F11"/>
      <c r="G11"/>
    </row>
    <row r="12" spans="1:12">
      <c r="B12" s="97"/>
      <c r="C12" s="97"/>
      <c r="D12" s="97"/>
      <c r="E12" s="97"/>
      <c r="F12"/>
      <c r="G12"/>
    </row>
    <row r="13" spans="1:12">
      <c r="B13" s="97"/>
      <c r="C13" s="97"/>
      <c r="D13" s="97"/>
      <c r="E13" s="97"/>
      <c r="F13"/>
      <c r="G13"/>
    </row>
    <row r="14" spans="1:12">
      <c r="B14" s="97"/>
      <c r="C14" s="97"/>
      <c r="D14" s="97"/>
      <c r="E14" s="97"/>
      <c r="F14"/>
      <c r="G14"/>
    </row>
    <row r="15" spans="1:12">
      <c r="B15" s="97"/>
      <c r="C15" s="97"/>
      <c r="D15" s="97"/>
      <c r="E15" s="97"/>
      <c r="F15" s="97"/>
      <c r="G15" s="97"/>
    </row>
    <row r="16" spans="1:12">
      <c r="B16" s="97"/>
      <c r="C16" s="97"/>
      <c r="D16" s="97"/>
      <c r="E16" s="97"/>
      <c r="F16" s="97"/>
      <c r="G16" s="97"/>
    </row>
    <row r="17" spans="2:13">
      <c r="B17" s="97"/>
      <c r="C17" s="97"/>
      <c r="D17" s="97"/>
      <c r="E17" s="97"/>
      <c r="F17" s="97"/>
      <c r="G17" s="97"/>
    </row>
    <row r="18" spans="2:13">
      <c r="B18" s="97"/>
      <c r="C18" s="97"/>
      <c r="D18" s="97"/>
      <c r="E18" s="97"/>
      <c r="F18" s="97"/>
      <c r="G18" s="97"/>
    </row>
    <row r="19" spans="2:13">
      <c r="B19" s="97"/>
      <c r="C19" s="97"/>
      <c r="D19" s="97"/>
      <c r="E19" s="97"/>
      <c r="F19" s="97"/>
      <c r="G19" s="97"/>
    </row>
    <row r="20" spans="2:13">
      <c r="B20" s="97"/>
      <c r="C20" s="97"/>
      <c r="D20" s="97"/>
      <c r="E20" s="97"/>
      <c r="F20" s="97"/>
      <c r="G20" s="97"/>
    </row>
    <row r="21" spans="2:13">
      <c r="B21" s="97"/>
      <c r="C21" s="97"/>
      <c r="D21" s="97"/>
      <c r="E21" s="97"/>
      <c r="F21" s="97"/>
      <c r="G21" s="97"/>
    </row>
    <row r="22" spans="2:13">
      <c r="B22" s="97"/>
      <c r="C22" s="97"/>
      <c r="D22" s="97"/>
      <c r="E22" s="97"/>
      <c r="F22" s="97"/>
      <c r="G22" s="97"/>
    </row>
    <row r="23" spans="2:13">
      <c r="B23" s="97"/>
      <c r="C23" s="97"/>
      <c r="D23" s="97"/>
      <c r="E23" s="97"/>
      <c r="F23" s="97"/>
      <c r="G23" s="97"/>
    </row>
    <row r="24" spans="2:13">
      <c r="B24" s="97"/>
      <c r="C24" s="97"/>
      <c r="D24" s="97"/>
      <c r="E24" s="97"/>
      <c r="F24" s="97"/>
      <c r="G24" s="97"/>
    </row>
    <row r="25" spans="2:13">
      <c r="B25" s="97"/>
      <c r="C25" s="97"/>
      <c r="D25" s="97"/>
      <c r="E25" s="97"/>
      <c r="F25" s="97"/>
      <c r="G25" s="97"/>
    </row>
    <row r="26" spans="2:13">
      <c r="B26" s="97"/>
      <c r="C26" s="97"/>
      <c r="D26" s="97"/>
      <c r="E26" s="97"/>
      <c r="F26" s="97"/>
      <c r="G26" s="97"/>
    </row>
    <row r="27" spans="2:13">
      <c r="E27" s="97"/>
      <c r="F27" s="97"/>
      <c r="G27" s="97"/>
      <c r="J27" s="97"/>
      <c r="K27" s="97"/>
      <c r="L27" s="97"/>
      <c r="M27" s="97"/>
    </row>
    <row r="28" spans="2:13">
      <c r="E28" s="97"/>
      <c r="F28" s="97"/>
      <c r="G28" s="97"/>
      <c r="J28" s="97"/>
      <c r="K28" s="97"/>
      <c r="L28" s="97"/>
      <c r="M28" s="97"/>
    </row>
    <row r="29" spans="2:13">
      <c r="E29" s="97"/>
      <c r="F29" s="97"/>
      <c r="G29" s="97"/>
      <c r="J29" s="97"/>
      <c r="K29" s="97"/>
      <c r="L29" s="97"/>
      <c r="M29" s="97"/>
    </row>
    <row r="30" spans="2:13">
      <c r="E30" s="97"/>
      <c r="F30" s="97"/>
      <c r="G30" s="97"/>
      <c r="J30" s="97"/>
      <c r="K30" s="97"/>
      <c r="L30" s="97"/>
      <c r="M30" s="97"/>
    </row>
    <row r="31" spans="2:13">
      <c r="E31" s="97"/>
      <c r="F31" s="97"/>
      <c r="G31" s="97"/>
      <c r="J31" s="97"/>
      <c r="K31" s="97"/>
      <c r="L31" s="97"/>
      <c r="M31" s="97"/>
    </row>
    <row r="32" spans="2:13">
      <c r="E32" s="97"/>
      <c r="F32" s="97"/>
      <c r="G32" s="97"/>
      <c r="J32" s="97"/>
      <c r="K32" s="97"/>
      <c r="L32" s="97"/>
      <c r="M32" s="97"/>
    </row>
    <row r="33" spans="2:10">
      <c r="B33" s="97"/>
      <c r="C33" s="97"/>
      <c r="D33" s="97"/>
      <c r="E33" s="97"/>
      <c r="F33" s="97"/>
      <c r="G33" s="97"/>
      <c r="J33" s="97"/>
    </row>
    <row r="34" spans="2:10" ht="28.5">
      <c r="B34" s="97"/>
      <c r="C34" s="97"/>
      <c r="D34" s="98"/>
      <c r="E34" s="97"/>
      <c r="F34" s="97"/>
      <c r="G34" s="97"/>
      <c r="J34" s="97"/>
    </row>
    <row r="35" spans="2:10">
      <c r="B35" s="97"/>
      <c r="C35" s="97"/>
      <c r="D35" s="97"/>
      <c r="E35" s="97"/>
      <c r="F35" s="97"/>
      <c r="G35" s="97"/>
      <c r="J35" s="97"/>
    </row>
    <row r="36" spans="2:10">
      <c r="B36" s="97"/>
      <c r="F36" s="97"/>
      <c r="G36" s="97"/>
      <c r="J36" s="97"/>
    </row>
    <row r="37" spans="2:10">
      <c r="B37" s="97"/>
      <c r="F37" s="97"/>
      <c r="G37" s="97"/>
      <c r="J37" s="97"/>
    </row>
    <row r="38" spans="2:10">
      <c r="B38" s="97"/>
      <c r="F38" s="97"/>
      <c r="G38" s="97"/>
    </row>
    <row r="39" spans="2:10">
      <c r="B39" s="97"/>
      <c r="F39" s="97"/>
      <c r="G39" s="97"/>
    </row>
    <row r="40" spans="2:10">
      <c r="B40" s="97"/>
      <c r="F40" s="97"/>
      <c r="G40" s="97"/>
    </row>
    <row r="41" spans="2:10">
      <c r="B41" s="97"/>
      <c r="C41" s="97"/>
      <c r="D41" s="97"/>
      <c r="E41" s="97"/>
    </row>
    <row r="42" spans="2:10">
      <c r="B42" s="97"/>
      <c r="C42" s="97"/>
      <c r="D42" s="97"/>
      <c r="E42" s="97"/>
    </row>
    <row r="43" spans="2:10">
      <c r="B43" s="97"/>
      <c r="C43" s="97"/>
      <c r="D43" s="97"/>
      <c r="E43" s="97"/>
    </row>
    <row r="44" spans="2:10">
      <c r="B44" s="97"/>
      <c r="C44" s="97"/>
      <c r="D44" s="97"/>
      <c r="E44" s="97"/>
    </row>
    <row r="45" spans="2:10">
      <c r="B45" s="97"/>
      <c r="C45" s="97"/>
      <c r="D45" s="97"/>
      <c r="E45" s="97"/>
    </row>
    <row r="46" spans="2:10">
      <c r="B46" s="97"/>
      <c r="C46" s="97"/>
      <c r="D46" s="97"/>
      <c r="E46" s="97"/>
    </row>
    <row r="47" spans="2:10">
      <c r="B47" s="97"/>
      <c r="C47" s="97"/>
      <c r="D47" s="97"/>
      <c r="E47" s="97"/>
    </row>
    <row r="48" spans="2:10">
      <c r="B48" s="97"/>
      <c r="C48" s="97"/>
      <c r="D48" s="97"/>
      <c r="E48" s="97"/>
    </row>
    <row r="49" spans="2:5">
      <c r="B49" s="97"/>
      <c r="C49" s="97"/>
      <c r="D49" s="97"/>
      <c r="E49" s="97"/>
    </row>
    <row r="50" spans="2:5">
      <c r="B50" s="97"/>
      <c r="C50" s="97"/>
      <c r="D50" s="97"/>
      <c r="E50" s="97"/>
    </row>
    <row r="51" spans="2:5">
      <c r="B51" s="97"/>
      <c r="C51" s="97"/>
      <c r="D51" s="97"/>
      <c r="E51" s="97"/>
    </row>
    <row r="52" spans="2:5">
      <c r="B52" s="97"/>
      <c r="C52" s="97"/>
      <c r="D52" s="97"/>
      <c r="E52" s="97"/>
    </row>
    <row r="53" spans="2:5">
      <c r="B53" s="97"/>
      <c r="C53" s="97"/>
      <c r="D53" s="97"/>
      <c r="E53" s="97"/>
    </row>
    <row r="54" spans="2:5">
      <c r="B54" s="97"/>
      <c r="C54" s="97"/>
      <c r="D54" s="97"/>
      <c r="E54" s="97"/>
    </row>
    <row r="55" spans="2:5">
      <c r="B55" s="97"/>
      <c r="C55" s="97"/>
      <c r="D55" s="97"/>
      <c r="E55" s="97"/>
    </row>
    <row r="56" spans="2:5">
      <c r="B56" s="97"/>
      <c r="C56" s="97"/>
      <c r="D56" s="97"/>
      <c r="E56" s="97"/>
    </row>
    <row r="57" spans="2:5">
      <c r="B57" s="97"/>
      <c r="C57" s="97"/>
      <c r="D57" s="97"/>
      <c r="E57" s="97"/>
    </row>
    <row r="58" spans="2:5">
      <c r="B58" s="97"/>
      <c r="C58" s="97"/>
      <c r="D58" s="97"/>
      <c r="E58" s="97"/>
    </row>
    <row r="59" spans="2:5">
      <c r="B59" s="97"/>
      <c r="C59" s="97"/>
      <c r="D59" s="97"/>
      <c r="E59" s="97"/>
    </row>
    <row r="60" spans="2:5">
      <c r="B60" s="97"/>
      <c r="C60" s="97"/>
      <c r="D60" s="97"/>
      <c r="E60" s="97"/>
    </row>
    <row r="61" spans="2:5">
      <c r="B61" s="97"/>
      <c r="C61" s="97"/>
      <c r="D61" s="97"/>
      <c r="E61" s="97"/>
    </row>
    <row r="62" spans="2:5">
      <c r="B62" s="97"/>
      <c r="C62" s="97"/>
      <c r="D62" s="97"/>
      <c r="E62" s="97"/>
    </row>
    <row r="63" spans="2:5">
      <c r="B63" s="97"/>
      <c r="C63" s="97"/>
      <c r="D63" s="97"/>
      <c r="E63" s="97"/>
    </row>
    <row r="64" spans="2:5">
      <c r="B64" s="97"/>
      <c r="C64" s="97"/>
      <c r="D64" s="97"/>
      <c r="E64" s="97"/>
    </row>
    <row r="65" spans="2:5">
      <c r="B65" s="97"/>
      <c r="C65" s="97"/>
      <c r="D65" s="97"/>
      <c r="E65" s="97"/>
    </row>
    <row r="66" spans="2:5">
      <c r="B66" s="97"/>
      <c r="C66" s="97"/>
      <c r="D66" s="97"/>
      <c r="E66" s="97"/>
    </row>
    <row r="67" spans="2:5">
      <c r="B67" s="97"/>
      <c r="C67" s="97"/>
      <c r="D67" s="97"/>
      <c r="E67" s="97"/>
    </row>
    <row r="68" spans="2:5">
      <c r="B68" s="97"/>
      <c r="C68" s="97"/>
      <c r="D68" s="97"/>
      <c r="E68" s="97"/>
    </row>
    <row r="69" spans="2:5">
      <c r="B69" s="97"/>
      <c r="C69" s="97"/>
      <c r="D69" s="97"/>
      <c r="E69" s="97"/>
    </row>
    <row r="70" spans="2:5">
      <c r="B70" s="97"/>
      <c r="C70" s="97"/>
      <c r="D70" s="97"/>
      <c r="E70" s="97"/>
    </row>
    <row r="71" spans="2:5">
      <c r="B71" s="97"/>
      <c r="C71" s="97"/>
      <c r="D71" s="97"/>
      <c r="E71" s="97"/>
    </row>
  </sheetData>
  <mergeCells count="1">
    <mergeCell ref="A1:G1"/>
  </mergeCells>
  <pageMargins left="0.70866141732283472" right="0.70866141732283472" top="0.74803149606299213" bottom="0.74803149606299213" header="0.31496062992125984" footer="0.31496062992125984"/>
  <pageSetup scale="54"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sheetPr>
  <dimension ref="A1:N53"/>
  <sheetViews>
    <sheetView showGridLines="0" view="pageBreakPreview" zoomScale="55" zoomScaleNormal="70" zoomScaleSheetLayoutView="55" workbookViewId="0">
      <selection activeCell="E9" sqref="E9"/>
    </sheetView>
  </sheetViews>
  <sheetFormatPr baseColWidth="10" defaultColWidth="11.42578125" defaultRowHeight="15"/>
  <cols>
    <col min="1" max="1" width="30.5703125" style="48" customWidth="1"/>
    <col min="2" max="2" width="32.5703125" style="48" customWidth="1"/>
    <col min="3" max="3" width="33.140625" style="48" customWidth="1"/>
    <col min="4" max="4" width="32.28515625" style="48" customWidth="1"/>
    <col min="5" max="5" width="24.140625" style="48" bestFit="1" customWidth="1"/>
    <col min="6" max="6" width="23.140625" style="48" customWidth="1"/>
    <col min="7" max="7" width="22.5703125" style="48" customWidth="1"/>
    <col min="8" max="11" width="19.28515625" style="48" customWidth="1"/>
    <col min="12" max="12" width="16.5703125" style="48" customWidth="1"/>
    <col min="13" max="13" width="19.7109375" style="48" customWidth="1"/>
    <col min="14" max="14" width="18.28515625" style="48" bestFit="1" customWidth="1"/>
    <col min="15" max="16384" width="11.42578125" style="48"/>
  </cols>
  <sheetData>
    <row r="1" spans="1:14" customFormat="1" ht="97.5" customHeight="1">
      <c r="A1" s="2386"/>
      <c r="B1" s="2386"/>
      <c r="C1" s="2386"/>
      <c r="D1" s="2386"/>
      <c r="E1" s="2386"/>
      <c r="F1" s="2386"/>
      <c r="G1" s="2386"/>
      <c r="H1" s="2386"/>
      <c r="I1" s="2386"/>
      <c r="J1" s="2386"/>
      <c r="K1" s="2386"/>
      <c r="L1" s="2386"/>
    </row>
    <row r="2" spans="1:14" customFormat="1" ht="8.25" customHeight="1">
      <c r="A2" s="2391"/>
      <c r="B2" s="2391"/>
      <c r="C2" s="2391"/>
      <c r="D2" s="2391"/>
      <c r="E2" s="2391"/>
      <c r="F2" s="2391"/>
      <c r="G2" s="2391"/>
      <c r="H2" s="2391"/>
      <c r="I2" s="2391"/>
      <c r="J2" s="2391"/>
      <c r="K2" s="2391"/>
      <c r="L2" s="2391"/>
      <c r="M2" s="94"/>
      <c r="N2" s="94"/>
    </row>
    <row r="3" spans="1:14" customFormat="1" ht="57" customHeight="1">
      <c r="A3" s="1341" t="s">
        <v>0</v>
      </c>
      <c r="B3" s="1342" t="s">
        <v>543</v>
      </c>
      <c r="C3" s="1343" t="s">
        <v>498</v>
      </c>
      <c r="D3" s="1182" t="s">
        <v>118</v>
      </c>
      <c r="E3" s="16"/>
      <c r="F3" s="28"/>
      <c r="G3" s="28"/>
      <c r="H3" s="28"/>
      <c r="I3" s="28"/>
      <c r="J3" s="13"/>
      <c r="K3" s="13"/>
      <c r="L3" s="13"/>
      <c r="M3" s="96"/>
    </row>
    <row r="4" spans="1:14" s="66" customFormat="1" ht="19.5" customHeight="1">
      <c r="A4" s="1990">
        <v>2003</v>
      </c>
      <c r="B4" s="1988">
        <f>+'IV.1.3. Ingr y egr SDSS'!C5</f>
        <v>50000000</v>
      </c>
      <c r="C4" s="1344">
        <f>+'IV.1.3. Ingr y egr SDSS'!I5</f>
        <v>50652652.469999999</v>
      </c>
      <c r="D4" s="1339">
        <f>B4-C4</f>
        <v>-652652.46999999881</v>
      </c>
      <c r="E4" s="80"/>
      <c r="F4" s="28"/>
      <c r="G4" s="28"/>
      <c r="H4" s="28"/>
      <c r="I4" s="28"/>
      <c r="J4" s="13"/>
      <c r="K4" s="13"/>
      <c r="L4" s="13"/>
      <c r="M4" s="96"/>
    </row>
    <row r="5" spans="1:14" s="66" customFormat="1" ht="19.5" customHeight="1">
      <c r="A5" s="607">
        <v>2004</v>
      </c>
      <c r="B5" s="1989">
        <f>+'IV.1.3. Ingr y egr SDSS'!C6</f>
        <v>100013332.31999999</v>
      </c>
      <c r="C5" s="1345">
        <f>+'IV.1.3. Ingr y egr SDSS'!I6</f>
        <v>103813912.38</v>
      </c>
      <c r="D5" s="1340">
        <f>B5-C5</f>
        <v>-3800580.0600000024</v>
      </c>
      <c r="E5" s="601"/>
      <c r="F5" s="28"/>
      <c r="G5" s="28"/>
      <c r="H5" s="28"/>
      <c r="I5" s="28"/>
      <c r="J5" s="13"/>
      <c r="K5" s="13"/>
      <c r="L5" s="13"/>
      <c r="M5" s="96"/>
    </row>
    <row r="6" spans="1:14" customFormat="1" ht="19.5" customHeight="1">
      <c r="A6" s="607">
        <v>2005</v>
      </c>
      <c r="B6" s="1989">
        <f>+'IV.1.3. Ingr y egr SDSS'!C7</f>
        <v>604604920.63</v>
      </c>
      <c r="C6" s="1345">
        <f>+'IV.1.3. Ingr y egr SDSS'!I7</f>
        <v>203608914.68000001</v>
      </c>
      <c r="D6" s="1340">
        <f t="shared" ref="D6:D15" si="0">B6-C6</f>
        <v>400996005.94999999</v>
      </c>
      <c r="E6" s="601"/>
      <c r="F6" s="28"/>
      <c r="G6" s="28"/>
      <c r="H6" s="28"/>
      <c r="I6" s="28"/>
      <c r="J6" s="13"/>
      <c r="K6" s="13"/>
      <c r="L6" s="13"/>
      <c r="M6" s="96"/>
    </row>
    <row r="7" spans="1:14" customFormat="1" ht="19.5" customHeight="1">
      <c r="A7" s="607">
        <v>2006</v>
      </c>
      <c r="B7" s="1989">
        <f>+'IV.1.3. Ingr y egr SDSS'!C8</f>
        <v>724509996.65999997</v>
      </c>
      <c r="C7" s="1345">
        <f>+'IV.1.3. Ingr y egr SDSS'!I8</f>
        <v>816768960.5</v>
      </c>
      <c r="D7" s="1340">
        <f t="shared" si="0"/>
        <v>-92258963.840000033</v>
      </c>
      <c r="E7" s="601"/>
      <c r="F7" s="28"/>
      <c r="G7" s="28"/>
      <c r="H7" s="28"/>
      <c r="I7" s="28"/>
      <c r="J7" s="13"/>
      <c r="K7" s="13"/>
      <c r="L7" s="13"/>
      <c r="M7" s="96"/>
    </row>
    <row r="8" spans="1:14" customFormat="1" ht="19.5" customHeight="1">
      <c r="A8" s="607">
        <v>2007</v>
      </c>
      <c r="B8" s="1989">
        <f>+'IV.1.3. Ingr y egr SDSS'!C9</f>
        <v>1566425499.9599998</v>
      </c>
      <c r="C8" s="1345">
        <f>+'IV.1.3. Ingr y egr SDSS'!I9</f>
        <v>1578880050.26</v>
      </c>
      <c r="D8" s="1340">
        <f t="shared" si="0"/>
        <v>-12454550.300000191</v>
      </c>
      <c r="E8" s="601"/>
      <c r="F8" s="28"/>
      <c r="G8" s="28"/>
      <c r="H8" s="28"/>
      <c r="I8" s="28"/>
      <c r="J8" s="13"/>
      <c r="K8" s="13"/>
      <c r="L8" s="13"/>
      <c r="M8" s="96"/>
    </row>
    <row r="9" spans="1:14" customFormat="1" ht="19.5" customHeight="1">
      <c r="A9" s="607">
        <v>2008</v>
      </c>
      <c r="B9" s="1989">
        <f>+'IV.1.3. Ingr y egr SDSS'!C10</f>
        <v>2203369531</v>
      </c>
      <c r="C9" s="1345">
        <f>+'IV.1.3. Ingr y egr SDSS'!I10</f>
        <v>2556770326.0999999</v>
      </c>
      <c r="D9" s="1340">
        <f t="shared" si="0"/>
        <v>-353400795.0999999</v>
      </c>
      <c r="E9" s="601"/>
      <c r="F9" s="28"/>
      <c r="G9" s="28"/>
      <c r="H9" s="28"/>
      <c r="I9" s="28"/>
      <c r="J9" s="13"/>
      <c r="K9" s="13"/>
      <c r="L9" s="13"/>
      <c r="M9" s="96"/>
    </row>
    <row r="10" spans="1:14" customFormat="1" ht="19.5" customHeight="1">
      <c r="A10" s="607">
        <v>2009</v>
      </c>
      <c r="B10" s="1989">
        <f>+'IV.1.3. Ingr y egr SDSS'!C11</f>
        <v>3190675855.0100002</v>
      </c>
      <c r="C10" s="1345">
        <f>+'IV.1.3. Ingr y egr SDSS'!I11</f>
        <v>2723337644.3600001</v>
      </c>
      <c r="D10" s="1340">
        <f t="shared" si="0"/>
        <v>467338210.6500001</v>
      </c>
      <c r="E10" s="601"/>
      <c r="F10" s="28"/>
      <c r="G10" s="28"/>
      <c r="H10" s="28"/>
      <c r="I10" s="28"/>
      <c r="J10" s="13"/>
      <c r="K10" s="13"/>
      <c r="L10" s="13"/>
      <c r="M10" s="96"/>
    </row>
    <row r="11" spans="1:14" customFormat="1" ht="19.5" customHeight="1">
      <c r="A11" s="607">
        <v>2010</v>
      </c>
      <c r="B11" s="1989">
        <f>+'IV.1.3. Ingr y egr SDSS'!C12</f>
        <v>3736675849.46</v>
      </c>
      <c r="C11" s="1345">
        <f>+'IV.1.3. Ingr y egr SDSS'!I12</f>
        <v>3444380482.9799995</v>
      </c>
      <c r="D11" s="1340">
        <f t="shared" si="0"/>
        <v>292295366.4800005</v>
      </c>
      <c r="E11" s="601"/>
      <c r="F11" s="28"/>
      <c r="G11" s="28"/>
      <c r="H11" s="28"/>
      <c r="I11" s="28"/>
      <c r="J11" s="13"/>
      <c r="K11" s="13"/>
      <c r="L11" s="13"/>
      <c r="M11" s="96"/>
    </row>
    <row r="12" spans="1:14" s="66" customFormat="1" ht="19.5" customHeight="1">
      <c r="A12" s="607">
        <v>2011</v>
      </c>
      <c r="B12" s="1989">
        <f>+'IV.1.3. Ingr y egr SDSS'!C13</f>
        <v>4134675852</v>
      </c>
      <c r="C12" s="1345">
        <f>+'IV.1.3. Ingr y egr SDSS'!I13</f>
        <v>4363872025.2399998</v>
      </c>
      <c r="D12" s="1340">
        <f t="shared" si="0"/>
        <v>-229196173.23999977</v>
      </c>
      <c r="E12" s="601"/>
      <c r="F12" s="28"/>
      <c r="G12" s="28"/>
      <c r="H12" s="28"/>
      <c r="I12" s="28"/>
      <c r="J12" s="13"/>
      <c r="K12" s="13"/>
      <c r="L12" s="13"/>
      <c r="M12" s="96"/>
    </row>
    <row r="13" spans="1:14" s="66" customFormat="1" ht="19.5" customHeight="1">
      <c r="A13" s="607">
        <v>2012</v>
      </c>
      <c r="B13" s="1989">
        <f>+'IV.1.3. Ingr y egr SDSS'!C14</f>
        <v>4599999999.96</v>
      </c>
      <c r="C13" s="1345">
        <f>+'IV.1.3. Ingr y egr SDSS'!I14</f>
        <v>4742082647.7799997</v>
      </c>
      <c r="D13" s="1340">
        <f t="shared" si="0"/>
        <v>-142082647.81999969</v>
      </c>
      <c r="E13" s="601"/>
      <c r="F13" s="28"/>
      <c r="G13" s="28"/>
      <c r="H13" s="28"/>
      <c r="I13" s="28"/>
      <c r="J13" s="13"/>
      <c r="K13" s="13"/>
      <c r="L13" s="13"/>
      <c r="M13" s="96"/>
    </row>
    <row r="14" spans="1:14" s="66" customFormat="1" ht="19.5" customHeight="1">
      <c r="A14" s="607">
        <v>2013</v>
      </c>
      <c r="B14" s="1989">
        <f>+'IV.1.3. Ingr y egr SDSS'!C15</f>
        <v>5302610000</v>
      </c>
      <c r="C14" s="1345">
        <f>+'IV.1.3. Ingr y egr SDSS'!I15</f>
        <v>5215203784.9399996</v>
      </c>
      <c r="D14" s="1340">
        <f t="shared" si="0"/>
        <v>87406215.06000042</v>
      </c>
      <c r="E14" s="601"/>
      <c r="F14" s="28"/>
      <c r="G14" s="28"/>
      <c r="H14" s="28"/>
      <c r="I14" s="28"/>
      <c r="J14" s="13"/>
      <c r="K14" s="13"/>
      <c r="L14" s="13"/>
      <c r="M14" s="96"/>
    </row>
    <row r="15" spans="1:14" s="66" customFormat="1" ht="19.5" customHeight="1">
      <c r="A15" s="607">
        <v>2014</v>
      </c>
      <c r="B15" s="1989">
        <f>+'IV.1.3. Ingr y egr SDSS'!C16</f>
        <v>6839999499</v>
      </c>
      <c r="C15" s="1345">
        <f>+'IV.1.3. Ingr y egr SDSS'!I16</f>
        <v>7378610518.96</v>
      </c>
      <c r="D15" s="1340">
        <f t="shared" si="0"/>
        <v>-538611019.96000004</v>
      </c>
      <c r="E15" s="601"/>
      <c r="F15" s="28"/>
      <c r="G15" s="28"/>
      <c r="H15" s="28"/>
      <c r="I15" s="28"/>
      <c r="J15" s="13"/>
      <c r="K15" s="13"/>
      <c r="L15" s="13"/>
      <c r="M15" s="96"/>
    </row>
    <row r="16" spans="1:14" s="66" customFormat="1" ht="19.5" customHeight="1">
      <c r="A16" s="607">
        <v>2015</v>
      </c>
      <c r="B16" s="1989">
        <f>+'IV.1.3. Ingr y egr SDSS'!C17</f>
        <v>6922811271.25</v>
      </c>
      <c r="C16" s="1345">
        <f>+'IV.1.3. Ingr y egr SDSS'!I17</f>
        <v>6892825210.3000002</v>
      </c>
      <c r="D16" s="1340">
        <f t="shared" ref="D16:D21" si="1">B16-C16</f>
        <v>29986060.949999809</v>
      </c>
      <c r="E16" s="601"/>
      <c r="F16" s="28"/>
      <c r="G16" s="28"/>
      <c r="H16" s="28"/>
      <c r="I16" s="28"/>
      <c r="J16" s="13"/>
      <c r="K16" s="13"/>
      <c r="L16" s="13"/>
      <c r="M16" s="96"/>
    </row>
    <row r="17" spans="1:13" s="604" customFormat="1" ht="19.5" customHeight="1">
      <c r="A17" s="607">
        <v>2016</v>
      </c>
      <c r="B17" s="1989">
        <f>+'IV.1.3. Ingr y egr SDSS'!C18</f>
        <v>8498167479</v>
      </c>
      <c r="C17" s="1345">
        <f>+'IV.1.3. Ingr y egr SDSS'!I18</f>
        <v>8178603831.1000004</v>
      </c>
      <c r="D17" s="1340">
        <f t="shared" si="1"/>
        <v>319563647.89999962</v>
      </c>
      <c r="E17" s="601"/>
      <c r="F17" s="28"/>
      <c r="G17" s="28"/>
      <c r="H17" s="28"/>
      <c r="I17" s="28"/>
      <c r="J17" s="13"/>
      <c r="K17" s="13"/>
      <c r="L17" s="13"/>
      <c r="M17" s="96"/>
    </row>
    <row r="18" spans="1:13" s="604" customFormat="1" ht="19.5" customHeight="1">
      <c r="A18" s="607">
        <v>2017</v>
      </c>
      <c r="B18" s="1989">
        <f>+'IV.1.3. Ingr y egr SDSS'!C19</f>
        <v>8861365332.7000008</v>
      </c>
      <c r="C18" s="1345">
        <f>+'IV.1.3. Ingr y egr SDSS'!I19</f>
        <v>9002153750.7799988</v>
      </c>
      <c r="D18" s="1340">
        <f t="shared" si="1"/>
        <v>-140788418.07999802</v>
      </c>
      <c r="E18" s="601"/>
      <c r="F18" s="28"/>
      <c r="G18" s="28"/>
      <c r="H18" s="28"/>
      <c r="I18" s="28"/>
      <c r="J18" s="13"/>
      <c r="K18" s="13"/>
      <c r="L18" s="13"/>
      <c r="M18" s="96"/>
    </row>
    <row r="19" spans="1:13" s="604" customFormat="1" ht="19.5" customHeight="1">
      <c r="A19" s="607">
        <f>+'IV.1.3. Ingr y egr SDSS'!A20</f>
        <v>2018</v>
      </c>
      <c r="B19" s="1989">
        <f>+'IV.1.3. Ingr y egr SDSS'!C20</f>
        <v>9303031999.3699989</v>
      </c>
      <c r="C19" s="1345">
        <f>+'IV.1.3. Ingr y egr SDSS'!I20</f>
        <v>9656741344.960001</v>
      </c>
      <c r="D19" s="1340">
        <f t="shared" si="1"/>
        <v>-353709345.59000206</v>
      </c>
      <c r="E19" s="601"/>
      <c r="F19" s="28"/>
      <c r="G19" s="28"/>
      <c r="H19" s="28"/>
      <c r="I19" s="28"/>
      <c r="J19" s="13"/>
      <c r="K19" s="13"/>
      <c r="L19" s="13"/>
      <c r="M19" s="96"/>
    </row>
    <row r="20" spans="1:13" customFormat="1" ht="19.5" customHeight="1">
      <c r="A20" s="607">
        <v>2019</v>
      </c>
      <c r="B20" s="1989">
        <f>+'IV.1.3. Ingr y egr SDSS'!C21</f>
        <v>10073865331.690001</v>
      </c>
      <c r="C20" s="1345">
        <f>+'IV.1.3. Ingr y egr SDSS'!I21</f>
        <v>10092459380.139999</v>
      </c>
      <c r="D20" s="1340">
        <f t="shared" si="1"/>
        <v>-18594048.449998856</v>
      </c>
      <c r="E20" s="601"/>
      <c r="F20" s="28"/>
      <c r="G20" s="28"/>
      <c r="H20" s="28"/>
      <c r="I20" s="28"/>
      <c r="J20" s="13"/>
      <c r="K20" s="13"/>
      <c r="L20" s="13"/>
      <c r="M20" s="96"/>
    </row>
    <row r="21" spans="1:13" s="604" customFormat="1" ht="19.5" customHeight="1">
      <c r="A21" s="914" t="s">
        <v>1099</v>
      </c>
      <c r="B21" s="1989">
        <f>+'IV.1.3. Ingr y egr SDSS'!C22</f>
        <v>4465221666.3299999</v>
      </c>
      <c r="C21" s="1345">
        <f>+'IV.1.3. Ingr y egr SDSS'!I22</f>
        <v>4435423192.8699989</v>
      </c>
      <c r="D21" s="1340">
        <f t="shared" si="1"/>
        <v>29798473.460000992</v>
      </c>
      <c r="E21" s="601"/>
      <c r="F21" s="28"/>
      <c r="G21" s="28"/>
      <c r="H21" s="28"/>
      <c r="I21" s="28"/>
      <c r="J21" s="13"/>
      <c r="K21" s="13"/>
      <c r="L21" s="13"/>
      <c r="M21" s="96"/>
    </row>
    <row r="22" spans="1:13" customFormat="1" ht="24" customHeight="1">
      <c r="A22" s="1183" t="s">
        <v>2</v>
      </c>
      <c r="B22" s="1346">
        <f>SUM(B4:B21)</f>
        <v>81178023416.339996</v>
      </c>
      <c r="C22" s="1347">
        <f>SUM(C4:C21)</f>
        <v>81436188630.799988</v>
      </c>
      <c r="D22" s="1348">
        <f>SUM(D4:D21)</f>
        <v>-258165214.45999718</v>
      </c>
      <c r="E22" s="515"/>
      <c r="F22" s="29"/>
      <c r="G22" s="29"/>
      <c r="H22" s="29"/>
      <c r="I22" s="29"/>
      <c r="J22" s="17"/>
      <c r="K22" s="17"/>
      <c r="L22" s="17"/>
    </row>
    <row r="23" spans="1:13" customFormat="1">
      <c r="A23" s="500"/>
      <c r="B23" s="500"/>
      <c r="C23" s="500"/>
      <c r="D23" s="164"/>
      <c r="E23" s="29"/>
      <c r="F23" s="29"/>
      <c r="G23" s="29"/>
      <c r="H23" s="29"/>
      <c r="I23" s="29"/>
      <c r="J23" s="17"/>
      <c r="K23" s="17"/>
      <c r="L23" s="17"/>
      <c r="M23" s="48"/>
    </row>
    <row r="24" spans="1:13" customFormat="1">
      <c r="C24" s="17"/>
      <c r="D24" s="17"/>
      <c r="E24" s="29"/>
      <c r="F24" s="17"/>
      <c r="G24" s="17"/>
      <c r="H24" s="17"/>
      <c r="I24" s="17"/>
      <c r="J24" s="17"/>
      <c r="K24" s="17"/>
      <c r="L24" s="17"/>
    </row>
    <row r="25" spans="1:13" customFormat="1">
      <c r="C25" s="17"/>
      <c r="D25" s="17"/>
      <c r="E25" s="17"/>
      <c r="F25" s="17"/>
      <c r="G25" s="17"/>
      <c r="H25" s="17"/>
      <c r="I25" s="17"/>
      <c r="J25" s="17"/>
      <c r="K25" s="17"/>
      <c r="L25" s="17"/>
    </row>
    <row r="26" spans="1:13" customFormat="1">
      <c r="C26" s="17"/>
      <c r="D26" s="17"/>
      <c r="E26" s="17"/>
      <c r="F26" s="17"/>
      <c r="G26" s="17"/>
      <c r="H26" s="17"/>
      <c r="I26" s="17"/>
      <c r="J26" s="17"/>
      <c r="K26" s="17"/>
      <c r="L26" s="17"/>
    </row>
    <row r="27" spans="1:13" customFormat="1">
      <c r="C27" s="17"/>
      <c r="D27" s="17"/>
      <c r="E27" s="17"/>
      <c r="F27" s="17"/>
      <c r="G27" s="17"/>
      <c r="H27" s="17"/>
      <c r="I27" s="17"/>
      <c r="J27" s="17"/>
      <c r="K27" s="17"/>
      <c r="L27" s="17"/>
    </row>
    <row r="28" spans="1:13" customFormat="1">
      <c r="C28" s="17"/>
      <c r="D28" s="17"/>
      <c r="E28" s="17"/>
      <c r="F28" s="17"/>
      <c r="G28" s="17"/>
      <c r="H28" s="17"/>
      <c r="I28" s="17"/>
      <c r="J28" s="17"/>
      <c r="K28" s="17"/>
      <c r="L28" s="17"/>
    </row>
    <row r="29" spans="1:13" customFormat="1">
      <c r="C29" s="17"/>
      <c r="D29" s="17"/>
      <c r="E29" s="17"/>
      <c r="F29" s="17"/>
      <c r="G29" s="17"/>
      <c r="H29" s="17"/>
      <c r="I29" s="17"/>
      <c r="J29" s="17"/>
      <c r="K29" s="17"/>
      <c r="L29" s="17"/>
    </row>
    <row r="30" spans="1:13" customFormat="1">
      <c r="C30" s="17"/>
      <c r="D30" s="17"/>
      <c r="E30" s="17"/>
      <c r="F30" s="17"/>
      <c r="G30" s="17"/>
      <c r="H30" s="17"/>
      <c r="I30" s="17"/>
      <c r="J30" s="17"/>
      <c r="K30" s="17"/>
      <c r="L30" s="17"/>
    </row>
    <row r="31" spans="1:13" customFormat="1">
      <c r="C31" s="17"/>
      <c r="D31" s="17"/>
      <c r="E31" s="17"/>
      <c r="F31" s="17"/>
      <c r="G31" s="17"/>
      <c r="H31" s="17"/>
      <c r="I31" s="17"/>
      <c r="J31" s="17"/>
      <c r="K31" s="17"/>
      <c r="L31" s="17"/>
    </row>
    <row r="32" spans="1:13" customFormat="1">
      <c r="C32" s="17"/>
      <c r="D32" s="17"/>
      <c r="E32" s="17"/>
      <c r="F32" s="17"/>
      <c r="G32" s="17"/>
      <c r="H32" s="17"/>
      <c r="I32" s="17"/>
      <c r="J32" s="17"/>
      <c r="K32" s="17"/>
      <c r="L32" s="17"/>
    </row>
    <row r="33" spans="3:12" customFormat="1">
      <c r="C33" s="17"/>
      <c r="D33" s="17"/>
      <c r="E33" s="17"/>
      <c r="F33" s="17"/>
      <c r="G33" s="17"/>
      <c r="H33" s="17"/>
      <c r="I33" s="17"/>
      <c r="J33" s="17"/>
      <c r="K33" s="17"/>
      <c r="L33" s="17"/>
    </row>
    <row r="34" spans="3:12" customFormat="1">
      <c r="C34" s="17"/>
      <c r="D34" s="17"/>
      <c r="E34" s="17"/>
      <c r="F34" s="17"/>
      <c r="G34" s="17"/>
      <c r="H34" s="17"/>
      <c r="I34" s="17"/>
      <c r="J34" s="17"/>
      <c r="K34" s="17"/>
      <c r="L34" s="17"/>
    </row>
    <row r="35" spans="3:12" customFormat="1">
      <c r="C35" s="17"/>
      <c r="D35" s="17"/>
      <c r="E35" s="17"/>
      <c r="F35" s="17"/>
      <c r="G35" s="17"/>
      <c r="H35" s="17"/>
      <c r="I35" s="17"/>
      <c r="J35" s="17"/>
      <c r="K35" s="17"/>
      <c r="L35" s="17"/>
    </row>
    <row r="36" spans="3:12" customFormat="1">
      <c r="C36" s="17"/>
      <c r="D36" s="17"/>
      <c r="E36" s="17"/>
    </row>
    <row r="37" spans="3:12" customFormat="1"/>
    <row r="38" spans="3:12" customFormat="1"/>
    <row r="39" spans="3:12" customFormat="1"/>
    <row r="40" spans="3:12" customFormat="1"/>
    <row r="41" spans="3:12" customFormat="1"/>
    <row r="42" spans="3:12" customFormat="1"/>
    <row r="43" spans="3:12" customFormat="1"/>
    <row r="44" spans="3:12" customFormat="1"/>
    <row r="45" spans="3:12" customFormat="1"/>
    <row r="46" spans="3:12" customFormat="1"/>
    <row r="47" spans="3:12" customFormat="1"/>
    <row r="48" spans="3:12" customFormat="1"/>
    <row r="49" spans="1:5" customFormat="1"/>
    <row r="50" spans="1:5" customFormat="1"/>
    <row r="51" spans="1:5" customFormat="1"/>
    <row r="52" spans="1:5" customFormat="1"/>
    <row r="53" spans="1:5">
      <c r="A53"/>
      <c r="B53"/>
      <c r="C53"/>
      <c r="D53"/>
      <c r="E53"/>
    </row>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42"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rgb="FF00B0F0"/>
  </sheetPr>
  <dimension ref="A1:L48"/>
  <sheetViews>
    <sheetView showGridLines="0" view="pageBreakPreview" zoomScale="55" zoomScaleNormal="100" zoomScaleSheetLayoutView="55" workbookViewId="0">
      <selection activeCell="F6" sqref="F6"/>
    </sheetView>
  </sheetViews>
  <sheetFormatPr baseColWidth="10" defaultColWidth="11.42578125" defaultRowHeight="15"/>
  <cols>
    <col min="1" max="1" width="20.5703125" style="46" customWidth="1"/>
    <col min="2" max="2" width="27" style="46" customWidth="1"/>
    <col min="3" max="3" width="27" style="48" customWidth="1"/>
    <col min="4" max="4" width="27" style="46" customWidth="1"/>
    <col min="5" max="5" width="30.7109375" style="46" customWidth="1"/>
    <col min="6" max="6" width="29.28515625" style="46" customWidth="1"/>
    <col min="7" max="7" width="28.140625" style="46" customWidth="1"/>
    <col min="8" max="8" width="19.85546875" style="46" customWidth="1"/>
    <col min="9" max="9" width="31.7109375" style="46" customWidth="1"/>
    <col min="10" max="10" width="17.5703125" style="46" customWidth="1"/>
    <col min="11" max="11" width="14.5703125" style="46" customWidth="1"/>
    <col min="12" max="12" width="22.42578125" style="46" customWidth="1"/>
    <col min="13" max="13" width="16" style="46" bestFit="1" customWidth="1"/>
    <col min="14" max="16384" width="11.42578125" style="46"/>
  </cols>
  <sheetData>
    <row r="1" spans="1:12" customFormat="1" ht="126.75" customHeight="1">
      <c r="A1" s="2384"/>
      <c r="B1" s="2384"/>
      <c r="C1" s="2384"/>
      <c r="D1" s="2384"/>
      <c r="E1" s="2384"/>
      <c r="F1" s="2384"/>
      <c r="G1" s="2384"/>
      <c r="H1" s="2384"/>
      <c r="I1" s="2384"/>
      <c r="J1" s="2384"/>
      <c r="K1" s="2384"/>
      <c r="L1" s="2384"/>
    </row>
    <row r="2" spans="1:12" customFormat="1" ht="38.25" customHeight="1">
      <c r="A2" s="1609" t="s">
        <v>18</v>
      </c>
      <c r="B2" s="1610" t="s">
        <v>87</v>
      </c>
      <c r="C2" s="1611" t="s">
        <v>499</v>
      </c>
      <c r="D2" s="1612" t="s">
        <v>118</v>
      </c>
      <c r="E2" s="1245"/>
      <c r="F2" s="1245"/>
      <c r="G2" s="1245"/>
      <c r="H2" s="1245"/>
      <c r="I2" s="1245"/>
      <c r="J2" s="1245"/>
      <c r="K2" s="13"/>
      <c r="L2" s="13"/>
    </row>
    <row r="3" spans="1:12" s="604" customFormat="1" ht="23.25" customHeight="1">
      <c r="A3" s="805" t="s">
        <v>868</v>
      </c>
      <c r="B3" s="1470">
        <v>845044333</v>
      </c>
      <c r="C3" s="1471">
        <v>835438529.80999994</v>
      </c>
      <c r="D3" s="1469">
        <f t="shared" ref="D3:D13" si="0">+B3-C3</f>
        <v>9605803.1900000572</v>
      </c>
      <c r="E3" s="1245"/>
      <c r="F3" s="1245"/>
      <c r="G3" s="1245"/>
      <c r="H3" s="1245"/>
      <c r="I3" s="1245"/>
      <c r="J3" s="1245"/>
      <c r="K3" s="17"/>
      <c r="L3" s="17"/>
    </row>
    <row r="4" spans="1:12" s="604" customFormat="1" ht="23.25" customHeight="1">
      <c r="A4" s="805" t="s">
        <v>883</v>
      </c>
      <c r="B4" s="1472">
        <v>845044333.34000003</v>
      </c>
      <c r="C4" s="1473">
        <v>836019873.64999998</v>
      </c>
      <c r="D4" s="1168">
        <f t="shared" si="0"/>
        <v>9024459.6900000572</v>
      </c>
      <c r="E4" s="1245"/>
      <c r="F4" s="1245"/>
      <c r="G4" s="1245"/>
      <c r="H4" s="1245"/>
      <c r="I4" s="1245"/>
      <c r="J4" s="1245"/>
      <c r="K4" s="17"/>
      <c r="L4" s="17"/>
    </row>
    <row r="5" spans="1:12" s="604" customFormat="1" ht="23.25" customHeight="1">
      <c r="A5" s="805" t="s">
        <v>885</v>
      </c>
      <c r="B5" s="1472">
        <v>845044333</v>
      </c>
      <c r="C5" s="1473">
        <v>833645826.58999991</v>
      </c>
      <c r="D5" s="1168">
        <f t="shared" si="0"/>
        <v>11398506.410000086</v>
      </c>
      <c r="E5" s="1245"/>
      <c r="F5" s="1245"/>
      <c r="G5" s="1245"/>
      <c r="H5" s="1245"/>
      <c r="I5" s="1245"/>
      <c r="J5" s="1245"/>
      <c r="K5" s="17"/>
      <c r="L5" s="17"/>
    </row>
    <row r="6" spans="1:12" s="66" customFormat="1" ht="23.25" customHeight="1">
      <c r="A6" s="805" t="s">
        <v>890</v>
      </c>
      <c r="B6" s="1472">
        <v>845044333.34000003</v>
      </c>
      <c r="C6" s="1473">
        <v>839904554.45000005</v>
      </c>
      <c r="D6" s="1168">
        <f t="shared" si="0"/>
        <v>5139778.8899999857</v>
      </c>
      <c r="E6" s="1245"/>
      <c r="F6" s="1245"/>
      <c r="G6" s="1245"/>
      <c r="H6" s="1245"/>
      <c r="I6" s="1245"/>
      <c r="J6" s="1245"/>
      <c r="K6" s="17"/>
      <c r="L6" s="17"/>
    </row>
    <row r="7" spans="1:12" customFormat="1" ht="23.25" customHeight="1">
      <c r="A7" s="805" t="s">
        <v>965</v>
      </c>
      <c r="B7" s="1472">
        <v>845044333.34000003</v>
      </c>
      <c r="C7" s="1473">
        <v>839401311.70999992</v>
      </c>
      <c r="D7" s="1168">
        <f t="shared" si="0"/>
        <v>5643021.6300001144</v>
      </c>
      <c r="E7" s="1245"/>
      <c r="F7" s="1245"/>
      <c r="G7" s="1245"/>
      <c r="H7" s="1245"/>
      <c r="I7" s="1245"/>
      <c r="J7" s="1245"/>
      <c r="K7" s="17"/>
      <c r="L7" s="17"/>
    </row>
    <row r="8" spans="1:12" s="604" customFormat="1" ht="23.25" customHeight="1">
      <c r="A8" s="805" t="s">
        <v>1004</v>
      </c>
      <c r="B8" s="1472">
        <v>845044333</v>
      </c>
      <c r="C8" s="1473">
        <v>844813604.75</v>
      </c>
      <c r="D8" s="1168">
        <f t="shared" si="0"/>
        <v>230728.25</v>
      </c>
      <c r="E8" s="1245"/>
      <c r="F8" s="1245"/>
      <c r="G8" s="1245"/>
      <c r="H8" s="1245"/>
      <c r="I8" s="1245"/>
      <c r="J8" s="1245"/>
      <c r="K8" s="17"/>
      <c r="L8" s="17"/>
    </row>
    <row r="9" spans="1:12" customFormat="1" ht="23.25" customHeight="1">
      <c r="A9" s="805" t="s">
        <v>1017</v>
      </c>
      <c r="B9" s="1472">
        <v>845044333</v>
      </c>
      <c r="C9" s="1473">
        <v>845141855.75</v>
      </c>
      <c r="D9" s="1168">
        <f t="shared" si="0"/>
        <v>-97522.75</v>
      </c>
      <c r="E9" s="1245"/>
      <c r="F9" s="1245"/>
      <c r="G9" s="1245"/>
      <c r="H9" s="1245"/>
      <c r="I9" s="1245"/>
      <c r="J9" s="1245"/>
      <c r="K9" s="17"/>
      <c r="L9" s="17"/>
    </row>
    <row r="10" spans="1:12" s="604" customFormat="1" ht="23.25" customHeight="1">
      <c r="A10" s="805" t="s">
        <v>1033</v>
      </c>
      <c r="B10" s="1472">
        <v>845044333</v>
      </c>
      <c r="C10" s="1473">
        <v>847743414.70999992</v>
      </c>
      <c r="D10" s="1168">
        <f t="shared" si="0"/>
        <v>-2699081.7099999189</v>
      </c>
      <c r="E10" s="1245"/>
      <c r="F10" s="1245"/>
      <c r="G10" s="1245"/>
      <c r="H10" s="1245"/>
      <c r="I10" s="1245"/>
      <c r="J10" s="1245"/>
      <c r="K10" s="17"/>
      <c r="L10" s="17"/>
    </row>
    <row r="11" spans="1:12" s="604" customFormat="1" ht="23.25" customHeight="1">
      <c r="A11" s="805" t="s">
        <v>1042</v>
      </c>
      <c r="B11" s="1472">
        <v>845044333.34000003</v>
      </c>
      <c r="C11" s="1473">
        <v>860217858.2299999</v>
      </c>
      <c r="D11" s="1168">
        <f t="shared" si="0"/>
        <v>-15173524.889999866</v>
      </c>
      <c r="E11" s="1245"/>
      <c r="F11" s="1245"/>
      <c r="G11" s="1245"/>
      <c r="H11" s="1245"/>
      <c r="I11" s="1245"/>
      <c r="J11" s="1245"/>
      <c r="K11" s="17"/>
      <c r="L11" s="17"/>
    </row>
    <row r="12" spans="1:12" s="604" customFormat="1" ht="23.25" customHeight="1">
      <c r="A12" s="805" t="s">
        <v>1047</v>
      </c>
      <c r="B12" s="1472">
        <v>905044333</v>
      </c>
      <c r="C12" s="1473">
        <v>860005061.02999997</v>
      </c>
      <c r="D12" s="1168">
        <f t="shared" si="0"/>
        <v>45039271.970000029</v>
      </c>
      <c r="E12" s="17"/>
      <c r="F12" s="1245"/>
      <c r="G12" s="1245"/>
      <c r="H12" s="1245"/>
      <c r="I12" s="1245"/>
      <c r="J12" s="17"/>
      <c r="K12" s="17"/>
      <c r="L12" s="17"/>
    </row>
    <row r="13" spans="1:12" s="604" customFormat="1" ht="23.25" customHeight="1">
      <c r="A13" s="805" t="s">
        <v>1072</v>
      </c>
      <c r="B13" s="1472">
        <v>905044333.33000004</v>
      </c>
      <c r="C13" s="1473">
        <v>861398656.30999994</v>
      </c>
      <c r="D13" s="1168">
        <f t="shared" si="0"/>
        <v>43645677.0200001</v>
      </c>
      <c r="E13" s="17"/>
      <c r="F13" s="1245"/>
      <c r="G13" s="1245"/>
      <c r="H13" s="1245"/>
      <c r="I13" s="1245"/>
      <c r="J13" s="17"/>
      <c r="K13" s="17"/>
      <c r="L13" s="17"/>
    </row>
    <row r="14" spans="1:12" s="604" customFormat="1" ht="21.75" customHeight="1">
      <c r="A14" s="805" t="s">
        <v>1079</v>
      </c>
      <c r="B14" s="1472">
        <v>905044333.33000004</v>
      </c>
      <c r="C14" s="1473">
        <v>926406260.49000001</v>
      </c>
      <c r="D14" s="1168">
        <f>+B14-C14</f>
        <v>-21361927.159999967</v>
      </c>
      <c r="E14" s="17"/>
      <c r="F14" s="1245"/>
      <c r="G14" s="1245"/>
      <c r="H14" s="1245"/>
      <c r="I14" s="1245"/>
      <c r="J14" s="17"/>
      <c r="K14" s="17"/>
      <c r="L14" s="17"/>
    </row>
    <row r="15" spans="1:12" customFormat="1" ht="23.25">
      <c r="A15" s="806" t="s">
        <v>1088</v>
      </c>
      <c r="B15" s="1474">
        <v>905044333.33000004</v>
      </c>
      <c r="C15" s="1475">
        <v>927395356.80999994</v>
      </c>
      <c r="D15" s="1169">
        <f>+B15-C15</f>
        <v>-22351023.4799999</v>
      </c>
      <c r="E15" s="17"/>
      <c r="F15" s="17"/>
      <c r="G15" s="17"/>
      <c r="H15" s="17"/>
      <c r="I15" s="17"/>
      <c r="J15" s="17"/>
      <c r="K15" s="17"/>
      <c r="L15" s="17"/>
    </row>
    <row r="16" spans="1:12" customFormat="1" ht="17.25" customHeight="1">
      <c r="B16" s="59"/>
      <c r="C16" s="1170"/>
      <c r="D16" s="59"/>
      <c r="E16" s="17"/>
      <c r="F16" s="17"/>
      <c r="G16" s="17"/>
      <c r="H16" s="17"/>
      <c r="I16" s="17"/>
      <c r="J16" s="17"/>
      <c r="K16" s="17"/>
      <c r="L16" s="17"/>
    </row>
    <row r="17" spans="2:12" customFormat="1">
      <c r="B17" s="59"/>
      <c r="C17" s="1170"/>
      <c r="D17" s="59"/>
      <c r="E17" s="17"/>
      <c r="F17" s="17"/>
      <c r="G17" s="17"/>
      <c r="H17" s="17"/>
      <c r="I17" s="17"/>
      <c r="J17" s="17"/>
      <c r="K17" s="17"/>
      <c r="L17" s="17"/>
    </row>
    <row r="18" spans="2:12" customFormat="1">
      <c r="B18" s="59"/>
      <c r="C18" s="1170"/>
      <c r="D18" s="59"/>
      <c r="E18" s="17"/>
      <c r="F18" s="17"/>
      <c r="G18" s="17"/>
      <c r="H18" s="17"/>
      <c r="I18" s="17"/>
      <c r="J18" s="17"/>
      <c r="K18" s="17"/>
      <c r="L18" s="17"/>
    </row>
    <row r="19" spans="2:12" customFormat="1">
      <c r="B19" s="59"/>
      <c r="C19" s="1170"/>
      <c r="D19" s="59"/>
      <c r="E19" s="17"/>
      <c r="F19" s="17"/>
      <c r="G19" s="17"/>
      <c r="H19" s="17"/>
      <c r="I19" s="17"/>
      <c r="J19" s="17"/>
      <c r="K19" s="17"/>
      <c r="L19" s="17"/>
    </row>
    <row r="20" spans="2:12" customFormat="1">
      <c r="B20" s="59"/>
      <c r="C20" s="1170"/>
      <c r="D20" s="59"/>
      <c r="E20" s="17"/>
      <c r="F20" s="17"/>
      <c r="G20" s="17"/>
      <c r="H20" s="17"/>
      <c r="I20" s="17"/>
      <c r="J20" s="17"/>
      <c r="K20" s="17"/>
      <c r="L20" s="17"/>
    </row>
    <row r="21" spans="2:12" customFormat="1">
      <c r="B21" s="17"/>
      <c r="C21" s="804"/>
      <c r="D21" s="17"/>
      <c r="E21" s="17"/>
      <c r="F21" s="17"/>
      <c r="G21" s="17"/>
      <c r="H21" s="17"/>
      <c r="I21" s="17"/>
      <c r="J21" s="17"/>
      <c r="K21" s="17"/>
      <c r="L21" s="17"/>
    </row>
    <row r="22" spans="2:12" customFormat="1">
      <c r="B22" s="17"/>
      <c r="C22" s="804"/>
      <c r="D22" s="17"/>
      <c r="E22" s="17"/>
      <c r="F22" s="17"/>
      <c r="G22" s="17"/>
      <c r="H22" s="17"/>
      <c r="I22" s="17"/>
      <c r="J22" s="17"/>
      <c r="K22" s="17"/>
      <c r="L22" s="17"/>
    </row>
    <row r="23" spans="2:12" customFormat="1">
      <c r="B23" s="17"/>
      <c r="C23" s="804"/>
      <c r="D23" s="17"/>
      <c r="E23" s="17"/>
      <c r="F23" s="17"/>
      <c r="G23" s="17"/>
      <c r="H23" s="17"/>
      <c r="I23" s="17"/>
      <c r="J23" s="17"/>
      <c r="K23" s="17"/>
      <c r="L23" s="17"/>
    </row>
    <row r="24" spans="2:12" customFormat="1">
      <c r="B24" s="17"/>
      <c r="C24" s="804"/>
      <c r="D24" s="17"/>
      <c r="E24" s="17"/>
      <c r="F24" s="17"/>
      <c r="G24" s="17"/>
      <c r="H24" s="17"/>
      <c r="I24" s="17"/>
      <c r="J24" s="17"/>
      <c r="K24" s="17"/>
      <c r="L24" s="17"/>
    </row>
    <row r="25" spans="2:12" customFormat="1">
      <c r="B25" s="17"/>
      <c r="C25" s="804"/>
      <c r="D25" s="17"/>
      <c r="E25" s="17"/>
      <c r="F25" s="17"/>
      <c r="G25" s="17"/>
      <c r="H25" s="17"/>
      <c r="I25" s="17"/>
      <c r="J25" s="17"/>
      <c r="K25" s="17"/>
      <c r="L25" s="17"/>
    </row>
    <row r="26" spans="2:12" customFormat="1">
      <c r="B26" s="17"/>
      <c r="C26" s="804"/>
      <c r="D26" s="17"/>
    </row>
    <row r="27" spans="2:12" customFormat="1">
      <c r="B27" s="17"/>
      <c r="C27" s="804"/>
      <c r="D27" s="17"/>
    </row>
    <row r="28" spans="2:12" customFormat="1">
      <c r="B28" s="17"/>
      <c r="C28" s="804"/>
      <c r="D28" s="17"/>
    </row>
    <row r="29" spans="2:12" customFormat="1">
      <c r="C29" s="169"/>
    </row>
    <row r="30" spans="2:12" customFormat="1">
      <c r="C30" s="169"/>
    </row>
    <row r="31" spans="2:12" customFormat="1">
      <c r="C31" s="169"/>
    </row>
    <row r="32" spans="2:12" customFormat="1">
      <c r="C32" s="169"/>
    </row>
    <row r="33" spans="1:4" customFormat="1">
      <c r="C33" s="169"/>
    </row>
    <row r="34" spans="1:4" customFormat="1">
      <c r="C34" s="169"/>
    </row>
    <row r="35" spans="1:4" customFormat="1">
      <c r="C35" s="169"/>
    </row>
    <row r="36" spans="1:4" customFormat="1">
      <c r="C36" s="169"/>
    </row>
    <row r="37" spans="1:4" customFormat="1">
      <c r="C37" s="169"/>
    </row>
    <row r="38" spans="1:4" customFormat="1">
      <c r="C38" s="169"/>
    </row>
    <row r="39" spans="1:4" customFormat="1">
      <c r="C39" s="169"/>
    </row>
    <row r="40" spans="1:4" customFormat="1">
      <c r="C40" s="169"/>
    </row>
    <row r="41" spans="1:4" customFormat="1">
      <c r="C41" s="169"/>
    </row>
    <row r="42" spans="1:4" customFormat="1">
      <c r="C42" s="169"/>
    </row>
    <row r="43" spans="1:4" customFormat="1">
      <c r="C43" s="169"/>
    </row>
    <row r="44" spans="1:4" customFormat="1">
      <c r="C44" s="169"/>
    </row>
    <row r="45" spans="1:4" customFormat="1">
      <c r="C45" s="169"/>
    </row>
    <row r="46" spans="1:4">
      <c r="A46"/>
      <c r="B46"/>
      <c r="C46" s="169"/>
      <c r="D46"/>
    </row>
    <row r="47" spans="1:4">
      <c r="A47"/>
      <c r="B47"/>
      <c r="C47" s="169"/>
      <c r="D47"/>
    </row>
    <row r="48" spans="1:4">
      <c r="A48"/>
      <c r="B48"/>
      <c r="C48" s="169"/>
      <c r="D48"/>
    </row>
  </sheetData>
  <mergeCells count="1">
    <mergeCell ref="A1:L1"/>
  </mergeCells>
  <printOptions horizontalCentered="1" verticalCentered="1"/>
  <pageMargins left="0.4" right="0.4" top="0.25" bottom="0.25" header="0.31496062992126" footer="0.31496062992126"/>
  <pageSetup scale="43"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sheetPr>
  <dimension ref="A4:E18"/>
  <sheetViews>
    <sheetView showGridLines="0" view="pageBreakPreview" zoomScale="85" zoomScaleNormal="85" zoomScaleSheetLayoutView="85" workbookViewId="0">
      <selection activeCell="G14" sqref="G14"/>
    </sheetView>
  </sheetViews>
  <sheetFormatPr baseColWidth="10" defaultRowHeight="15"/>
  <cols>
    <col min="1" max="1" width="19.7109375" style="66" customWidth="1"/>
    <col min="2" max="2" width="28" style="66" customWidth="1"/>
    <col min="3" max="3" width="19.28515625" style="66" bestFit="1" customWidth="1"/>
    <col min="4" max="4" width="22" style="66" bestFit="1" customWidth="1"/>
    <col min="5" max="5" width="14.42578125" style="66" bestFit="1" customWidth="1"/>
    <col min="6" max="6" width="13.42578125" style="66" bestFit="1" customWidth="1"/>
    <col min="7" max="7" width="14.42578125" style="66" bestFit="1" customWidth="1"/>
    <col min="8" max="8" width="18.140625" style="66" customWidth="1"/>
    <col min="9" max="9" width="19.42578125" style="66" customWidth="1"/>
    <col min="10" max="16384" width="11.42578125" style="66"/>
  </cols>
  <sheetData>
    <row r="4" spans="1:5" ht="25.5" customHeight="1"/>
    <row r="5" spans="1:5" ht="8.25" customHeight="1">
      <c r="C5" s="604"/>
      <c r="D5" s="604"/>
    </row>
    <row r="6" spans="1:5" ht="19.5" customHeight="1">
      <c r="A6" s="227" t="s">
        <v>4</v>
      </c>
      <c r="B6" s="449" t="s">
        <v>873</v>
      </c>
      <c r="C6" s="484"/>
      <c r="D6" s="604"/>
    </row>
    <row r="7" spans="1:5" ht="15.75">
      <c r="A7" s="704" t="s">
        <v>528</v>
      </c>
      <c r="B7" s="705">
        <f>+'IV.1.3. Ingr y egr SDSS'!J12</f>
        <v>115952658.19999999</v>
      </c>
      <c r="C7" s="484"/>
      <c r="D7" s="604"/>
      <c r="E7" s="604"/>
    </row>
    <row r="8" spans="1:5" ht="15.75">
      <c r="A8" s="704">
        <v>2011</v>
      </c>
      <c r="B8" s="705">
        <f>+'IV.1.3. Ingr y egr SDSS'!J13</f>
        <v>291946073.39999998</v>
      </c>
      <c r="C8" s="484"/>
      <c r="D8" s="604"/>
      <c r="E8" s="604"/>
    </row>
    <row r="9" spans="1:5" ht="15.75">
      <c r="A9" s="704" t="s">
        <v>385</v>
      </c>
      <c r="B9" s="705">
        <f>+'IV.1.3. Ingr y egr SDSS'!J14</f>
        <v>331635794.92000002</v>
      </c>
      <c r="C9" s="484"/>
      <c r="D9" s="604"/>
      <c r="E9" s="604"/>
    </row>
    <row r="10" spans="1:5" ht="15.75">
      <c r="A10" s="704" t="s">
        <v>419</v>
      </c>
      <c r="B10" s="705">
        <f>+'IV.1.3. Ingr y egr SDSS'!J15</f>
        <v>333800248.55999994</v>
      </c>
      <c r="C10" s="484"/>
      <c r="D10" s="604"/>
      <c r="E10" s="604"/>
    </row>
    <row r="11" spans="1:5" ht="15.75">
      <c r="A11" s="704" t="s">
        <v>424</v>
      </c>
      <c r="B11" s="705">
        <f>+'IV.1.3. Ingr y egr SDSS'!J16</f>
        <v>329249337.19999999</v>
      </c>
      <c r="C11" s="484"/>
      <c r="D11" s="604"/>
      <c r="E11" s="604"/>
    </row>
    <row r="12" spans="1:5" ht="15.75">
      <c r="A12" s="704" t="s">
        <v>693</v>
      </c>
      <c r="B12" s="705">
        <f>+'IV.1.3. Ingr y egr SDSS'!J17</f>
        <v>335652778.95999998</v>
      </c>
      <c r="C12" s="484"/>
      <c r="D12" s="604"/>
      <c r="E12" s="604"/>
    </row>
    <row r="13" spans="1:5" s="604" customFormat="1" ht="15.75">
      <c r="A13" s="704" t="s">
        <v>747</v>
      </c>
      <c r="B13" s="705">
        <f>+'IV.1.3. Ingr y egr SDSS'!J18</f>
        <v>328531909.15999991</v>
      </c>
      <c r="C13" s="484"/>
    </row>
    <row r="14" spans="1:5" s="604" customFormat="1" ht="15.75">
      <c r="A14" s="704" t="s">
        <v>768</v>
      </c>
      <c r="B14" s="705">
        <f>+'IV.1.3. Ingr y egr SDSS'!J19</f>
        <v>558973905.84000003</v>
      </c>
      <c r="C14" s="484"/>
    </row>
    <row r="15" spans="1:5" s="604" customFormat="1" ht="15.75">
      <c r="A15" s="704" t="s">
        <v>818</v>
      </c>
      <c r="B15" s="705">
        <f>+'IV.1.3. Ingr y egr SDSS'!J20</f>
        <v>758411882.95999992</v>
      </c>
      <c r="C15" s="484"/>
    </row>
    <row r="16" spans="1:5" s="604" customFormat="1" ht="15.75">
      <c r="A16" s="704" t="s">
        <v>875</v>
      </c>
      <c r="B16" s="705">
        <f>+'IV.1.3. Ingr y egr SDSS'!J21</f>
        <v>973800800.96999991</v>
      </c>
      <c r="C16" s="484"/>
    </row>
    <row r="17" spans="1:5" s="604" customFormat="1" ht="15.75">
      <c r="A17" s="704" t="s">
        <v>1100</v>
      </c>
      <c r="B17" s="705">
        <f>+'IV.1.3. Ingr y egr SDSS'!J22</f>
        <v>353268765.12</v>
      </c>
      <c r="C17" s="484"/>
    </row>
    <row r="18" spans="1:5" ht="15.75">
      <c r="A18" s="706" t="s">
        <v>2</v>
      </c>
      <c r="B18" s="707">
        <f>SUM(B7:B17)</f>
        <v>4711224155.29</v>
      </c>
      <c r="C18" s="484"/>
      <c r="D18" s="604"/>
      <c r="E18" s="604"/>
    </row>
  </sheetData>
  <pageMargins left="0.7" right="0.7" top="0.75" bottom="0.75" header="0.3" footer="0.3"/>
  <pageSetup scale="60"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9">
    <tabColor rgb="FF00B0F0"/>
  </sheetPr>
  <dimension ref="A4:M23"/>
  <sheetViews>
    <sheetView showGridLines="0" view="pageBreakPreview" zoomScale="70" zoomScaleNormal="85" zoomScaleSheetLayoutView="70" workbookViewId="0">
      <selection activeCell="N1" sqref="N1:S1048576"/>
    </sheetView>
  </sheetViews>
  <sheetFormatPr baseColWidth="10" defaultRowHeight="15"/>
  <cols>
    <col min="1" max="1" width="14.5703125" style="66" customWidth="1"/>
    <col min="2" max="6" width="21.5703125" style="66" customWidth="1"/>
    <col min="7" max="9" width="21.5703125" style="604" customWidth="1"/>
    <col min="10" max="11" width="21.5703125" style="66" customWidth="1"/>
    <col min="12" max="12" width="22" style="66" customWidth="1"/>
    <col min="13" max="13" width="17.140625" style="66" customWidth="1"/>
    <col min="14" max="16384" width="11.42578125" style="66"/>
  </cols>
  <sheetData>
    <row r="4" spans="1:13" ht="32.25" customHeight="1"/>
    <row r="5" spans="1:13" ht="15.75" customHeight="1">
      <c r="A5" s="431"/>
      <c r="B5" s="431"/>
      <c r="C5" s="431"/>
      <c r="D5" s="431"/>
      <c r="E5" s="431"/>
      <c r="F5" s="431"/>
      <c r="G5" s="431"/>
      <c r="H5" s="431"/>
      <c r="I5" s="431"/>
      <c r="J5" s="431"/>
      <c r="K5" s="431"/>
    </row>
    <row r="6" spans="1:13" s="604" customFormat="1" ht="46.5" customHeight="1">
      <c r="A6" s="2397" t="s">
        <v>18</v>
      </c>
      <c r="B6" s="2394" t="s">
        <v>796</v>
      </c>
      <c r="C6" s="2394"/>
      <c r="D6" s="2394"/>
      <c r="E6" s="2395" t="s">
        <v>2</v>
      </c>
      <c r="F6" s="2399" t="s">
        <v>797</v>
      </c>
      <c r="G6" s="2394"/>
      <c r="H6" s="2394"/>
      <c r="I6" s="2400"/>
      <c r="J6" s="2395" t="s">
        <v>2</v>
      </c>
      <c r="K6" s="2392" t="s">
        <v>795</v>
      </c>
    </row>
    <row r="7" spans="1:13" s="431" customFormat="1" ht="47.25" customHeight="1">
      <c r="A7" s="2398"/>
      <c r="B7" s="1608" t="s">
        <v>72</v>
      </c>
      <c r="C7" s="1608" t="s">
        <v>75</v>
      </c>
      <c r="D7" s="1608" t="s">
        <v>529</v>
      </c>
      <c r="E7" s="2396"/>
      <c r="F7" s="1867" t="s">
        <v>798</v>
      </c>
      <c r="G7" s="1868" t="s">
        <v>814</v>
      </c>
      <c r="H7" s="1868" t="s">
        <v>815</v>
      </c>
      <c r="I7" s="1869" t="s">
        <v>1101</v>
      </c>
      <c r="J7" s="2396"/>
      <c r="K7" s="2393"/>
    </row>
    <row r="8" spans="1:13" ht="15.75" customHeight="1">
      <c r="A8" s="1246" t="s">
        <v>868</v>
      </c>
      <c r="B8" s="1136">
        <v>8122421.8399999999</v>
      </c>
      <c r="C8" s="1136">
        <v>6195375.5999999996</v>
      </c>
      <c r="D8" s="1136">
        <v>11251622.16</v>
      </c>
      <c r="E8" s="1865">
        <f t="shared" ref="E8:E20" si="0">+D8+C8+B8</f>
        <v>25569419.599999998</v>
      </c>
      <c r="F8" s="1870">
        <v>14470800</v>
      </c>
      <c r="G8" s="1871">
        <v>6306000</v>
      </c>
      <c r="H8" s="1871">
        <v>16151800</v>
      </c>
      <c r="I8" s="1871">
        <v>4506000</v>
      </c>
      <c r="J8" s="2232">
        <f t="shared" ref="J8:J20" si="1">+I8+H8+G8+F8</f>
        <v>41434600</v>
      </c>
      <c r="K8" s="2231">
        <f t="shared" ref="K8:K20" si="2">+J8+E8</f>
        <v>67004019.599999994</v>
      </c>
    </row>
    <row r="9" spans="1:13" ht="15.75" customHeight="1">
      <c r="A9" s="1246" t="s">
        <v>883</v>
      </c>
      <c r="B9" s="1136">
        <v>8115928.5199999996</v>
      </c>
      <c r="C9" s="1136">
        <v>6199219.6799999997</v>
      </c>
      <c r="D9" s="1136">
        <v>11240089.92</v>
      </c>
      <c r="E9" s="1865">
        <f t="shared" si="0"/>
        <v>25555238.120000001</v>
      </c>
      <c r="F9" s="1671">
        <v>14461000</v>
      </c>
      <c r="G9" s="1137">
        <v>6306000</v>
      </c>
      <c r="H9" s="1137">
        <v>16282000</v>
      </c>
      <c r="I9" s="1137">
        <v>4186800</v>
      </c>
      <c r="J9" s="2233">
        <f t="shared" si="1"/>
        <v>41235800</v>
      </c>
      <c r="K9" s="1548">
        <f t="shared" si="2"/>
        <v>66791038.120000005</v>
      </c>
    </row>
    <row r="10" spans="1:13" ht="15.75" customHeight="1">
      <c r="A10" s="1246" t="s">
        <v>885</v>
      </c>
      <c r="B10" s="1136">
        <v>8061096.04</v>
      </c>
      <c r="C10" s="1136">
        <v>6186406.0800000001</v>
      </c>
      <c r="D10" s="1136">
        <v>11165771.039999999</v>
      </c>
      <c r="E10" s="1865">
        <f t="shared" si="0"/>
        <v>25413273.159999996</v>
      </c>
      <c r="F10" s="1671">
        <v>12489900</v>
      </c>
      <c r="G10" s="1137">
        <v>5079600</v>
      </c>
      <c r="H10" s="1137">
        <v>16157400</v>
      </c>
      <c r="I10" s="1137">
        <v>3715200</v>
      </c>
      <c r="J10" s="2233">
        <f t="shared" si="1"/>
        <v>37442100</v>
      </c>
      <c r="K10" s="1548">
        <f t="shared" si="2"/>
        <v>62855373.159999996</v>
      </c>
    </row>
    <row r="11" spans="1:13" ht="15.75" customHeight="1">
      <c r="A11" s="1246" t="s">
        <v>890</v>
      </c>
      <c r="B11" s="1136">
        <v>7988226.5599999996</v>
      </c>
      <c r="C11" s="1136">
        <v>6159497.5199999996</v>
      </c>
      <c r="D11" s="1136">
        <v>11094014.880000001</v>
      </c>
      <c r="E11" s="1865">
        <f t="shared" si="0"/>
        <v>25241738.959999997</v>
      </c>
      <c r="F11" s="1671">
        <v>13636200</v>
      </c>
      <c r="G11" s="1137">
        <v>5070000</v>
      </c>
      <c r="H11" s="1137">
        <v>16160900</v>
      </c>
      <c r="I11" s="1137">
        <v>3712800</v>
      </c>
      <c r="J11" s="2233">
        <f t="shared" si="1"/>
        <v>38579900</v>
      </c>
      <c r="K11" s="1548">
        <f t="shared" si="2"/>
        <v>63821638.959999993</v>
      </c>
    </row>
    <row r="12" spans="1:13" ht="15.75" customHeight="1">
      <c r="A12" s="1246" t="s">
        <v>897</v>
      </c>
      <c r="B12" s="1136">
        <v>7938444.4400000004</v>
      </c>
      <c r="C12" s="1136">
        <v>6155653.4400000004</v>
      </c>
      <c r="D12" s="1136">
        <v>11044041.84</v>
      </c>
      <c r="E12" s="1865">
        <f t="shared" si="0"/>
        <v>25138139.720000003</v>
      </c>
      <c r="F12" s="1671">
        <v>14801300</v>
      </c>
      <c r="G12" s="1137">
        <v>6522000</v>
      </c>
      <c r="H12" s="1137">
        <v>16188900</v>
      </c>
      <c r="I12" s="1137">
        <v>3777600</v>
      </c>
      <c r="J12" s="2233">
        <f t="shared" si="1"/>
        <v>41289800</v>
      </c>
      <c r="K12" s="1548">
        <f t="shared" si="2"/>
        <v>66427939.719999999</v>
      </c>
    </row>
    <row r="13" spans="1:13" ht="15.75" customHeight="1">
      <c r="A13" s="1246" t="s">
        <v>1001</v>
      </c>
      <c r="B13" s="1136">
        <v>7834551.3200000003</v>
      </c>
      <c r="C13" s="1136">
        <v>6154372.0800000001</v>
      </c>
      <c r="D13" s="1136">
        <v>10960753.439999999</v>
      </c>
      <c r="E13" s="1865">
        <f t="shared" si="0"/>
        <v>24949676.84</v>
      </c>
      <c r="F13" s="1671">
        <v>14799000</v>
      </c>
      <c r="G13" s="1137">
        <v>6400800</v>
      </c>
      <c r="H13" s="1137">
        <v>16888900</v>
      </c>
      <c r="I13" s="1137">
        <v>7302000</v>
      </c>
      <c r="J13" s="2233">
        <f t="shared" si="1"/>
        <v>45390700</v>
      </c>
      <c r="K13" s="1548">
        <f t="shared" si="2"/>
        <v>70340376.840000004</v>
      </c>
      <c r="L13" s="604"/>
      <c r="M13" s="604"/>
    </row>
    <row r="14" spans="1:13" ht="15.75" customHeight="1">
      <c r="A14" s="1246" t="s">
        <v>1016</v>
      </c>
      <c r="B14" s="1136">
        <v>7772504.04</v>
      </c>
      <c r="C14" s="1136">
        <v>6147965.2800000003</v>
      </c>
      <c r="D14" s="1136">
        <v>10892841.359999999</v>
      </c>
      <c r="E14" s="1865">
        <f t="shared" si="0"/>
        <v>24813310.68</v>
      </c>
      <c r="F14" s="1671">
        <v>9081800</v>
      </c>
      <c r="G14" s="1137">
        <v>0</v>
      </c>
      <c r="H14" s="1137">
        <v>0</v>
      </c>
      <c r="I14" s="1137">
        <v>0</v>
      </c>
      <c r="J14" s="2233">
        <f t="shared" si="1"/>
        <v>9081800</v>
      </c>
      <c r="K14" s="1548">
        <f t="shared" si="2"/>
        <v>33895110.68</v>
      </c>
    </row>
    <row r="15" spans="1:13" ht="15.75" customHeight="1">
      <c r="A15" s="1246" t="s">
        <v>1028</v>
      </c>
      <c r="B15" s="1136">
        <v>7698191.5999999996</v>
      </c>
      <c r="C15" s="1136">
        <v>6153090.7199999997</v>
      </c>
      <c r="D15" s="1136">
        <v>10849275.119999999</v>
      </c>
      <c r="E15" s="1865">
        <f t="shared" si="0"/>
        <v>24700557.439999998</v>
      </c>
      <c r="F15" s="1671">
        <v>20132200</v>
      </c>
      <c r="G15" s="1137">
        <v>13270800</v>
      </c>
      <c r="H15" s="1137">
        <v>33759600</v>
      </c>
      <c r="I15" s="1137">
        <v>24314400</v>
      </c>
      <c r="J15" s="2233">
        <f t="shared" si="1"/>
        <v>91477000</v>
      </c>
      <c r="K15" s="1548">
        <f t="shared" si="2"/>
        <v>116177557.44</v>
      </c>
      <c r="L15" s="604"/>
      <c r="M15" s="604"/>
    </row>
    <row r="16" spans="1:13" ht="15.75" customHeight="1">
      <c r="A16" s="1246" t="s">
        <v>1042</v>
      </c>
      <c r="B16" s="1136">
        <v>7637587.2800000003</v>
      </c>
      <c r="C16" s="1136">
        <v>6146683.9199999999</v>
      </c>
      <c r="D16" s="1136">
        <v>92337045.450000003</v>
      </c>
      <c r="E16" s="1865">
        <f t="shared" si="0"/>
        <v>106121316.65000001</v>
      </c>
      <c r="F16" s="1671">
        <v>24772200</v>
      </c>
      <c r="G16" s="1137">
        <v>74605545.459999993</v>
      </c>
      <c r="H16" s="1137">
        <v>1792967.77</v>
      </c>
      <c r="I16" s="1137">
        <v>26864155.25</v>
      </c>
      <c r="J16" s="2233">
        <f t="shared" si="1"/>
        <v>128034868.47999999</v>
      </c>
      <c r="K16" s="1548">
        <f t="shared" si="2"/>
        <v>234156185.13</v>
      </c>
      <c r="L16" s="604"/>
      <c r="M16" s="604"/>
    </row>
    <row r="17" spans="1:13" s="604" customFormat="1" ht="15.75" customHeight="1">
      <c r="A17" s="1246" t="s">
        <v>1047</v>
      </c>
      <c r="B17" s="1136">
        <v>7560388.9199999999</v>
      </c>
      <c r="C17" s="1136">
        <v>6123619.4400000004</v>
      </c>
      <c r="D17" s="1136">
        <v>10731390</v>
      </c>
      <c r="E17" s="1865">
        <f t="shared" si="0"/>
        <v>24415398.359999999</v>
      </c>
      <c r="F17" s="1671">
        <v>14588400</v>
      </c>
      <c r="G17" s="1137">
        <v>6646800</v>
      </c>
      <c r="H17" s="1137">
        <v>16825200</v>
      </c>
      <c r="I17" s="1137">
        <v>12762000</v>
      </c>
      <c r="J17" s="2233">
        <f t="shared" si="1"/>
        <v>50822400</v>
      </c>
      <c r="K17" s="1548">
        <f t="shared" si="2"/>
        <v>75237798.359999999</v>
      </c>
    </row>
    <row r="18" spans="1:13" s="604" customFormat="1" ht="15.75" customHeight="1">
      <c r="A18" s="1246" t="s">
        <v>1072</v>
      </c>
      <c r="B18" s="1136">
        <v>7527200.8399999999</v>
      </c>
      <c r="C18" s="1136">
        <v>6133870.3200000003</v>
      </c>
      <c r="D18" s="1136">
        <v>10708325.52</v>
      </c>
      <c r="E18" s="1865">
        <f t="shared" si="0"/>
        <v>24369396.68</v>
      </c>
      <c r="F18" s="1671">
        <v>14635000</v>
      </c>
      <c r="G18" s="1137">
        <v>6649200</v>
      </c>
      <c r="H18" s="1137">
        <v>33814200</v>
      </c>
      <c r="I18" s="1137">
        <v>12790800</v>
      </c>
      <c r="J18" s="2233">
        <f t="shared" si="1"/>
        <v>67889200</v>
      </c>
      <c r="K18" s="1548">
        <f t="shared" si="2"/>
        <v>92258596.680000007</v>
      </c>
    </row>
    <row r="19" spans="1:13" s="604" customFormat="1" ht="15.75" customHeight="1">
      <c r="A19" s="1246" t="s">
        <v>1079</v>
      </c>
      <c r="B19" s="1136">
        <v>7486076.4800000004</v>
      </c>
      <c r="C19" s="1136">
        <v>6117212.6399999997</v>
      </c>
      <c r="D19" s="1136">
        <v>10675010.16</v>
      </c>
      <c r="E19" s="1865">
        <f t="shared" si="0"/>
        <v>24278299.280000001</v>
      </c>
      <c r="F19" s="1671">
        <v>15844300</v>
      </c>
      <c r="G19" s="1137">
        <v>6646800</v>
      </c>
      <c r="H19" s="1137">
        <v>16919700</v>
      </c>
      <c r="I19" s="1137">
        <v>12858000</v>
      </c>
      <c r="J19" s="2233">
        <f>+I19+H19+G19+F19</f>
        <v>52268800</v>
      </c>
      <c r="K19" s="1548">
        <f>+J19+E19</f>
        <v>76547099.280000001</v>
      </c>
    </row>
    <row r="20" spans="1:13" s="604" customFormat="1" ht="15.75" customHeight="1">
      <c r="A20" s="1247" t="s">
        <v>1088</v>
      </c>
      <c r="B20" s="1236">
        <v>7447838.4000000004</v>
      </c>
      <c r="C20" s="1236">
        <v>6106961.7599999998</v>
      </c>
      <c r="D20" s="1236">
        <v>10636569.359999999</v>
      </c>
      <c r="E20" s="1866">
        <f t="shared" si="0"/>
        <v>24191369.52</v>
      </c>
      <c r="F20" s="1549">
        <v>0</v>
      </c>
      <c r="G20" s="1237">
        <v>0</v>
      </c>
      <c r="H20" s="1237">
        <v>16926700</v>
      </c>
      <c r="I20" s="1237"/>
      <c r="J20" s="2234">
        <f t="shared" si="1"/>
        <v>16926700</v>
      </c>
      <c r="K20" s="1550">
        <f t="shared" si="2"/>
        <v>41118069.519999996</v>
      </c>
      <c r="L20" s="66"/>
      <c r="M20" s="66"/>
    </row>
    <row r="21" spans="1:13" s="604" customFormat="1" ht="17.25" customHeight="1">
      <c r="F21" s="66"/>
      <c r="J21" s="66"/>
      <c r="K21" s="66"/>
      <c r="L21" s="66"/>
      <c r="M21" s="66"/>
    </row>
    <row r="23" spans="1:13" s="604" customFormat="1">
      <c r="A23" s="66"/>
      <c r="B23" s="66"/>
      <c r="C23" s="66"/>
      <c r="D23" s="66"/>
      <c r="E23" s="66"/>
      <c r="F23" s="66"/>
      <c r="J23" s="66"/>
      <c r="K23" s="66"/>
      <c r="L23" s="66"/>
      <c r="M23" s="66"/>
    </row>
  </sheetData>
  <mergeCells count="6">
    <mergeCell ref="K6:K7"/>
    <mergeCell ref="B6:D6"/>
    <mergeCell ref="J6:J7"/>
    <mergeCell ref="A6:A7"/>
    <mergeCell ref="E6:E7"/>
    <mergeCell ref="F6:I6"/>
  </mergeCells>
  <conditionalFormatting sqref="B20:D20 E8:E20 J8:K19 K20">
    <cfRule type="cellIs" dxfId="12" priority="5" operator="equal">
      <formula>0</formula>
    </cfRule>
  </conditionalFormatting>
  <conditionalFormatting sqref="F16:F19">
    <cfRule type="cellIs" dxfId="11" priority="4" operator="equal">
      <formula>0</formula>
    </cfRule>
  </conditionalFormatting>
  <conditionalFormatting sqref="F19:I19 F16:F19 H20">
    <cfRule type="cellIs" dxfId="10" priority="3" operator="equal">
      <formula>0</formula>
    </cfRule>
  </conditionalFormatting>
  <conditionalFormatting sqref="F16">
    <cfRule type="cellIs" dxfId="9" priority="2" operator="equal">
      <formula>0</formula>
    </cfRule>
  </conditionalFormatting>
  <conditionalFormatting sqref="F15">
    <cfRule type="cellIs" dxfId="8" priority="1" operator="equal">
      <formula>0</formula>
    </cfRule>
  </conditionalFormatting>
  <pageMargins left="0.7" right="0.7" top="0.75" bottom="0.75" header="0.3" footer="0.3"/>
  <pageSetup scale="41"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rgb="FF00B0F0"/>
  </sheetPr>
  <dimension ref="I5:I49"/>
  <sheetViews>
    <sheetView showGridLines="0" view="pageBreakPreview" zoomScale="69" zoomScaleNormal="100" zoomScaleSheetLayoutView="69" workbookViewId="0">
      <selection activeCell="N29" sqref="N29"/>
    </sheetView>
  </sheetViews>
  <sheetFormatPr baseColWidth="10" defaultRowHeight="15"/>
  <cols>
    <col min="3" max="3" width="18.85546875" customWidth="1"/>
    <col min="5" max="5" width="16.42578125" customWidth="1"/>
    <col min="6" max="6" width="18.140625" customWidth="1"/>
    <col min="8" max="8" width="23.7109375" customWidth="1"/>
    <col min="9" max="9" width="17.28515625" customWidth="1"/>
    <col min="10" max="10" width="20.85546875" customWidth="1"/>
    <col min="11" max="11" width="18.28515625" customWidth="1"/>
    <col min="12" max="12" width="22.28515625" customWidth="1"/>
  </cols>
  <sheetData>
    <row r="5" ht="21" customHeight="1"/>
    <row r="26" ht="24" customHeight="1"/>
    <row r="48" spans="9:9">
      <c r="I48" s="119"/>
    </row>
    <row r="49" spans="9:9">
      <c r="I49" s="199"/>
    </row>
  </sheetData>
  <pageMargins left="0.7" right="0.7" top="0.75" bottom="0.75" header="0.3" footer="0.3"/>
  <pageSetup scale="51"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rgb="FF00B0F0"/>
  </sheetPr>
  <dimension ref="A1:M48"/>
  <sheetViews>
    <sheetView showGridLines="0" view="pageBreakPreview" zoomScale="55" zoomScaleNormal="85" zoomScaleSheetLayoutView="55" workbookViewId="0">
      <selection activeCell="C18" sqref="C18"/>
    </sheetView>
  </sheetViews>
  <sheetFormatPr baseColWidth="10" defaultColWidth="11.42578125" defaultRowHeight="15"/>
  <cols>
    <col min="1" max="1" width="24.5703125" style="66" customWidth="1"/>
    <col min="2" max="2" width="34.140625" style="66" customWidth="1"/>
    <col min="3" max="3" width="34.42578125" style="66" customWidth="1"/>
    <col min="4" max="4" width="26.85546875" style="66" bestFit="1" customWidth="1"/>
    <col min="5" max="5" width="22" style="66" bestFit="1" customWidth="1"/>
    <col min="6" max="6" width="28.85546875" style="66" customWidth="1"/>
    <col min="7" max="7" width="22.85546875" style="66" customWidth="1"/>
    <col min="8" max="8" width="16.5703125" style="66" customWidth="1"/>
    <col min="9" max="9" width="19.42578125" style="66" customWidth="1"/>
    <col min="10" max="10" width="30.85546875" style="66" customWidth="1"/>
    <col min="11" max="11" width="15.85546875" style="66" customWidth="1"/>
    <col min="12" max="12" width="11.42578125" style="66"/>
    <col min="13" max="13" width="43.28515625" style="66" customWidth="1"/>
    <col min="14" max="16384" width="11.42578125" style="66"/>
  </cols>
  <sheetData>
    <row r="1" spans="1:12" ht="114.75" customHeight="1">
      <c r="A1" s="2384"/>
      <c r="B1" s="2384"/>
      <c r="C1" s="2384"/>
      <c r="D1" s="2384"/>
      <c r="E1" s="2384"/>
      <c r="F1" s="2384"/>
      <c r="G1" s="2384"/>
      <c r="H1" s="2384"/>
      <c r="I1" s="2384"/>
      <c r="J1" s="2384"/>
      <c r="K1" s="2384"/>
      <c r="L1" s="2384"/>
    </row>
    <row r="2" spans="1:12" ht="17.25" customHeight="1"/>
    <row r="3" spans="1:12" s="440" customFormat="1" ht="27.75" customHeight="1">
      <c r="A3" s="988" t="s">
        <v>4</v>
      </c>
      <c r="B3" s="989" t="s">
        <v>125</v>
      </c>
      <c r="C3" s="990"/>
      <c r="D3" s="693"/>
      <c r="E3" s="693"/>
      <c r="F3" s="693"/>
      <c r="G3" s="693"/>
      <c r="H3" s="693"/>
      <c r="I3" s="693"/>
      <c r="J3" s="693"/>
      <c r="K3" s="693"/>
    </row>
    <row r="4" spans="1:12" s="440" customFormat="1" ht="18.75">
      <c r="A4" s="991">
        <v>2003</v>
      </c>
      <c r="B4" s="992">
        <v>1813713639.4200001</v>
      </c>
      <c r="C4" s="993"/>
      <c r="D4" s="994"/>
      <c r="E4" s="693"/>
      <c r="F4" s="693"/>
      <c r="G4" s="693"/>
      <c r="H4" s="693"/>
      <c r="I4" s="693"/>
      <c r="J4" s="693"/>
      <c r="K4" s="693"/>
    </row>
    <row r="5" spans="1:12" s="440" customFormat="1" ht="18.75">
      <c r="A5" s="991">
        <v>2004</v>
      </c>
      <c r="B5" s="992">
        <v>6547406092.6800003</v>
      </c>
      <c r="C5" s="993"/>
      <c r="D5" s="994"/>
      <c r="E5" s="693"/>
      <c r="F5" s="693"/>
      <c r="G5" s="693"/>
      <c r="H5" s="693"/>
      <c r="I5" s="693"/>
      <c r="J5" s="693"/>
      <c r="K5" s="693"/>
    </row>
    <row r="6" spans="1:12" s="440" customFormat="1" ht="18.75">
      <c r="A6" s="991">
        <v>2005</v>
      </c>
      <c r="B6" s="992">
        <v>8393553851.0500002</v>
      </c>
      <c r="C6" s="993"/>
      <c r="D6" s="994"/>
      <c r="E6" s="693"/>
      <c r="F6" s="693"/>
      <c r="G6" s="693"/>
      <c r="H6" s="693"/>
      <c r="I6" s="693"/>
      <c r="J6" s="693"/>
      <c r="K6" s="693"/>
    </row>
    <row r="7" spans="1:12" s="440" customFormat="1" ht="18.75">
      <c r="A7" s="991">
        <v>2006</v>
      </c>
      <c r="B7" s="992">
        <v>9613650449.1000004</v>
      </c>
      <c r="C7" s="995"/>
      <c r="D7" s="994"/>
      <c r="E7" s="693"/>
      <c r="F7" s="994"/>
      <c r="G7" s="693"/>
      <c r="H7" s="693"/>
      <c r="I7" s="693"/>
      <c r="J7" s="693"/>
      <c r="K7" s="693"/>
    </row>
    <row r="8" spans="1:12" s="440" customFormat="1" ht="18.75">
      <c r="A8" s="991">
        <v>2007</v>
      </c>
      <c r="B8" s="992">
        <v>14892605258.139999</v>
      </c>
      <c r="C8" s="996"/>
      <c r="D8" s="994"/>
      <c r="E8" s="693"/>
      <c r="F8" s="994"/>
      <c r="G8" s="693"/>
      <c r="H8" s="693"/>
      <c r="I8" s="693"/>
      <c r="J8" s="693"/>
      <c r="K8" s="693"/>
    </row>
    <row r="9" spans="1:12" s="440" customFormat="1" ht="18.75">
      <c r="A9" s="991">
        <v>2008</v>
      </c>
      <c r="B9" s="992">
        <v>15887938438.049999</v>
      </c>
      <c r="C9" s="996"/>
      <c r="D9" s="994"/>
      <c r="E9" s="693"/>
      <c r="F9" s="994"/>
      <c r="G9" s="996"/>
      <c r="H9" s="693"/>
      <c r="I9" s="693"/>
      <c r="J9" s="693"/>
      <c r="K9" s="693"/>
    </row>
    <row r="10" spans="1:12" s="440" customFormat="1" ht="18.75">
      <c r="A10" s="991">
        <v>2009</v>
      </c>
      <c r="B10" s="992">
        <v>18789773765.599998</v>
      </c>
      <c r="C10" s="996"/>
      <c r="D10" s="693"/>
      <c r="E10" s="693"/>
      <c r="F10" s="994"/>
      <c r="G10" s="996"/>
      <c r="H10" s="693"/>
      <c r="I10" s="693"/>
      <c r="J10" s="693"/>
      <c r="K10" s="693"/>
    </row>
    <row r="11" spans="1:12" s="440" customFormat="1" ht="18.75">
      <c r="A11" s="991">
        <v>2010</v>
      </c>
      <c r="B11" s="992">
        <v>23938490112.330002</v>
      </c>
      <c r="C11" s="996"/>
      <c r="D11" s="994"/>
      <c r="E11" s="693"/>
      <c r="F11" s="994"/>
      <c r="G11" s="996"/>
      <c r="H11" s="693"/>
      <c r="I11" s="693"/>
      <c r="J11" s="693"/>
      <c r="K11" s="693"/>
    </row>
    <row r="12" spans="1:12" s="440" customFormat="1" ht="18.75">
      <c r="A12" s="991">
        <v>2011</v>
      </c>
      <c r="B12" s="992">
        <v>23585106301.459999</v>
      </c>
      <c r="C12" s="996"/>
      <c r="D12" s="693"/>
      <c r="E12" s="990"/>
      <c r="F12" s="994"/>
      <c r="G12" s="996"/>
      <c r="H12" s="693"/>
      <c r="I12" s="693"/>
      <c r="J12" s="693"/>
      <c r="K12" s="693"/>
    </row>
    <row r="13" spans="1:12" s="440" customFormat="1" ht="18.75">
      <c r="A13" s="991" t="s">
        <v>385</v>
      </c>
      <c r="B13" s="992">
        <v>26400473552.349998</v>
      </c>
      <c r="C13" s="996"/>
      <c r="D13" s="693"/>
      <c r="E13" s="997"/>
      <c r="F13" s="994"/>
      <c r="G13" s="996"/>
      <c r="H13" s="693"/>
      <c r="I13" s="693"/>
      <c r="J13" s="693"/>
      <c r="K13" s="693"/>
    </row>
    <row r="14" spans="1:12" s="440" customFormat="1" ht="18.75">
      <c r="A14" s="991" t="s">
        <v>419</v>
      </c>
      <c r="B14" s="992">
        <v>29506184318.75</v>
      </c>
      <c r="C14" s="996"/>
      <c r="D14" s="693"/>
      <c r="E14" s="693"/>
      <c r="F14" s="994"/>
      <c r="G14" s="996"/>
      <c r="H14" s="693"/>
      <c r="I14" s="693"/>
      <c r="J14" s="693"/>
      <c r="K14" s="693"/>
    </row>
    <row r="15" spans="1:12" s="440" customFormat="1" ht="18.75">
      <c r="A15" s="991" t="s">
        <v>424</v>
      </c>
      <c r="B15" s="992">
        <v>33591892120.470001</v>
      </c>
      <c r="C15" s="693"/>
      <c r="D15" s="693"/>
      <c r="E15" s="693"/>
      <c r="F15" s="994"/>
      <c r="G15" s="996"/>
      <c r="H15" s="693"/>
      <c r="I15" s="693"/>
      <c r="J15" s="693"/>
      <c r="K15" s="693"/>
    </row>
    <row r="16" spans="1:12" s="440" customFormat="1" ht="18.75">
      <c r="A16" s="991" t="s">
        <v>693</v>
      </c>
      <c r="B16" s="992">
        <v>38018208331.940002</v>
      </c>
      <c r="C16" s="998"/>
      <c r="D16" s="693"/>
      <c r="E16" s="693"/>
      <c r="F16" s="994"/>
      <c r="G16" s="996"/>
      <c r="H16" s="693"/>
      <c r="I16" s="693"/>
      <c r="J16" s="693"/>
      <c r="K16" s="693"/>
    </row>
    <row r="17" spans="1:13" s="440" customFormat="1" ht="18.75">
      <c r="A17" s="991" t="s">
        <v>747</v>
      </c>
      <c r="B17" s="992">
        <v>42519520570.940002</v>
      </c>
      <c r="C17" s="998"/>
      <c r="E17" s="693"/>
      <c r="F17" s="994"/>
      <c r="G17" s="996"/>
      <c r="H17" s="693"/>
      <c r="I17" s="693"/>
      <c r="J17" s="693"/>
      <c r="K17" s="693"/>
    </row>
    <row r="18" spans="1:13" s="440" customFormat="1" ht="18.75">
      <c r="A18" s="991" t="s">
        <v>768</v>
      </c>
      <c r="B18" s="992">
        <v>101100361577.35997</v>
      </c>
      <c r="C18" s="998"/>
      <c r="D18" s="994"/>
      <c r="E18" s="693"/>
      <c r="F18" s="994"/>
      <c r="G18" s="996"/>
    </row>
    <row r="19" spans="1:13" s="440" customFormat="1" ht="18.75">
      <c r="A19" s="991" t="s">
        <v>818</v>
      </c>
      <c r="B19" s="992">
        <v>53637242685.029984</v>
      </c>
      <c r="C19" s="998"/>
      <c r="D19" s="994"/>
      <c r="E19" s="693"/>
      <c r="F19" s="994"/>
      <c r="G19" s="996"/>
    </row>
    <row r="20" spans="1:13" s="440" customFormat="1" ht="18.75">
      <c r="A20" s="991" t="s">
        <v>875</v>
      </c>
      <c r="B20" s="992">
        <f>+'IV.3.3.Pagos anuales x cuentas'!J14</f>
        <v>58492444764.090012</v>
      </c>
      <c r="C20" s="998"/>
      <c r="D20" s="994"/>
      <c r="E20" s="693"/>
      <c r="F20" s="994"/>
      <c r="G20" s="996"/>
    </row>
    <row r="21" spans="1:13" s="440" customFormat="1" ht="18.75">
      <c r="A21" s="991" t="s">
        <v>1102</v>
      </c>
      <c r="B21" s="992">
        <f>+'IV.3.3.Pagos anuales x cuentas'!K14</f>
        <v>24628654699.060001</v>
      </c>
      <c r="C21" s="998"/>
      <c r="D21" s="994"/>
      <c r="E21" s="693"/>
      <c r="F21" s="994"/>
      <c r="G21" s="996"/>
    </row>
    <row r="22" spans="1:13" s="440" customFormat="1" ht="18.75">
      <c r="A22" s="999" t="s">
        <v>2</v>
      </c>
      <c r="B22" s="1000">
        <f>SUM(B4:B21)</f>
        <v>531357220527.82001</v>
      </c>
      <c r="C22" s="437"/>
      <c r="E22" s="693"/>
      <c r="F22" s="1001"/>
      <c r="G22" s="996"/>
      <c r="M22" s="998"/>
    </row>
    <row r="23" spans="1:13">
      <c r="A23" s="1"/>
      <c r="B23" s="1"/>
      <c r="C23" s="1"/>
      <c r="E23" s="80"/>
      <c r="F23" s="935"/>
      <c r="G23" s="934"/>
    </row>
    <row r="24" spans="1:13">
      <c r="A24" s="1"/>
      <c r="B24" s="1"/>
      <c r="C24" s="1"/>
      <c r="D24" s="1"/>
      <c r="E24" s="1"/>
      <c r="F24" s="935"/>
      <c r="G24" s="934"/>
    </row>
    <row r="25" spans="1:13">
      <c r="A25" s="1"/>
      <c r="B25" s="1"/>
      <c r="C25" s="1"/>
      <c r="D25" s="1"/>
      <c r="E25" s="1"/>
      <c r="F25" s="1"/>
      <c r="G25" s="934"/>
    </row>
    <row r="26" spans="1:13">
      <c r="A26" s="1"/>
      <c r="B26" s="1"/>
      <c r="C26" s="1"/>
      <c r="D26" s="1"/>
      <c r="E26" s="1"/>
      <c r="F26" s="1"/>
      <c r="G26" s="1"/>
    </row>
    <row r="27" spans="1:13">
      <c r="A27" s="1"/>
      <c r="B27" s="1"/>
      <c r="C27" s="1"/>
      <c r="D27" s="1"/>
      <c r="E27" s="1"/>
      <c r="F27" s="1"/>
      <c r="G27" s="1"/>
    </row>
    <row r="28" spans="1:13">
      <c r="A28" s="1"/>
      <c r="B28" s="1"/>
      <c r="C28" s="1"/>
      <c r="D28" s="1"/>
      <c r="E28" s="1"/>
      <c r="F28" s="1"/>
      <c r="G28" s="1"/>
    </row>
    <row r="29" spans="1:13">
      <c r="A29" s="1"/>
      <c r="B29" s="1"/>
      <c r="C29" s="1"/>
      <c r="D29" s="1"/>
      <c r="E29" s="1"/>
      <c r="F29" s="1"/>
      <c r="G29" s="1"/>
    </row>
    <row r="30" spans="1:13">
      <c r="A30" s="1"/>
      <c r="B30" s="1"/>
      <c r="C30" s="1"/>
      <c r="D30" s="1"/>
      <c r="E30" s="1"/>
      <c r="F30" s="1"/>
      <c r="G30" s="1"/>
    </row>
    <row r="31" spans="1:13">
      <c r="A31" s="1"/>
      <c r="B31" s="1"/>
      <c r="C31" s="1"/>
      <c r="D31" s="1"/>
      <c r="E31" s="1"/>
      <c r="F31" s="1"/>
      <c r="G31" s="1"/>
    </row>
    <row r="32" spans="1:13">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c r="C47" s="1"/>
      <c r="D47" s="1"/>
      <c r="E47" s="1"/>
      <c r="F47" s="1"/>
      <c r="G47" s="1"/>
    </row>
    <row r="48" spans="1:7">
      <c r="A48" s="1"/>
      <c r="B48" s="1"/>
      <c r="F48" s="604"/>
    </row>
  </sheetData>
  <mergeCells count="1">
    <mergeCell ref="A1:L1"/>
  </mergeCells>
  <printOptions horizontalCentered="1"/>
  <pageMargins left="0.70866141732283472" right="0.70866141732283472" top="0.33" bottom="0.74803149606299213" header="0.31496062992125984" footer="0.31496062992125984"/>
  <pageSetup scale="41" orientation="landscape" r:id="rId1"/>
  <drawing r:id="rId2"/>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rgb="FF00B0F0"/>
  </sheetPr>
  <dimension ref="A1:M41"/>
  <sheetViews>
    <sheetView showGridLines="0" view="pageBreakPreview" zoomScaleNormal="70" zoomScaleSheetLayoutView="100" workbookViewId="0">
      <pane xSplit="1" ySplit="3" topLeftCell="B4" activePane="bottomRight" state="frozen"/>
      <selection pane="topRight" activeCell="B1" sqref="B1"/>
      <selection pane="bottomLeft" activeCell="A4" sqref="A4"/>
      <selection pane="bottomRight" activeCell="N27" sqref="N27"/>
    </sheetView>
  </sheetViews>
  <sheetFormatPr baseColWidth="10" defaultColWidth="11.5703125" defaultRowHeight="15"/>
  <cols>
    <col min="1" max="1" width="17.5703125" customWidth="1"/>
    <col min="2" max="2" width="17.28515625" style="604" customWidth="1"/>
    <col min="3" max="3" width="19.42578125" style="604" customWidth="1"/>
    <col min="4" max="5" width="19.42578125" customWidth="1"/>
    <col min="6" max="11" width="19.42578125" style="604" customWidth="1"/>
    <col min="12" max="12" width="21" customWidth="1"/>
    <col min="13" max="13" width="7.85546875" style="604" customWidth="1"/>
  </cols>
  <sheetData>
    <row r="1" spans="1:13" ht="77.25" customHeight="1">
      <c r="A1" s="2384"/>
      <c r="B1" s="2384"/>
      <c r="C1" s="2384"/>
      <c r="D1" s="2384"/>
      <c r="E1" s="2384"/>
      <c r="F1" s="2384"/>
      <c r="G1" s="2384"/>
      <c r="H1" s="2384"/>
      <c r="I1" s="2384"/>
      <c r="J1" s="2384"/>
      <c r="K1" s="2384"/>
      <c r="L1" s="2384"/>
      <c r="M1" s="987"/>
    </row>
    <row r="2" spans="1:13" s="66" customFormat="1" ht="5.25" customHeight="1">
      <c r="A2" s="210"/>
      <c r="B2" s="209"/>
      <c r="C2" s="209"/>
      <c r="D2" s="209"/>
      <c r="E2" s="209"/>
      <c r="F2" s="209"/>
      <c r="G2" s="209"/>
      <c r="H2" s="209"/>
      <c r="I2" s="209"/>
      <c r="J2" s="209"/>
      <c r="K2" s="209"/>
      <c r="M2" s="604"/>
    </row>
    <row r="3" spans="1:13" s="111" customFormat="1" ht="20.25" customHeight="1">
      <c r="A3" s="238" t="s">
        <v>132</v>
      </c>
      <c r="B3" s="255" t="s">
        <v>755</v>
      </c>
      <c r="C3" s="255" t="s">
        <v>756</v>
      </c>
      <c r="D3" s="943" t="s">
        <v>757</v>
      </c>
      <c r="E3" s="943" t="s">
        <v>758</v>
      </c>
      <c r="F3" s="943" t="s">
        <v>759</v>
      </c>
      <c r="G3" s="943" t="s">
        <v>760</v>
      </c>
      <c r="H3" s="943" t="s">
        <v>761</v>
      </c>
      <c r="I3" s="943" t="s">
        <v>833</v>
      </c>
      <c r="J3" s="943" t="s">
        <v>1032</v>
      </c>
      <c r="K3" s="1991" t="s">
        <v>1103</v>
      </c>
      <c r="L3" s="944" t="s">
        <v>2</v>
      </c>
      <c r="M3" s="1002"/>
    </row>
    <row r="4" spans="1:13" s="32" customFormat="1">
      <c r="A4" s="271" t="s">
        <v>48</v>
      </c>
      <c r="B4" s="916">
        <v>5839419444.0776243</v>
      </c>
      <c r="C4" s="916">
        <v>12859758360.700001</v>
      </c>
      <c r="D4" s="270">
        <v>20128712672.200001</v>
      </c>
      <c r="E4" s="270">
        <v>32962116298.629997</v>
      </c>
      <c r="F4" s="606">
        <v>38670787569.119995</v>
      </c>
      <c r="G4" s="606">
        <v>49336490530.479996</v>
      </c>
      <c r="H4" s="606">
        <v>63454952170.690002</v>
      </c>
      <c r="I4" s="606">
        <v>120882497972.31999</v>
      </c>
      <c r="J4" s="606">
        <v>45683726131.730003</v>
      </c>
      <c r="K4" s="606">
        <v>19776361007.5</v>
      </c>
      <c r="L4" s="274">
        <f>SUM(B4:K4)</f>
        <v>409594822157.44763</v>
      </c>
      <c r="M4" s="1003"/>
    </row>
    <row r="5" spans="1:13" s="32" customFormat="1">
      <c r="A5" s="271" t="s">
        <v>49</v>
      </c>
      <c r="B5" s="916">
        <v>572745548.09000003</v>
      </c>
      <c r="C5" s="916">
        <v>1272073927.7200003</v>
      </c>
      <c r="D5" s="606">
        <v>1428981451.9089999</v>
      </c>
      <c r="E5" s="606">
        <v>1727296672.25</v>
      </c>
      <c r="F5" s="606">
        <v>2077234459.25</v>
      </c>
      <c r="G5" s="606">
        <v>2280692521.3000002</v>
      </c>
      <c r="H5" s="606">
        <v>2300078766.1599998</v>
      </c>
      <c r="I5" s="606">
        <v>5443882888.29</v>
      </c>
      <c r="J5" s="606">
        <v>2041076968.23</v>
      </c>
      <c r="K5" s="606">
        <v>794444018.95000005</v>
      </c>
      <c r="L5" s="274">
        <f t="shared" ref="L5:L13" si="0">SUM(B5:K5)</f>
        <v>19938507222.149002</v>
      </c>
      <c r="M5" s="1003"/>
    </row>
    <row r="6" spans="1:13" s="32" customFormat="1">
      <c r="A6" s="271" t="s">
        <v>50</v>
      </c>
      <c r="B6" s="606">
        <v>0</v>
      </c>
      <c r="C6" s="606">
        <v>0</v>
      </c>
      <c r="D6" s="606">
        <v>3755460803.8300004</v>
      </c>
      <c r="E6" s="606">
        <v>404625934.49000001</v>
      </c>
      <c r="F6" s="606">
        <v>0</v>
      </c>
      <c r="G6" s="606">
        <v>0</v>
      </c>
      <c r="H6" s="606">
        <v>0</v>
      </c>
      <c r="I6" s="606">
        <v>0</v>
      </c>
      <c r="J6" s="606">
        <v>0</v>
      </c>
      <c r="K6" s="606">
        <v>0</v>
      </c>
      <c r="L6" s="274">
        <f t="shared" si="0"/>
        <v>4160086738.3200006</v>
      </c>
      <c r="M6" s="1003"/>
    </row>
    <row r="7" spans="1:13" s="32" customFormat="1">
      <c r="A7" s="271" t="s">
        <v>51</v>
      </c>
      <c r="B7" s="916">
        <v>935302171.8778621</v>
      </c>
      <c r="C7" s="916">
        <v>1692166600.71</v>
      </c>
      <c r="D7" s="606">
        <v>2483746224.3299999</v>
      </c>
      <c r="E7" s="606">
        <v>3437969707.8699999</v>
      </c>
      <c r="F7" s="606">
        <v>4333222558.0100002</v>
      </c>
      <c r="G7" s="606">
        <v>5422692696.8099995</v>
      </c>
      <c r="H7" s="606">
        <v>7118103243.5200005</v>
      </c>
      <c r="I7" s="606">
        <v>13628387358.849998</v>
      </c>
      <c r="J7" s="606">
        <v>5171524301.3699999</v>
      </c>
      <c r="K7" s="606">
        <v>2114403343.3</v>
      </c>
      <c r="L7" s="274">
        <f t="shared" si="0"/>
        <v>46337518206.647865</v>
      </c>
      <c r="M7" s="1003"/>
    </row>
    <row r="8" spans="1:13" s="32" customFormat="1" ht="15.75" customHeight="1">
      <c r="A8" s="271" t="s">
        <v>52</v>
      </c>
      <c r="B8" s="606">
        <v>0</v>
      </c>
      <c r="C8" s="916">
        <v>94670678.88000001</v>
      </c>
      <c r="D8" s="606">
        <v>136954683.85000002</v>
      </c>
      <c r="E8" s="606">
        <v>162904511.99000001</v>
      </c>
      <c r="F8" s="606">
        <v>183917908.27000001</v>
      </c>
      <c r="G8" s="606">
        <v>183060302.36000001</v>
      </c>
      <c r="H8" s="606">
        <v>213460070.02999997</v>
      </c>
      <c r="I8" s="606">
        <v>534235013.23999995</v>
      </c>
      <c r="J8" s="606">
        <v>188075388.55000001</v>
      </c>
      <c r="K8" s="606">
        <v>73465789.120000005</v>
      </c>
      <c r="L8" s="274">
        <f t="shared" si="0"/>
        <v>1770744346.29</v>
      </c>
      <c r="M8" s="1003"/>
    </row>
    <row r="9" spans="1:13" s="32" customFormat="1">
      <c r="A9" s="271" t="s">
        <v>1062</v>
      </c>
      <c r="B9" s="916">
        <v>509266716.06859702</v>
      </c>
      <c r="C9" s="916">
        <v>1039139964.4908601</v>
      </c>
      <c r="D9" s="606">
        <v>1429744237.6700001</v>
      </c>
      <c r="E9" s="606">
        <v>2131047028.6600001</v>
      </c>
      <c r="F9" s="606">
        <v>2424110423.1100001</v>
      </c>
      <c r="G9" s="606">
        <v>3019884924.6999998</v>
      </c>
      <c r="H9" s="606">
        <v>3827695909.1799998</v>
      </c>
      <c r="I9" s="606">
        <v>7325824005.4099998</v>
      </c>
      <c r="J9" s="606">
        <v>2780256160.4000001</v>
      </c>
      <c r="K9" s="606">
        <v>583873093.12</v>
      </c>
      <c r="L9" s="274">
        <f t="shared" si="0"/>
        <v>25070842462.809456</v>
      </c>
      <c r="M9" s="1003"/>
    </row>
    <row r="10" spans="1:13" s="32" customFormat="1">
      <c r="A10" s="271" t="s">
        <v>1063</v>
      </c>
      <c r="B10" s="916">
        <v>100223440.70394999</v>
      </c>
      <c r="C10" s="916">
        <v>209064847.75409999</v>
      </c>
      <c r="D10" s="606">
        <v>270721477.07050002</v>
      </c>
      <c r="E10" s="606">
        <v>320172115.23000002</v>
      </c>
      <c r="F10" s="606">
        <v>341527841.87</v>
      </c>
      <c r="G10" s="606">
        <v>424786435.99000001</v>
      </c>
      <c r="H10" s="606">
        <v>538605415.06999993</v>
      </c>
      <c r="I10" s="606">
        <v>1031051006.5699999</v>
      </c>
      <c r="J10" s="606">
        <v>391374817.08999997</v>
      </c>
      <c r="K10" s="606">
        <v>165081558.90000001</v>
      </c>
      <c r="L10" s="274">
        <f t="shared" si="0"/>
        <v>3792608956.2485499</v>
      </c>
      <c r="M10" s="1003"/>
    </row>
    <row r="11" spans="1:13" s="32" customFormat="1">
      <c r="A11" s="271" t="s">
        <v>372</v>
      </c>
      <c r="B11" s="916">
        <v>404162411.58196497</v>
      </c>
      <c r="C11" s="916">
        <v>840329919.89999986</v>
      </c>
      <c r="D11" s="606">
        <v>1146222145.3295002</v>
      </c>
      <c r="E11" s="606">
        <v>1582131608.8099999</v>
      </c>
      <c r="F11" s="606">
        <v>1954779094.0799999</v>
      </c>
      <c r="G11" s="606">
        <v>2430469027.5699997</v>
      </c>
      <c r="H11" s="606">
        <v>3084833328.23</v>
      </c>
      <c r="I11" s="606">
        <v>5891726017.71</v>
      </c>
      <c r="J11" s="606">
        <v>2236410996.7199998</v>
      </c>
      <c r="K11" s="606">
        <v>943310877.48000002</v>
      </c>
      <c r="L11" s="274">
        <f t="shared" si="0"/>
        <v>20514375427.411465</v>
      </c>
      <c r="M11" s="1003"/>
    </row>
    <row r="12" spans="1:13" s="32" customFormat="1">
      <c r="A12" s="271" t="s">
        <v>1064</v>
      </c>
      <c r="B12" s="606">
        <v>0</v>
      </c>
      <c r="C12" s="606">
        <v>0</v>
      </c>
      <c r="D12" s="606">
        <v>0</v>
      </c>
      <c r="E12" s="606">
        <v>0</v>
      </c>
      <c r="F12" s="606">
        <v>0</v>
      </c>
      <c r="G12" s="606">
        <v>0</v>
      </c>
      <c r="H12" s="606">
        <v>0</v>
      </c>
      <c r="I12" s="606">
        <v>0</v>
      </c>
      <c r="J12" s="606">
        <v>0</v>
      </c>
      <c r="K12" s="606">
        <v>118473599.90000001</v>
      </c>
      <c r="L12" s="274">
        <f t="shared" si="0"/>
        <v>118473599.90000001</v>
      </c>
      <c r="M12" s="1003"/>
    </row>
    <row r="13" spans="1:13" s="32" customFormat="1">
      <c r="A13" s="271" t="s">
        <v>1065</v>
      </c>
      <c r="B13" s="606">
        <v>0</v>
      </c>
      <c r="C13" s="606">
        <v>0</v>
      </c>
      <c r="D13" s="606">
        <v>0</v>
      </c>
      <c r="E13" s="606">
        <v>0</v>
      </c>
      <c r="F13" s="606">
        <v>0</v>
      </c>
      <c r="G13" s="606">
        <v>0</v>
      </c>
      <c r="H13" s="606">
        <v>0</v>
      </c>
      <c r="I13" s="606">
        <v>0</v>
      </c>
      <c r="J13" s="606">
        <v>0</v>
      </c>
      <c r="K13" s="606">
        <v>59241410.789999999</v>
      </c>
      <c r="L13" s="274">
        <f t="shared" si="0"/>
        <v>59241410.789999999</v>
      </c>
      <c r="M13" s="1003"/>
    </row>
    <row r="14" spans="1:13" s="438" customFormat="1" ht="18.75" customHeight="1">
      <c r="A14" s="272" t="s">
        <v>2</v>
      </c>
      <c r="B14" s="915">
        <f>SUM(B4:B13)</f>
        <v>8361119732.3999977</v>
      </c>
      <c r="C14" s="915">
        <f>SUM(C4:C13)</f>
        <v>18007204300.154961</v>
      </c>
      <c r="D14" s="915">
        <f t="shared" ref="D14:K14" si="1">SUM(D4:D13)</f>
        <v>30780543696.189003</v>
      </c>
      <c r="E14" s="915">
        <f t="shared" si="1"/>
        <v>42728263877.93</v>
      </c>
      <c r="F14" s="915">
        <f t="shared" si="1"/>
        <v>49985579853.709999</v>
      </c>
      <c r="G14" s="915">
        <f t="shared" si="1"/>
        <v>63098076439.209991</v>
      </c>
      <c r="H14" s="915">
        <f t="shared" si="1"/>
        <v>80537728902.880005</v>
      </c>
      <c r="I14" s="915">
        <f t="shared" si="1"/>
        <v>154737604262.38998</v>
      </c>
      <c r="J14" s="915">
        <f t="shared" si="1"/>
        <v>58492444764.090012</v>
      </c>
      <c r="K14" s="915">
        <f t="shared" si="1"/>
        <v>24628654699.060001</v>
      </c>
      <c r="L14" s="574">
        <f>SUM(L4:L13)</f>
        <v>531357220528.01392</v>
      </c>
      <c r="M14" s="1003"/>
    </row>
    <row r="15" spans="1:13" s="32" customFormat="1" ht="12" customHeight="1">
      <c r="A15" s="93"/>
      <c r="B15" s="93"/>
      <c r="C15" s="93"/>
      <c r="D15" s="93"/>
      <c r="E15" s="93"/>
      <c r="F15" s="93"/>
      <c r="G15" s="93"/>
      <c r="H15" s="93"/>
      <c r="I15" s="604"/>
      <c r="J15" s="604"/>
      <c r="K15" s="604"/>
      <c r="L15"/>
      <c r="M15" s="604"/>
    </row>
    <row r="16" spans="1:13">
      <c r="A16" s="93"/>
      <c r="B16" s="93"/>
      <c r="C16" s="93"/>
      <c r="D16" s="93"/>
      <c r="E16" s="93"/>
      <c r="F16" s="93"/>
      <c r="G16" s="93"/>
      <c r="H16" s="93"/>
    </row>
    <row r="17" spans="1:13" ht="14.25" customHeight="1">
      <c r="A17" s="30"/>
      <c r="B17" s="82"/>
      <c r="C17" s="82"/>
      <c r="D17" s="82"/>
      <c r="E17" s="82"/>
      <c r="F17" s="82"/>
      <c r="G17" s="82"/>
      <c r="H17" s="129"/>
      <c r="I17" s="129"/>
      <c r="J17" s="129"/>
      <c r="K17" s="129"/>
    </row>
    <row r="18" spans="1:13">
      <c r="A18" s="30"/>
      <c r="B18" s="82"/>
      <c r="C18" s="82"/>
      <c r="D18" s="82"/>
      <c r="E18" s="82"/>
      <c r="F18" s="82"/>
      <c r="G18" s="82"/>
      <c r="H18" s="129"/>
      <c r="I18" s="129"/>
      <c r="J18" s="129"/>
      <c r="K18" s="129"/>
    </row>
    <row r="19" spans="1:13" ht="14.25" customHeight="1">
      <c r="A19" s="30"/>
      <c r="B19" s="82"/>
      <c r="C19" s="82"/>
      <c r="D19" s="82"/>
      <c r="E19" s="82"/>
      <c r="F19" s="82"/>
      <c r="G19" s="82"/>
      <c r="H19" s="82"/>
    </row>
    <row r="20" spans="1:13" ht="14.25" customHeight="1">
      <c r="A20" s="30"/>
      <c r="B20" s="82"/>
      <c r="C20" s="82"/>
      <c r="D20" s="82"/>
      <c r="E20" s="82"/>
      <c r="F20" s="82"/>
      <c r="G20" s="82"/>
      <c r="H20" s="82"/>
    </row>
    <row r="21" spans="1:13" ht="14.25" customHeight="1">
      <c r="A21" s="30"/>
      <c r="B21" s="82"/>
      <c r="C21" s="82"/>
      <c r="D21" s="82"/>
      <c r="E21" s="82"/>
      <c r="F21" s="82"/>
      <c r="G21" s="82"/>
      <c r="H21" s="82"/>
    </row>
    <row r="22" spans="1:13" ht="14.25" customHeight="1">
      <c r="D22" s="604"/>
      <c r="E22" s="604"/>
      <c r="H22" s="82"/>
      <c r="I22" s="82"/>
      <c r="J22" s="82"/>
      <c r="K22" s="82"/>
      <c r="L22" s="30"/>
      <c r="M22" s="82"/>
    </row>
    <row r="23" spans="1:13" ht="14.25" customHeight="1">
      <c r="D23" s="604"/>
      <c r="E23" s="604"/>
    </row>
    <row r="24" spans="1:13" ht="14.25" customHeight="1">
      <c r="D24" s="604"/>
      <c r="E24" s="604"/>
    </row>
    <row r="25" spans="1:13" ht="14.25" customHeight="1">
      <c r="D25" s="604"/>
      <c r="E25" s="604"/>
    </row>
    <row r="26" spans="1:13" ht="14.25" customHeight="1">
      <c r="D26" s="604"/>
      <c r="E26" s="604"/>
    </row>
    <row r="27" spans="1:13" ht="14.25" customHeight="1">
      <c r="D27" s="604"/>
      <c r="E27" s="604"/>
    </row>
    <row r="28" spans="1:13" ht="14.25" customHeight="1">
      <c r="D28" s="604"/>
      <c r="E28" s="604"/>
    </row>
    <row r="29" spans="1:13" ht="14.25" customHeight="1">
      <c r="D29" s="604"/>
      <c r="E29" s="604"/>
    </row>
    <row r="30" spans="1:13" ht="14.25" customHeight="1">
      <c r="D30" s="604"/>
      <c r="E30" s="604"/>
    </row>
    <row r="31" spans="1:13" ht="14.25" customHeight="1">
      <c r="D31" s="604"/>
      <c r="E31" s="604"/>
    </row>
    <row r="32" spans="1:13" ht="14.25" customHeight="1">
      <c r="D32" s="604"/>
      <c r="E32" s="604"/>
    </row>
    <row r="33" spans="4:5">
      <c r="D33" s="604"/>
      <c r="E33" s="604"/>
    </row>
    <row r="34" spans="4:5">
      <c r="D34" s="604"/>
      <c r="E34" s="604"/>
    </row>
    <row r="40" spans="4:5" ht="58.5" customHeight="1"/>
    <row r="41" spans="4:5" ht="51.75" customHeight="1"/>
  </sheetData>
  <mergeCells count="1">
    <mergeCell ref="A1:L1"/>
  </mergeCells>
  <printOptions horizontalCentered="1" verticalCentered="1"/>
  <pageMargins left="0.39370078740157483" right="0.39370078740157483" top="0.23622047244094491" bottom="0.23622047244094491" header="0.31496062992125984" footer="0.31496062992125984"/>
  <pageSetup scale="56" orientation="landscape" r:id="rId1"/>
  <drawing r:id="rId2"/>
  <legacyDrawing r:id="rId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9" tint="-0.249977111117893"/>
  </sheetPr>
  <dimension ref="A1:J37"/>
  <sheetViews>
    <sheetView showGridLines="0" view="pageBreakPreview" zoomScaleNormal="100" zoomScaleSheetLayoutView="100" workbookViewId="0">
      <pane xSplit="1" ySplit="3" topLeftCell="B4" activePane="bottomRight" state="frozen"/>
      <selection pane="topRight" activeCell="B1" sqref="B1"/>
      <selection pane="bottomLeft" activeCell="A4" sqref="A4"/>
      <selection pane="bottomRight" activeCell="K1" sqref="K1:M1048576"/>
    </sheetView>
  </sheetViews>
  <sheetFormatPr baseColWidth="10" defaultColWidth="11.42578125" defaultRowHeight="15"/>
  <cols>
    <col min="1" max="1" width="22.5703125" style="135" customWidth="1"/>
    <col min="2" max="2" width="18.85546875" style="961" customWidth="1"/>
    <col min="3" max="8" width="18.85546875" style="960" customWidth="1"/>
    <col min="9" max="9" width="20.7109375" style="960" customWidth="1"/>
    <col min="10" max="10" width="23.140625" style="426" customWidth="1"/>
    <col min="11" max="16384" width="11.42578125" style="135"/>
  </cols>
  <sheetData>
    <row r="1" spans="1:10" s="439" customFormat="1" ht="65.25" customHeight="1">
      <c r="A1" s="2401"/>
      <c r="B1" s="2401"/>
      <c r="C1" s="2401"/>
      <c r="D1" s="2402"/>
      <c r="E1" s="2402"/>
      <c r="F1" s="2402"/>
      <c r="G1" s="2402"/>
      <c r="H1" s="2402"/>
      <c r="I1" s="2402"/>
      <c r="J1" s="2402"/>
    </row>
    <row r="2" spans="1:10" ht="7.5" customHeight="1">
      <c r="A2" s="2403"/>
      <c r="B2" s="2403"/>
      <c r="C2" s="2403"/>
      <c r="D2" s="959"/>
    </row>
    <row r="3" spans="1:10" s="1678" customFormat="1" ht="20.25" customHeight="1">
      <c r="A3" s="1676" t="s">
        <v>504</v>
      </c>
      <c r="B3" s="1676" t="s">
        <v>757</v>
      </c>
      <c r="C3" s="1676" t="s">
        <v>758</v>
      </c>
      <c r="D3" s="1676" t="s">
        <v>759</v>
      </c>
      <c r="E3" s="1676" t="s">
        <v>760</v>
      </c>
      <c r="F3" s="1676" t="s">
        <v>761</v>
      </c>
      <c r="G3" s="1676" t="s">
        <v>833</v>
      </c>
      <c r="H3" s="1676">
        <v>2019</v>
      </c>
      <c r="I3" s="2080" t="s">
        <v>1097</v>
      </c>
      <c r="J3" s="1677" t="s">
        <v>2</v>
      </c>
    </row>
    <row r="4" spans="1:10" s="1678" customFormat="1" ht="15.75" customHeight="1">
      <c r="A4" s="1679" t="s">
        <v>505</v>
      </c>
      <c r="B4" s="1680">
        <v>8467543082.1099987</v>
      </c>
      <c r="C4" s="1680">
        <v>11093159695.540001</v>
      </c>
      <c r="D4" s="1680">
        <v>14359915795.860001</v>
      </c>
      <c r="E4" s="1680">
        <v>17724090636.220001</v>
      </c>
      <c r="F4" s="1680">
        <v>21919315314.720001</v>
      </c>
      <c r="G4" s="1680">
        <v>41586265816.760002</v>
      </c>
      <c r="H4" s="1680">
        <v>15836486862.049999</v>
      </c>
      <c r="I4" s="1680">
        <v>6498629931.0200005</v>
      </c>
      <c r="J4" s="1681">
        <f>SUM(B4:I4)</f>
        <v>137485407134.28003</v>
      </c>
    </row>
    <row r="5" spans="1:10" s="1678" customFormat="1" ht="15.75" customHeight="1">
      <c r="A5" s="1679" t="s">
        <v>506</v>
      </c>
      <c r="B5" s="1680">
        <v>5720452719.8400002</v>
      </c>
      <c r="C5" s="1680">
        <v>8222502078</v>
      </c>
      <c r="D5" s="1680">
        <v>10658728879.73</v>
      </c>
      <c r="E5" s="1680">
        <v>13263535866.33</v>
      </c>
      <c r="F5" s="1680">
        <v>16597906367.349998</v>
      </c>
      <c r="G5" s="1680">
        <v>29991711210.050003</v>
      </c>
      <c r="H5" s="1680">
        <v>10993364652.129999</v>
      </c>
      <c r="I5" s="1680">
        <v>4538528636.0900002</v>
      </c>
      <c r="J5" s="1681">
        <f t="shared" ref="J5:J20" si="0">SUM(B5:I5)</f>
        <v>99986730409.520004</v>
      </c>
    </row>
    <row r="6" spans="1:10" s="1678" customFormat="1" ht="15.75" customHeight="1">
      <c r="A6" s="1679" t="s">
        <v>507</v>
      </c>
      <c r="B6" s="1680">
        <v>5130641135.9499998</v>
      </c>
      <c r="C6" s="1680">
        <v>6948201146.2199993</v>
      </c>
      <c r="D6" s="1680">
        <v>8640311523.9500008</v>
      </c>
      <c r="E6" s="1680">
        <v>10371858689.009998</v>
      </c>
      <c r="F6" s="1680">
        <v>12680636868.959999</v>
      </c>
      <c r="G6" s="1680">
        <v>24542735711.400002</v>
      </c>
      <c r="H6" s="1680">
        <v>9433531161.4599991</v>
      </c>
      <c r="I6" s="1680">
        <v>3919699938.96</v>
      </c>
      <c r="J6" s="1681">
        <f>SUM(B6:I6)</f>
        <v>81667616175.910004</v>
      </c>
    </row>
    <row r="7" spans="1:10" s="1678" customFormat="1" ht="15.75" customHeight="1">
      <c r="A7" s="1679" t="s">
        <v>508</v>
      </c>
      <c r="B7" s="1680">
        <v>4828471361.8299999</v>
      </c>
      <c r="C7" s="1680">
        <v>6616046706.3699999</v>
      </c>
      <c r="D7" s="1680">
        <v>8272036671.2399998</v>
      </c>
      <c r="E7" s="1680">
        <v>10290339964.349998</v>
      </c>
      <c r="F7" s="1680">
        <v>13177654899.83</v>
      </c>
      <c r="G7" s="1680">
        <v>25653649377.349998</v>
      </c>
      <c r="H7" s="1680">
        <v>9872987463.5900002</v>
      </c>
      <c r="I7" s="1680">
        <v>4200509382.4499998</v>
      </c>
      <c r="J7" s="1681">
        <f t="shared" si="0"/>
        <v>82911695827.009995</v>
      </c>
    </row>
    <row r="8" spans="1:10" s="1678" customFormat="1" ht="15.75" customHeight="1">
      <c r="A8" s="1679" t="s">
        <v>509</v>
      </c>
      <c r="B8" s="1680">
        <v>3755463354.8299994</v>
      </c>
      <c r="C8" s="1680">
        <v>6607005957.6800003</v>
      </c>
      <c r="D8" s="1680">
        <v>4259299483.9399996</v>
      </c>
      <c r="E8" s="1680">
        <v>7256606188.7700005</v>
      </c>
      <c r="F8" s="1680">
        <v>11446082709.810001</v>
      </c>
      <c r="G8" s="1680">
        <v>22122616452.089996</v>
      </c>
      <c r="H8" s="1680">
        <v>8106328893.5100002</v>
      </c>
      <c r="I8" s="1680">
        <v>3564561227.7800002</v>
      </c>
      <c r="J8" s="1681">
        <f t="shared" si="0"/>
        <v>67117964268.409996</v>
      </c>
    </row>
    <row r="9" spans="1:10" s="1678" customFormat="1" ht="15.75" customHeight="1">
      <c r="A9" s="1679" t="s">
        <v>111</v>
      </c>
      <c r="B9" s="1680">
        <v>1523142771.3599997</v>
      </c>
      <c r="C9" s="1680">
        <v>1833190313.4000001</v>
      </c>
      <c r="D9" s="1680">
        <v>2201756622.2399998</v>
      </c>
      <c r="E9" s="1680">
        <v>2416614638.25</v>
      </c>
      <c r="F9" s="1680">
        <v>2438755113.1800003</v>
      </c>
      <c r="G9" s="1680">
        <v>5735081396.0499992</v>
      </c>
      <c r="H9" s="1680">
        <v>2155823802.8200002</v>
      </c>
      <c r="I9" s="1680">
        <v>819488376.65999997</v>
      </c>
      <c r="J9" s="1681">
        <f t="shared" si="0"/>
        <v>19123853033.959999</v>
      </c>
    </row>
    <row r="10" spans="1:10" s="1678" customFormat="1" ht="15.75" customHeight="1">
      <c r="A10" s="1679" t="s">
        <v>510</v>
      </c>
      <c r="B10" s="1680">
        <v>268329160.79999948</v>
      </c>
      <c r="C10" s="1680">
        <v>332315130.31</v>
      </c>
      <c r="D10" s="1680">
        <v>397296950.48000002</v>
      </c>
      <c r="E10" s="1680">
        <v>430383269.98000002</v>
      </c>
      <c r="F10" s="1680">
        <v>527570772.45999998</v>
      </c>
      <c r="G10" s="1680">
        <v>1054067827.1099999</v>
      </c>
      <c r="H10" s="1680">
        <v>385316225.79000002</v>
      </c>
      <c r="I10" s="1680">
        <v>169336084.27000001</v>
      </c>
      <c r="J10" s="1681">
        <f t="shared" si="0"/>
        <v>3564615421.1999993</v>
      </c>
    </row>
    <row r="11" spans="1:10" s="1678" customFormat="1" ht="15.75" customHeight="1">
      <c r="A11" s="1679" t="s">
        <v>511</v>
      </c>
      <c r="B11" s="1680">
        <v>270718379.74999899</v>
      </c>
      <c r="C11" s="1680">
        <v>320172115.23000002</v>
      </c>
      <c r="D11" s="1680">
        <v>341527841.87</v>
      </c>
      <c r="E11" s="1680">
        <v>424786435.99000001</v>
      </c>
      <c r="F11" s="1680">
        <v>538605415.06999993</v>
      </c>
      <c r="G11" s="1680">
        <v>1031051006.5699999</v>
      </c>
      <c r="H11" s="1680">
        <v>391374817.08999997</v>
      </c>
      <c r="I11" s="1680">
        <v>165081558.90000001</v>
      </c>
      <c r="J11" s="1681">
        <f t="shared" si="0"/>
        <v>3483317570.4699993</v>
      </c>
    </row>
    <row r="12" spans="1:10" s="1678" customFormat="1" ht="15.75" customHeight="1">
      <c r="A12" s="1679" t="s">
        <v>512</v>
      </c>
      <c r="B12" s="1680">
        <v>245564434.42999899</v>
      </c>
      <c r="C12" s="1680">
        <v>293474653.62</v>
      </c>
      <c r="D12" s="1680">
        <v>326102689.31</v>
      </c>
      <c r="E12" s="1680">
        <v>413484493.33000004</v>
      </c>
      <c r="F12" s="1680">
        <v>623389562.01999998</v>
      </c>
      <c r="G12" s="1680">
        <v>1009648627.7900001</v>
      </c>
      <c r="H12" s="1680">
        <v>346941461.95999998</v>
      </c>
      <c r="I12" s="1680">
        <v>143728052.27000001</v>
      </c>
      <c r="J12" s="1681">
        <f t="shared" si="0"/>
        <v>3402333974.7299991</v>
      </c>
    </row>
    <row r="13" spans="1:10" s="1678" customFormat="1" ht="15.75" customHeight="1">
      <c r="A13" s="1679" t="s">
        <v>513</v>
      </c>
      <c r="B13" s="1680">
        <v>252949614.6499995</v>
      </c>
      <c r="C13" s="1680">
        <v>299291569.37</v>
      </c>
      <c r="D13" s="1680">
        <v>344685486.81999999</v>
      </c>
      <c r="E13" s="1680">
        <v>323315954.62</v>
      </c>
      <c r="F13" s="1680">
        <v>356878921.99000001</v>
      </c>
      <c r="G13" s="1680">
        <v>542593730.49000001</v>
      </c>
      <c r="H13" s="1680">
        <v>190756920.5</v>
      </c>
      <c r="I13" s="1680">
        <v>54171080.640000001</v>
      </c>
      <c r="J13" s="1681">
        <f t="shared" si="0"/>
        <v>2364643279.0799994</v>
      </c>
    </row>
    <row r="14" spans="1:10" s="1678" customFormat="1" ht="15.75" customHeight="1">
      <c r="A14" s="1679" t="s">
        <v>514</v>
      </c>
      <c r="B14" s="1680">
        <v>136957234.84999949</v>
      </c>
      <c r="C14" s="1680">
        <v>162904512.19</v>
      </c>
      <c r="D14" s="1680">
        <v>183917908.27000001</v>
      </c>
      <c r="E14" s="1680">
        <v>183060302.36000001</v>
      </c>
      <c r="F14" s="1680">
        <f>213460070.03</f>
        <v>213460070.03</v>
      </c>
      <c r="G14" s="1680">
        <v>534235013.23999995</v>
      </c>
      <c r="H14" s="1680">
        <v>188075388.55000001</v>
      </c>
      <c r="I14" s="1680">
        <v>73465789.120000005</v>
      </c>
      <c r="J14" s="1681">
        <f t="shared" si="0"/>
        <v>1676076218.6099992</v>
      </c>
    </row>
    <row r="15" spans="1:10" s="1678" customFormat="1" ht="15.75" customHeight="1">
      <c r="A15" s="1679" t="s">
        <v>740</v>
      </c>
      <c r="B15" s="1680">
        <v>0</v>
      </c>
      <c r="C15" s="1680">
        <v>0</v>
      </c>
      <c r="D15" s="1680">
        <v>0</v>
      </c>
      <c r="E15" s="1680">
        <v>0</v>
      </c>
      <c r="F15" s="1680">
        <v>0</v>
      </c>
      <c r="G15" s="1680">
        <v>798684762.0200001</v>
      </c>
      <c r="H15" s="1680">
        <v>416967677.83999997</v>
      </c>
      <c r="I15" s="1680">
        <v>200862012.78999999</v>
      </c>
      <c r="J15" s="1681">
        <f t="shared" si="0"/>
        <v>1416514452.6500001</v>
      </c>
    </row>
    <row r="16" spans="1:10" s="1678" customFormat="1" ht="15.75" customHeight="1">
      <c r="A16" s="1679" t="s">
        <v>794</v>
      </c>
      <c r="B16" s="1680">
        <v>0</v>
      </c>
      <c r="C16" s="1680">
        <v>0</v>
      </c>
      <c r="D16" s="1680">
        <v>0</v>
      </c>
      <c r="E16" s="1680">
        <v>0</v>
      </c>
      <c r="F16" s="1680">
        <v>0</v>
      </c>
      <c r="G16" s="1680">
        <v>135263331.47</v>
      </c>
      <c r="H16" s="1680">
        <v>174489436.80000001</v>
      </c>
      <c r="I16" s="1680">
        <v>102877617.42</v>
      </c>
      <c r="J16" s="1681">
        <f t="shared" si="0"/>
        <v>412630385.69</v>
      </c>
    </row>
    <row r="17" spans="1:10" s="1678" customFormat="1" ht="15.75" customHeight="1">
      <c r="A17" s="1679" t="s">
        <v>1064</v>
      </c>
      <c r="B17" s="1680">
        <v>0</v>
      </c>
      <c r="C17" s="1680">
        <v>0</v>
      </c>
      <c r="D17" s="1680">
        <v>0</v>
      </c>
      <c r="E17" s="1680">
        <v>0</v>
      </c>
      <c r="F17" s="1680">
        <v>0</v>
      </c>
      <c r="G17" s="1680">
        <v>0</v>
      </c>
      <c r="H17" s="1680">
        <v>0</v>
      </c>
      <c r="I17" s="1680">
        <v>118473599.90000001</v>
      </c>
      <c r="J17" s="1681">
        <f t="shared" si="0"/>
        <v>118473599.90000001</v>
      </c>
    </row>
    <row r="18" spans="1:10" s="1678" customFormat="1" ht="15.75" customHeight="1">
      <c r="A18" s="1679" t="s">
        <v>1065</v>
      </c>
      <c r="B18" s="1680">
        <v>0</v>
      </c>
      <c r="C18" s="1680">
        <v>0</v>
      </c>
      <c r="D18" s="1680">
        <v>0</v>
      </c>
      <c r="E18" s="1680">
        <v>0</v>
      </c>
      <c r="F18" s="1680">
        <v>0</v>
      </c>
      <c r="G18" s="1680">
        <v>0</v>
      </c>
      <c r="H18" s="1680">
        <v>0</v>
      </c>
      <c r="I18" s="1680">
        <v>59241410.789999999</v>
      </c>
      <c r="J18" s="1681">
        <f t="shared" si="0"/>
        <v>59241410.789999999</v>
      </c>
    </row>
    <row r="19" spans="1:10" s="1678" customFormat="1" ht="15.75" customHeight="1">
      <c r="A19" s="1679" t="s">
        <v>515</v>
      </c>
      <c r="B19" s="1680">
        <v>116692988.65000001</v>
      </c>
      <c r="C19" s="1680">
        <v>0</v>
      </c>
      <c r="D19" s="1680">
        <v>0</v>
      </c>
      <c r="E19" s="1680">
        <v>0</v>
      </c>
      <c r="F19" s="1680">
        <v>0</v>
      </c>
      <c r="G19" s="1680">
        <v>0</v>
      </c>
      <c r="H19" s="1680">
        <v>0</v>
      </c>
      <c r="I19" s="1992">
        <v>0</v>
      </c>
      <c r="J19" s="1681">
        <f t="shared" si="0"/>
        <v>116692988.65000001</v>
      </c>
    </row>
    <row r="20" spans="1:10" s="1678" customFormat="1" ht="15.75" customHeight="1">
      <c r="A20" s="1679" t="s">
        <v>516</v>
      </c>
      <c r="B20" s="1680">
        <v>63617457.140000001</v>
      </c>
      <c r="C20" s="1680">
        <v>0</v>
      </c>
      <c r="D20" s="1680">
        <v>0</v>
      </c>
      <c r="E20" s="1680">
        <v>0</v>
      </c>
      <c r="F20" s="1680">
        <v>0</v>
      </c>
      <c r="G20" s="1680">
        <v>0</v>
      </c>
      <c r="H20" s="1680">
        <v>0</v>
      </c>
      <c r="I20" s="1992">
        <v>0</v>
      </c>
      <c r="J20" s="1681">
        <f t="shared" si="0"/>
        <v>63617457.140000001</v>
      </c>
    </row>
    <row r="21" spans="1:10" s="1685" customFormat="1" ht="16.5" customHeight="1">
      <c r="A21" s="1682" t="s">
        <v>504</v>
      </c>
      <c r="B21" s="1683">
        <f t="shared" ref="B21:H21" si="1">SUM(B4:B20)</f>
        <v>30780543696.189991</v>
      </c>
      <c r="C21" s="1683">
        <f t="shared" si="1"/>
        <v>42728263877.930008</v>
      </c>
      <c r="D21" s="1683">
        <f t="shared" si="1"/>
        <v>49985579853.709999</v>
      </c>
      <c r="E21" s="1683">
        <f t="shared" si="1"/>
        <v>63098076439.209999</v>
      </c>
      <c r="F21" s="1683">
        <f t="shared" si="1"/>
        <v>80520256015.420029</v>
      </c>
      <c r="G21" s="1683">
        <f>SUM(G4:G20)</f>
        <v>154737604262.38995</v>
      </c>
      <c r="H21" s="1683">
        <f t="shared" si="1"/>
        <v>58492444764.089996</v>
      </c>
      <c r="I21" s="1683">
        <f>SUM(I4:I20)</f>
        <v>24628654699.060001</v>
      </c>
      <c r="J21" s="1684">
        <f>SUM(J4:J20)</f>
        <v>504971423608.00012</v>
      </c>
    </row>
    <row r="22" spans="1:10" s="1674" customFormat="1" ht="18.75" customHeight="1">
      <c r="A22" s="2404" t="s">
        <v>993</v>
      </c>
      <c r="B22" s="2404"/>
      <c r="C22" s="2404"/>
      <c r="D22" s="2404"/>
      <c r="E22" s="2404"/>
      <c r="F22" s="1672"/>
      <c r="G22" s="1673"/>
      <c r="H22" s="1673"/>
      <c r="I22" s="1673"/>
    </row>
    <row r="23" spans="1:10" s="1674" customFormat="1" ht="12.75" customHeight="1">
      <c r="A23" s="1063" t="s">
        <v>994</v>
      </c>
      <c r="B23" s="1063"/>
      <c r="C23" s="1675"/>
      <c r="D23" s="1425"/>
      <c r="E23" s="1063"/>
      <c r="F23" s="1673"/>
      <c r="G23" s="1673"/>
      <c r="H23" s="1673"/>
      <c r="I23" s="1673"/>
    </row>
    <row r="24" spans="1:10">
      <c r="B24" s="962"/>
      <c r="C24" s="962"/>
      <c r="D24" s="962"/>
      <c r="E24" s="962"/>
      <c r="F24" s="962"/>
      <c r="G24" s="962"/>
      <c r="H24" s="962"/>
      <c r="I24" s="962"/>
    </row>
    <row r="25" spans="1:10">
      <c r="B25" s="962"/>
      <c r="C25" s="962"/>
      <c r="D25" s="962"/>
      <c r="E25" s="962"/>
      <c r="F25" s="962"/>
      <c r="G25" s="962"/>
      <c r="H25" s="962"/>
      <c r="I25" s="962"/>
    </row>
    <row r="26" spans="1:10">
      <c r="C26" s="961"/>
      <c r="D26" s="961"/>
      <c r="E26" s="961"/>
      <c r="F26" s="962"/>
    </row>
    <row r="27" spans="1:10">
      <c r="C27" s="961"/>
      <c r="D27" s="961"/>
      <c r="E27" s="961"/>
      <c r="F27" s="961"/>
    </row>
    <row r="28" spans="1:10">
      <c r="C28" s="961"/>
      <c r="D28" s="961"/>
      <c r="E28" s="961"/>
      <c r="F28" s="961"/>
    </row>
    <row r="29" spans="1:10">
      <c r="C29" s="961"/>
      <c r="D29" s="961"/>
      <c r="E29" s="961"/>
      <c r="F29" s="961"/>
    </row>
    <row r="30" spans="1:10">
      <c r="C30" s="961"/>
      <c r="D30" s="961"/>
      <c r="E30" s="961"/>
      <c r="F30" s="961"/>
    </row>
    <row r="31" spans="1:10">
      <c r="C31" s="961"/>
      <c r="D31" s="961"/>
      <c r="E31" s="961"/>
      <c r="F31" s="961"/>
    </row>
    <row r="32" spans="1:10">
      <c r="C32" s="961"/>
      <c r="D32" s="961"/>
      <c r="E32" s="961"/>
      <c r="F32" s="961"/>
    </row>
    <row r="33" spans="3:6">
      <c r="C33" s="961"/>
      <c r="D33" s="961"/>
      <c r="E33" s="961"/>
      <c r="F33" s="961"/>
    </row>
    <row r="34" spans="3:6">
      <c r="C34" s="961"/>
      <c r="D34" s="961"/>
      <c r="E34" s="961"/>
      <c r="F34" s="961"/>
    </row>
    <row r="35" spans="3:6">
      <c r="C35" s="961"/>
      <c r="D35" s="961"/>
      <c r="E35" s="961"/>
      <c r="F35" s="961"/>
    </row>
    <row r="37" spans="3:6">
      <c r="C37" s="963"/>
    </row>
  </sheetData>
  <mergeCells count="3">
    <mergeCell ref="A1:J1"/>
    <mergeCell ref="A2:C2"/>
    <mergeCell ref="A22:E22"/>
  </mergeCells>
  <conditionalFormatting sqref="B4:I20">
    <cfRule type="cellIs" dxfId="7" priority="1" operator="equal">
      <formula>0</formula>
    </cfRule>
  </conditionalFormatting>
  <pageMargins left="0.7" right="0.7" top="0.75" bottom="0.75" header="0.3" footer="0.3"/>
  <pageSetup scale="46"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rgb="FF00B0F0"/>
  </sheetPr>
  <dimension ref="A1:M22"/>
  <sheetViews>
    <sheetView showGridLines="0" view="pageBreakPreview" zoomScale="79" zoomScaleNormal="100" zoomScaleSheetLayoutView="79" workbookViewId="0">
      <pane ySplit="1" topLeftCell="A2" activePane="bottomLeft" state="frozen"/>
      <selection pane="bottomLeft" activeCell="I11" sqref="I11"/>
    </sheetView>
  </sheetViews>
  <sheetFormatPr baseColWidth="10" defaultColWidth="11.42578125" defaultRowHeight="22.5" customHeight="1"/>
  <cols>
    <col min="1" max="1" width="16.7109375" style="70" customWidth="1"/>
    <col min="2" max="2" width="20.85546875" style="730" customWidth="1"/>
    <col min="3" max="3" width="16.7109375" style="730" customWidth="1"/>
    <col min="4" max="4" width="18.28515625" style="730" customWidth="1"/>
    <col min="5" max="5" width="15.7109375" style="730" customWidth="1"/>
    <col min="6" max="6" width="24.7109375" style="70" bestFit="1" customWidth="1"/>
    <col min="7" max="7" width="22.42578125" style="70" customWidth="1"/>
    <col min="8" max="8" width="21" style="70" customWidth="1"/>
    <col min="9" max="9" width="18.140625" style="70" customWidth="1"/>
    <col min="10" max="10" width="18" style="70" customWidth="1"/>
    <col min="11" max="11" width="2.140625" style="70" customWidth="1"/>
    <col min="12" max="12" width="11.85546875" style="70" bestFit="1" customWidth="1"/>
    <col min="13" max="16384" width="11.42578125" style="70"/>
  </cols>
  <sheetData>
    <row r="1" spans="1:13" ht="78.75" customHeight="1">
      <c r="A1" s="2405"/>
      <c r="B1" s="2405"/>
      <c r="C1" s="2405"/>
      <c r="D1" s="2405"/>
      <c r="E1" s="2405"/>
      <c r="F1" s="2405"/>
      <c r="G1" s="2405"/>
      <c r="H1" s="2405"/>
      <c r="I1" s="2405"/>
      <c r="J1" s="2405"/>
      <c r="K1" s="2405"/>
    </row>
    <row r="2" spans="1:13" ht="4.5" customHeight="1">
      <c r="A2" s="2406"/>
      <c r="B2" s="2406"/>
      <c r="C2" s="2406"/>
      <c r="D2" s="2406"/>
      <c r="E2" s="2406"/>
      <c r="F2" s="2406"/>
      <c r="G2" s="2406"/>
      <c r="H2" s="2406"/>
      <c r="I2" s="2406"/>
      <c r="J2" s="2406"/>
      <c r="K2" s="101"/>
    </row>
    <row r="3" spans="1:13" ht="49.5" customHeight="1">
      <c r="A3" s="1996" t="s">
        <v>17</v>
      </c>
      <c r="B3" s="1994" t="s">
        <v>859</v>
      </c>
      <c r="C3" s="1994" t="s">
        <v>751</v>
      </c>
      <c r="D3" s="1994" t="s">
        <v>728</v>
      </c>
      <c r="E3" s="1995" t="s">
        <v>162</v>
      </c>
    </row>
    <row r="4" spans="1:13" ht="16.5" customHeight="1">
      <c r="A4" s="1997">
        <v>2005</v>
      </c>
      <c r="B4" s="2236">
        <v>23031.69</v>
      </c>
      <c r="C4" s="2237"/>
      <c r="D4" s="2238">
        <v>1020002</v>
      </c>
      <c r="E4" s="2239">
        <f t="shared" ref="E4:E11" si="0">B4/D4</f>
        <v>2.2580043960698116E-2</v>
      </c>
    </row>
    <row r="5" spans="1:13" ht="16.5" customHeight="1">
      <c r="A5" s="1998">
        <v>2006</v>
      </c>
      <c r="B5" s="1993">
        <v>33521.17</v>
      </c>
      <c r="C5" s="941">
        <f>B5/B4-1</f>
        <v>0.45543683507376143</v>
      </c>
      <c r="D5" s="940">
        <v>1189801.8999999999</v>
      </c>
      <c r="E5" s="939">
        <f t="shared" si="0"/>
        <v>2.817374051932511E-2</v>
      </c>
      <c r="M5" s="40"/>
    </row>
    <row r="6" spans="1:13" ht="16.5" customHeight="1">
      <c r="A6" s="1998">
        <v>2007</v>
      </c>
      <c r="B6" s="1993">
        <v>48918.54</v>
      </c>
      <c r="C6" s="941">
        <f t="shared" ref="C6:C13" si="1">B6/B5-1</f>
        <v>0.45933271422208732</v>
      </c>
      <c r="D6" s="940">
        <v>1364210.3</v>
      </c>
      <c r="E6" s="939">
        <f t="shared" si="0"/>
        <v>3.5858503633933857E-2</v>
      </c>
      <c r="M6" s="40"/>
    </row>
    <row r="7" spans="1:13" ht="16.5" customHeight="1">
      <c r="A7" s="1998">
        <v>2008</v>
      </c>
      <c r="B7" s="1993">
        <v>68371.91</v>
      </c>
      <c r="C7" s="941">
        <f t="shared" si="1"/>
        <v>0.39766865486991243</v>
      </c>
      <c r="D7" s="940">
        <v>1576162.8</v>
      </c>
      <c r="E7" s="939">
        <f t="shared" si="0"/>
        <v>4.3378710625577514E-2</v>
      </c>
      <c r="H7" s="139"/>
      <c r="M7" s="40"/>
    </row>
    <row r="8" spans="1:13" ht="16.5" customHeight="1">
      <c r="A8" s="1998">
        <v>2009</v>
      </c>
      <c r="B8" s="1993">
        <v>94318.74</v>
      </c>
      <c r="C8" s="941">
        <f t="shared" si="1"/>
        <v>0.37949546824127034</v>
      </c>
      <c r="D8" s="940">
        <v>1678762.6</v>
      </c>
      <c r="E8" s="939">
        <f>B8/D8</f>
        <v>5.6183488957878856E-2</v>
      </c>
      <c r="M8" s="40"/>
    </row>
    <row r="9" spans="1:13" ht="16.5" customHeight="1">
      <c r="A9" s="1998">
        <v>2010</v>
      </c>
      <c r="B9" s="1993">
        <v>120339.19</v>
      </c>
      <c r="C9" s="941">
        <f t="shared" si="1"/>
        <v>0.27587783721453452</v>
      </c>
      <c r="D9" s="940">
        <v>1901896.7</v>
      </c>
      <c r="E9" s="939">
        <f t="shared" si="0"/>
        <v>6.3273252432689955E-2</v>
      </c>
      <c r="I9" s="71"/>
      <c r="J9" s="71"/>
      <c r="K9" s="71"/>
      <c r="L9" s="687"/>
      <c r="M9" s="40"/>
    </row>
    <row r="10" spans="1:13" s="66" customFormat="1" ht="16.5" customHeight="1">
      <c r="A10" s="1998">
        <v>2011</v>
      </c>
      <c r="B10" s="1993">
        <v>154672.16</v>
      </c>
      <c r="C10" s="941">
        <f t="shared" si="1"/>
        <v>0.28530165443194355</v>
      </c>
      <c r="D10" s="940">
        <v>2119301.7999999998</v>
      </c>
      <c r="E10" s="939">
        <f t="shared" si="0"/>
        <v>7.2982602100370983E-2</v>
      </c>
      <c r="F10" s="102"/>
      <c r="G10" s="40"/>
      <c r="H10" s="70"/>
      <c r="L10" s="687"/>
      <c r="M10" s="40"/>
    </row>
    <row r="11" spans="1:13" s="66" customFormat="1" ht="16.5" customHeight="1">
      <c r="A11" s="1998">
        <v>2012</v>
      </c>
      <c r="B11" s="1993">
        <v>198249.65</v>
      </c>
      <c r="C11" s="941">
        <f t="shared" si="1"/>
        <v>0.28174100626770837</v>
      </c>
      <c r="D11" s="940">
        <v>2316783.7000000002</v>
      </c>
      <c r="E11" s="939">
        <f t="shared" si="0"/>
        <v>8.5571065611347308E-2</v>
      </c>
      <c r="F11" s="102"/>
      <c r="H11" s="70"/>
      <c r="L11" s="687"/>
      <c r="M11" s="40"/>
    </row>
    <row r="12" spans="1:13" s="66" customFormat="1" ht="16.5" customHeight="1">
      <c r="A12" s="1998">
        <v>2013</v>
      </c>
      <c r="B12" s="1993">
        <v>248516.38566900001</v>
      </c>
      <c r="C12" s="941">
        <f t="shared" si="1"/>
        <v>0.25355270825951015</v>
      </c>
      <c r="D12" s="940">
        <v>2534067.7999999998</v>
      </c>
      <c r="E12" s="939">
        <f>B12/D12</f>
        <v>9.8070140691973604E-2</v>
      </c>
      <c r="F12" s="102"/>
      <c r="H12" s="70"/>
      <c r="L12" s="687"/>
      <c r="M12" s="40"/>
    </row>
    <row r="13" spans="1:13" s="66" customFormat="1" ht="16.5" customHeight="1">
      <c r="A13" s="1998">
        <v>2014</v>
      </c>
      <c r="B13" s="1993">
        <v>305297.32352799998</v>
      </c>
      <c r="C13" s="941">
        <f t="shared" si="1"/>
        <v>0.2284796541932117</v>
      </c>
      <c r="D13" s="940">
        <v>2786229.7038019407</v>
      </c>
      <c r="E13" s="939">
        <f>B13/D13</f>
        <v>0.10957363748990527</v>
      </c>
      <c r="F13" s="102"/>
      <c r="H13" s="70"/>
      <c r="L13" s="687"/>
      <c r="M13" s="40"/>
    </row>
    <row r="14" spans="1:13" s="604" customFormat="1" ht="16.5" customHeight="1">
      <c r="A14" s="1998">
        <v>2015</v>
      </c>
      <c r="B14" s="1993">
        <v>367708.87092800002</v>
      </c>
      <c r="C14" s="941">
        <f>B14/B13-1</f>
        <v>0.20442874073960238</v>
      </c>
      <c r="D14" s="940">
        <f>3068138700000/1000000</f>
        <v>3068138.7</v>
      </c>
      <c r="E14" s="939">
        <f>B14/D14</f>
        <v>0.1198475384857927</v>
      </c>
      <c r="F14" s="102"/>
      <c r="H14" s="70"/>
      <c r="L14" s="687"/>
      <c r="M14" s="40"/>
    </row>
    <row r="15" spans="1:13" s="604" customFormat="1" ht="16.5" customHeight="1">
      <c r="A15" s="1998">
        <v>2016</v>
      </c>
      <c r="B15" s="1993">
        <v>436929.96823200001</v>
      </c>
      <c r="C15" s="941">
        <v>0.18824973444155502</v>
      </c>
      <c r="D15" s="940">
        <v>3298427</v>
      </c>
      <c r="E15" s="939">
        <v>0.13300480292241038</v>
      </c>
      <c r="F15" s="940"/>
      <c r="H15" s="70"/>
      <c r="L15" s="687"/>
      <c r="M15" s="40"/>
    </row>
    <row r="16" spans="1:13" s="66" customFormat="1" ht="16.5" customHeight="1">
      <c r="A16" s="1998">
        <v>2017</v>
      </c>
      <c r="B16" s="1993">
        <f>520077015573/1000000</f>
        <v>520077.01557300001</v>
      </c>
      <c r="C16" s="941">
        <f>B16/B13-1</f>
        <v>0.70350990818726178</v>
      </c>
      <c r="D16" s="940">
        <v>3613147</v>
      </c>
      <c r="E16" s="939">
        <f>B16/D16</f>
        <v>0.14394017613260685</v>
      </c>
      <c r="F16" s="940"/>
      <c r="H16" s="70"/>
      <c r="L16" s="501"/>
      <c r="M16" s="40"/>
    </row>
    <row r="17" spans="1:13" s="604" customFormat="1" ht="16.5" customHeight="1">
      <c r="A17" s="1998">
        <v>2018</v>
      </c>
      <c r="B17" s="1993">
        <v>599976.12957899994</v>
      </c>
      <c r="C17" s="941">
        <f>B17/B14-1</f>
        <v>0.63166074308955</v>
      </c>
      <c r="D17" s="940">
        <f>4025092382609.74/1000000</f>
        <v>4025092.3826097404</v>
      </c>
      <c r="E17" s="939">
        <f>B17/D17</f>
        <v>0.149058971210493</v>
      </c>
      <c r="F17" s="940"/>
      <c r="H17" s="70"/>
      <c r="L17" s="501"/>
      <c r="M17" s="40"/>
    </row>
    <row r="18" spans="1:13" s="604" customFormat="1" ht="16.5" customHeight="1">
      <c r="A18" s="1998">
        <v>2019</v>
      </c>
      <c r="B18" s="1993">
        <f>707666437209/1000000</f>
        <v>707666.437209</v>
      </c>
      <c r="C18" s="941">
        <f>B18/B13-1</f>
        <v>1.3179582088412811</v>
      </c>
      <c r="D18" s="940">
        <f>+'Resumen EEp (2)'!B56/1000000</f>
        <v>4562235.0757361902</v>
      </c>
      <c r="E18" s="939">
        <f>B18/D18</f>
        <v>0.15511397932400636</v>
      </c>
      <c r="F18" s="940"/>
      <c r="G18" s="604" t="s">
        <v>10</v>
      </c>
      <c r="H18" s="70"/>
      <c r="L18" s="501"/>
      <c r="M18" s="40"/>
    </row>
    <row r="19" spans="1:13" ht="15.75">
      <c r="A19" s="776" t="s">
        <v>1097</v>
      </c>
      <c r="B19" s="972">
        <f>+'Resumen EEp (2)'!B55/1000000</f>
        <v>753561.99953699997</v>
      </c>
      <c r="C19" s="938">
        <f>B19/B14-1</f>
        <v>1.0493440847244413</v>
      </c>
      <c r="D19" s="937">
        <f>+'Resumen EEp (2)'!B56/1000000</f>
        <v>4562235.0757361902</v>
      </c>
      <c r="E19" s="936">
        <f>B19/D19</f>
        <v>0.16517386478937643</v>
      </c>
      <c r="F19" s="102"/>
      <c r="G19" s="66"/>
      <c r="I19" s="66"/>
      <c r="M19" s="40"/>
    </row>
    <row r="20" spans="1:13" ht="34.5" customHeight="1">
      <c r="A20" s="2407" t="s">
        <v>810</v>
      </c>
      <c r="B20" s="2408"/>
      <c r="C20" s="2408"/>
      <c r="D20" s="2408"/>
      <c r="E20" s="2408"/>
      <c r="F20" s="102"/>
    </row>
    <row r="21" spans="1:13" ht="22.5" customHeight="1">
      <c r="K21" s="72"/>
    </row>
    <row r="22" spans="1:13" ht="22.5" customHeight="1">
      <c r="K22" s="73"/>
    </row>
  </sheetData>
  <mergeCells count="3">
    <mergeCell ref="A1:K1"/>
    <mergeCell ref="A2:J2"/>
    <mergeCell ref="A20:E20"/>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9" tint="-0.249977111117893"/>
  </sheetPr>
  <dimension ref="A1:O14"/>
  <sheetViews>
    <sheetView showGridLines="0" view="pageBreakPreview" zoomScale="85" zoomScaleNormal="100" zoomScaleSheetLayoutView="85" workbookViewId="0">
      <selection activeCell="E7" sqref="E7"/>
    </sheetView>
  </sheetViews>
  <sheetFormatPr baseColWidth="10" defaultColWidth="11.42578125" defaultRowHeight="15"/>
  <cols>
    <col min="1" max="1" width="45.28515625" style="277" customWidth="1"/>
    <col min="2" max="2" width="29.42578125" style="277" customWidth="1"/>
    <col min="3" max="3" width="22.140625" style="277" customWidth="1"/>
    <col min="4" max="4" width="24.28515625" style="277" customWidth="1"/>
    <col min="5" max="5" width="29.140625" style="277" customWidth="1"/>
    <col min="6" max="6" width="31" style="277" customWidth="1"/>
    <col min="7" max="7" width="17.140625" style="277" customWidth="1"/>
    <col min="8" max="16384" width="11.42578125" style="277"/>
  </cols>
  <sheetData>
    <row r="1" spans="1:7" ht="78.75" customHeight="1">
      <c r="A1" s="2317"/>
      <c r="B1" s="2317"/>
      <c r="C1" s="2317"/>
      <c r="D1" s="2317"/>
      <c r="E1" s="2317"/>
      <c r="F1" s="2317"/>
      <c r="G1" s="2317"/>
    </row>
    <row r="2" spans="1:7" ht="21.75" customHeight="1"/>
    <row r="3" spans="1:7" ht="24" customHeight="1">
      <c r="A3" s="281" t="s">
        <v>446</v>
      </c>
      <c r="B3" s="282" t="s">
        <v>741</v>
      </c>
      <c r="C3" s="281" t="s">
        <v>447</v>
      </c>
      <c r="D3" s="710"/>
      <c r="E3" s="710"/>
      <c r="F3" s="710"/>
      <c r="G3" s="710"/>
    </row>
    <row r="4" spans="1:7" ht="15.75">
      <c r="A4" s="283" t="s">
        <v>1066</v>
      </c>
      <c r="B4" s="2192">
        <v>268793093268.34998</v>
      </c>
      <c r="C4" s="1200">
        <f t="shared" ref="C4:C12" si="0">B4/$B$13</f>
        <v>0.40954686299872145</v>
      </c>
      <c r="D4" s="710"/>
      <c r="E4" s="710"/>
      <c r="F4" s="710"/>
      <c r="G4" s="710"/>
    </row>
    <row r="5" spans="1:7" ht="15.75">
      <c r="A5" s="283" t="s">
        <v>776</v>
      </c>
      <c r="B5" s="2192">
        <v>11222441400.860001</v>
      </c>
      <c r="C5" s="1200">
        <f t="shared" si="0"/>
        <v>1.7099083964633912E-2</v>
      </c>
      <c r="D5" s="710"/>
      <c r="E5" s="710"/>
      <c r="F5" s="710"/>
      <c r="G5" s="710"/>
    </row>
    <row r="6" spans="1:7" ht="15.75">
      <c r="A6" s="283" t="s">
        <v>738</v>
      </c>
      <c r="B6" s="2192">
        <v>71725931314.800003</v>
      </c>
      <c r="C6" s="1200">
        <f t="shared" si="0"/>
        <v>0.10928528634592333</v>
      </c>
      <c r="D6" s="746"/>
      <c r="E6" s="746"/>
      <c r="F6" s="746"/>
      <c r="G6" s="746"/>
    </row>
    <row r="7" spans="1:7" ht="15.75">
      <c r="A7" s="283" t="s">
        <v>448</v>
      </c>
      <c r="B7" s="2192">
        <v>493604546.75999999</v>
      </c>
      <c r="C7" s="1200">
        <f t="shared" si="0"/>
        <v>7.5208105695499696E-4</v>
      </c>
      <c r="D7" s="710"/>
      <c r="E7" s="710"/>
      <c r="F7" s="710"/>
      <c r="G7" s="710"/>
    </row>
    <row r="8" spans="1:7" ht="15.75">
      <c r="A8" s="283" t="s">
        <v>164</v>
      </c>
      <c r="B8" s="2192">
        <v>31077234249.269997</v>
      </c>
      <c r="C8" s="1200">
        <f t="shared" si="0"/>
        <v>4.735085876912154E-2</v>
      </c>
      <c r="D8" s="710"/>
      <c r="E8" s="710"/>
      <c r="F8" s="710"/>
      <c r="G8" s="710"/>
    </row>
    <row r="9" spans="1:7" ht="15.75">
      <c r="A9" s="283" t="s">
        <v>449</v>
      </c>
      <c r="B9" s="2192">
        <v>233537386117.26001</v>
      </c>
      <c r="C9" s="1200">
        <f t="shared" si="0"/>
        <v>0.35582946985084241</v>
      </c>
      <c r="D9" s="710"/>
      <c r="E9" s="710"/>
      <c r="F9" s="710"/>
      <c r="G9" s="710"/>
    </row>
    <row r="10" spans="1:7" ht="18" customHeight="1">
      <c r="A10" s="283" t="s">
        <v>777</v>
      </c>
      <c r="B10" s="2192">
        <v>34593904896.380005</v>
      </c>
      <c r="C10" s="1200">
        <f t="shared" si="0"/>
        <v>5.2709037486480627E-2</v>
      </c>
      <c r="D10" s="2193"/>
      <c r="E10" s="40"/>
      <c r="F10" s="129"/>
      <c r="G10" s="40"/>
    </row>
    <row r="11" spans="1:7" ht="15.75">
      <c r="A11" s="283" t="s">
        <v>864</v>
      </c>
      <c r="B11" s="2192">
        <v>4284975353.6700001</v>
      </c>
      <c r="C11" s="1200">
        <f t="shared" si="0"/>
        <v>6.5288069450891006E-3</v>
      </c>
      <c r="D11" s="2193"/>
      <c r="E11" s="40"/>
      <c r="F11" s="40"/>
      <c r="G11" s="40"/>
    </row>
    <row r="12" spans="1:7" s="1008" customFormat="1" ht="15.75">
      <c r="A12" s="283" t="s">
        <v>107</v>
      </c>
      <c r="B12" s="2192">
        <v>589710233.7701416</v>
      </c>
      <c r="C12" s="1200">
        <f t="shared" si="0"/>
        <v>8.98512582232492E-4</v>
      </c>
      <c r="D12" s="710"/>
      <c r="E12" s="710"/>
    </row>
    <row r="13" spans="1:7" ht="17.25" customHeight="1">
      <c r="A13" s="281" t="s">
        <v>2</v>
      </c>
      <c r="B13" s="1199">
        <f>SUM(B4:B12)</f>
        <v>656318281381.12024</v>
      </c>
      <c r="C13" s="486">
        <f>SUM(C4:C12)</f>
        <v>0.99999999999999989</v>
      </c>
      <c r="D13" s="1007"/>
      <c r="E13" s="1008"/>
    </row>
    <row r="14" spans="1:7">
      <c r="A14" s="1004" t="s">
        <v>1111</v>
      </c>
      <c r="B14" s="1005"/>
      <c r="C14" s="1006"/>
    </row>
  </sheetData>
  <sortState ref="A4:C12">
    <sortCondition descending="1" ref="B4:B12"/>
  </sortState>
  <mergeCells count="1">
    <mergeCell ref="A1:G1"/>
  </mergeCells>
  <printOptions horizontalCentered="1" verticalCentered="1"/>
  <pageMargins left="0.4" right="0.4" top="0.25" bottom="0.25" header="0.3" footer="0.3"/>
  <pageSetup scale="63"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9" tint="-0.249977111117893"/>
  </sheetPr>
  <dimension ref="A1:T38"/>
  <sheetViews>
    <sheetView showGridLines="0" view="pageBreakPreview" zoomScale="55" zoomScaleNormal="100" zoomScaleSheetLayoutView="55" workbookViewId="0">
      <selection activeCell="C21" sqref="C21"/>
    </sheetView>
  </sheetViews>
  <sheetFormatPr baseColWidth="10" defaultColWidth="11.42578125" defaultRowHeight="15"/>
  <cols>
    <col min="1" max="1" width="16.85546875" style="203" customWidth="1"/>
    <col min="2" max="2" width="30.85546875" style="203" customWidth="1"/>
    <col min="3" max="3" width="20.28515625" style="203" customWidth="1"/>
    <col min="4" max="4" width="22.42578125" style="203" customWidth="1"/>
    <col min="5" max="5" width="14.28515625" style="203" customWidth="1"/>
    <col min="6" max="11" width="13.5703125" style="203" customWidth="1"/>
    <col min="12" max="12" width="26.85546875" style="203" customWidth="1"/>
    <col min="13" max="13" width="22.7109375" style="203" customWidth="1"/>
    <col min="14" max="15" width="13.5703125" style="203" customWidth="1"/>
    <col min="16" max="16" width="11.42578125" style="203" hidden="1" customWidth="1"/>
    <col min="17" max="17" width="0.28515625" style="203" customWidth="1"/>
    <col min="18" max="18" width="11.42578125" style="203"/>
    <col min="19" max="19" width="12.7109375" style="203" customWidth="1"/>
    <col min="20" max="21" width="15.28515625" style="203" customWidth="1"/>
    <col min="22" max="22" width="15.85546875" style="203" customWidth="1"/>
    <col min="23" max="16384" width="11.42578125" style="203"/>
  </cols>
  <sheetData>
    <row r="1" spans="1:17" ht="94.5" customHeight="1">
      <c r="A1" s="2409"/>
      <c r="B1" s="2409"/>
      <c r="C1" s="2409"/>
      <c r="D1" s="2409"/>
      <c r="E1" s="2409"/>
      <c r="F1" s="2409"/>
      <c r="G1" s="2409"/>
      <c r="H1" s="2409"/>
      <c r="I1" s="2409"/>
      <c r="J1" s="2409"/>
      <c r="K1" s="2409"/>
      <c r="L1" s="2409"/>
      <c r="M1" s="2409"/>
      <c r="N1" s="2409"/>
      <c r="O1" s="2409"/>
      <c r="P1" s="2409"/>
      <c r="Q1" s="2409"/>
    </row>
    <row r="2" spans="1:17" ht="3.75" customHeight="1">
      <c r="A2" s="2410"/>
      <c r="B2" s="2410"/>
      <c r="C2" s="2410"/>
      <c r="D2" s="2410"/>
      <c r="E2" s="2410"/>
      <c r="F2" s="2410"/>
      <c r="G2" s="2410"/>
      <c r="H2" s="2410"/>
      <c r="I2" s="2410"/>
      <c r="J2" s="2410"/>
      <c r="K2" s="2410"/>
      <c r="L2" s="2410"/>
      <c r="M2" s="2410"/>
      <c r="N2" s="2410"/>
      <c r="O2" s="2410"/>
      <c r="P2" s="204"/>
      <c r="Q2" s="204"/>
    </row>
    <row r="3" spans="1:17" ht="27" customHeight="1">
      <c r="A3" s="2411" t="s">
        <v>421</v>
      </c>
      <c r="B3" s="2412"/>
      <c r="C3" s="2412"/>
      <c r="D3" s="2413"/>
      <c r="E3" s="204"/>
      <c r="F3" s="204"/>
      <c r="G3" s="204"/>
      <c r="H3" s="204"/>
      <c r="I3" s="204"/>
      <c r="J3" s="204"/>
      <c r="K3" s="204"/>
      <c r="L3" s="204"/>
      <c r="M3" s="204"/>
      <c r="N3" s="204"/>
      <c r="O3" s="204"/>
      <c r="P3" s="204"/>
      <c r="Q3" s="204"/>
    </row>
    <row r="4" spans="1:17" ht="52.5" customHeight="1">
      <c r="A4" s="713" t="s">
        <v>17</v>
      </c>
      <c r="B4" s="712" t="s">
        <v>778</v>
      </c>
      <c r="C4" s="712" t="s">
        <v>779</v>
      </c>
      <c r="D4" s="711" t="s">
        <v>422</v>
      </c>
      <c r="E4" s="204"/>
      <c r="F4" s="204"/>
      <c r="G4" s="527"/>
      <c r="H4" s="204"/>
      <c r="I4" s="527"/>
      <c r="J4" s="527"/>
      <c r="K4" s="204"/>
      <c r="L4" s="204"/>
      <c r="M4" s="204"/>
      <c r="N4" s="204"/>
      <c r="O4" s="204"/>
      <c r="P4" s="204"/>
      <c r="Q4" s="204"/>
    </row>
    <row r="5" spans="1:17" ht="18.75">
      <c r="A5" s="715">
        <v>37956</v>
      </c>
      <c r="B5" s="714">
        <v>0.23569999999999999</v>
      </c>
      <c r="C5" s="714">
        <v>0.42655027092113201</v>
      </c>
      <c r="D5" s="1224">
        <f>B5-C5</f>
        <v>-0.19085027092113202</v>
      </c>
      <c r="E5" s="204"/>
      <c r="F5" s="204"/>
      <c r="G5" s="527"/>
      <c r="H5" s="204"/>
      <c r="I5" s="527"/>
      <c r="J5" s="527"/>
      <c r="K5" s="204"/>
      <c r="L5" s="204"/>
      <c r="M5" s="204"/>
      <c r="N5" s="204"/>
      <c r="O5" s="204"/>
      <c r="P5" s="204"/>
      <c r="Q5" s="204"/>
    </row>
    <row r="6" spans="1:17" ht="18.75">
      <c r="A6" s="286">
        <v>38322</v>
      </c>
      <c r="B6" s="527">
        <v>0.238433752130429</v>
      </c>
      <c r="C6" s="527">
        <v>0.28740240557079555</v>
      </c>
      <c r="D6" s="1225">
        <f t="shared" ref="D6:D16" si="0">B6-C6</f>
        <v>-4.896865344036655E-2</v>
      </c>
      <c r="E6" s="204"/>
      <c r="F6" s="204"/>
      <c r="G6" s="527"/>
      <c r="H6" s="204"/>
      <c r="I6" s="527"/>
      <c r="J6" s="527"/>
      <c r="K6" s="204"/>
      <c r="L6" s="204"/>
      <c r="M6" s="204"/>
      <c r="N6" s="204"/>
      <c r="O6" s="204"/>
      <c r="P6" s="204"/>
      <c r="Q6" s="204"/>
    </row>
    <row r="7" spans="1:17" ht="18.75">
      <c r="A7" s="286">
        <v>38687</v>
      </c>
      <c r="B7" s="527">
        <v>0.16964146990989265</v>
      </c>
      <c r="C7" s="527">
        <v>7.4373053597770911E-2</v>
      </c>
      <c r="D7" s="1225">
        <f t="shared" si="0"/>
        <v>9.526841631212174E-2</v>
      </c>
      <c r="E7" s="204"/>
      <c r="F7" s="204"/>
      <c r="G7" s="527"/>
      <c r="H7" s="204"/>
      <c r="I7" s="527"/>
      <c r="J7" s="527" t="s">
        <v>10</v>
      </c>
      <c r="K7" s="204"/>
      <c r="L7" s="204"/>
      <c r="M7" s="204"/>
      <c r="N7" s="204"/>
      <c r="O7" s="204"/>
      <c r="P7" s="204"/>
      <c r="Q7" s="204"/>
    </row>
    <row r="8" spans="1:17" ht="18.75">
      <c r="A8" s="286">
        <v>39052</v>
      </c>
      <c r="B8" s="527">
        <v>0.11484584318471436</v>
      </c>
      <c r="C8" s="527">
        <v>5.0001907013997426E-2</v>
      </c>
      <c r="D8" s="1225">
        <f t="shared" si="0"/>
        <v>6.4843936170716931E-2</v>
      </c>
      <c r="E8" s="204"/>
      <c r="F8" s="204"/>
      <c r="G8" s="527"/>
      <c r="H8" s="205"/>
      <c r="I8" s="527"/>
      <c r="J8" s="527"/>
      <c r="K8" s="204"/>
      <c r="L8" s="204"/>
      <c r="M8" s="204"/>
      <c r="N8" s="204"/>
      <c r="O8" s="204"/>
      <c r="P8" s="204"/>
      <c r="Q8" s="204"/>
    </row>
    <row r="9" spans="1:17" ht="18.75">
      <c r="A9" s="286">
        <v>39417</v>
      </c>
      <c r="B9" s="527">
        <v>8.4401489702688598E-2</v>
      </c>
      <c r="C9" s="527">
        <v>8.8775880857246747E-2</v>
      </c>
      <c r="D9" s="1225">
        <f t="shared" si="0"/>
        <v>-4.3743911545581493E-3</v>
      </c>
      <c r="E9" s="204"/>
      <c r="F9" s="204"/>
      <c r="G9" s="527"/>
      <c r="H9" s="204"/>
      <c r="I9" s="527"/>
      <c r="J9" s="527"/>
      <c r="K9" s="204"/>
      <c r="L9" s="204"/>
      <c r="M9" s="204"/>
      <c r="N9" s="204"/>
      <c r="O9" s="204"/>
      <c r="P9" s="204"/>
      <c r="Q9" s="204"/>
    </row>
    <row r="10" spans="1:17" ht="18.75">
      <c r="A10" s="286">
        <v>39783</v>
      </c>
      <c r="B10" s="527">
        <v>0.1326</v>
      </c>
      <c r="C10" s="527">
        <v>4.517248281844255E-2</v>
      </c>
      <c r="D10" s="1225">
        <f t="shared" si="0"/>
        <v>8.7427517181557446E-2</v>
      </c>
      <c r="E10" s="204"/>
      <c r="F10" s="204"/>
      <c r="G10" s="527"/>
      <c r="H10" s="204"/>
      <c r="I10" s="527"/>
      <c r="J10" s="527"/>
      <c r="K10" s="204"/>
      <c r="L10" s="204"/>
      <c r="M10" s="204"/>
      <c r="N10" s="204"/>
      <c r="O10" s="204"/>
      <c r="P10" s="204"/>
      <c r="Q10" s="204"/>
    </row>
    <row r="11" spans="1:17" ht="18.75">
      <c r="A11" s="286">
        <v>40148</v>
      </c>
      <c r="B11" s="527">
        <v>0.14330000000000001</v>
      </c>
      <c r="C11" s="527">
        <v>5.7648110316649515E-2</v>
      </c>
      <c r="D11" s="1225">
        <f t="shared" si="0"/>
        <v>8.5651889683350496E-2</v>
      </c>
      <c r="E11" s="204"/>
      <c r="F11" s="204"/>
      <c r="G11" s="527"/>
      <c r="H11" s="204"/>
      <c r="I11" s="527"/>
      <c r="J11" s="527"/>
      <c r="K11" s="204"/>
      <c r="L11" s="204"/>
      <c r="M11" s="204"/>
      <c r="N11" s="204"/>
      <c r="O11" s="204"/>
      <c r="P11" s="204"/>
      <c r="Q11" s="204"/>
    </row>
    <row r="12" spans="1:17" s="208" customFormat="1" ht="18.75">
      <c r="A12" s="286">
        <v>40513</v>
      </c>
      <c r="B12" s="527">
        <v>0.110547250717437</v>
      </c>
      <c r="C12" s="527">
        <v>6.2383050642844218E-2</v>
      </c>
      <c r="D12" s="1225">
        <f t="shared" si="0"/>
        <v>4.8164200074592781E-2</v>
      </c>
      <c r="E12" s="206"/>
      <c r="F12" s="206"/>
      <c r="G12" s="527"/>
      <c r="H12" s="206"/>
      <c r="I12" s="527"/>
      <c r="J12" s="527"/>
      <c r="K12" s="206"/>
      <c r="L12" s="206"/>
      <c r="M12" s="206"/>
      <c r="N12" s="206"/>
      <c r="O12" s="207"/>
      <c r="P12" s="206"/>
      <c r="Q12" s="206"/>
    </row>
    <row r="13" spans="1:17" ht="18.75">
      <c r="A13" s="286">
        <v>40878</v>
      </c>
      <c r="B13" s="527">
        <v>0.12663965470126301</v>
      </c>
      <c r="C13" s="527">
        <v>7.7600000000000002E-2</v>
      </c>
      <c r="D13" s="1225">
        <f t="shared" si="0"/>
        <v>4.9039654701263008E-2</v>
      </c>
      <c r="E13" s="206"/>
      <c r="F13" s="206"/>
      <c r="G13" s="527"/>
      <c r="H13" s="206"/>
      <c r="I13" s="527"/>
      <c r="J13" s="527"/>
      <c r="K13" s="206"/>
      <c r="L13" s="206"/>
      <c r="M13" s="206"/>
      <c r="N13" s="206"/>
      <c r="O13" s="206"/>
      <c r="P13" s="204"/>
      <c r="Q13" s="204"/>
    </row>
    <row r="14" spans="1:17" ht="18.75">
      <c r="A14" s="286">
        <v>41244</v>
      </c>
      <c r="B14" s="527">
        <v>0.1454</v>
      </c>
      <c r="C14" s="527">
        <v>3.9100000000000003E-2</v>
      </c>
      <c r="D14" s="1225">
        <f t="shared" si="0"/>
        <v>0.10630000000000001</v>
      </c>
      <c r="E14" s="204"/>
      <c r="F14" s="204"/>
      <c r="G14" s="527"/>
      <c r="H14" s="204"/>
      <c r="I14" s="527"/>
      <c r="J14" s="527"/>
      <c r="K14" s="204"/>
      <c r="L14" s="204"/>
      <c r="M14" s="204"/>
      <c r="N14" s="204"/>
      <c r="O14" s="204"/>
      <c r="P14" s="204"/>
      <c r="Q14" s="204"/>
    </row>
    <row r="15" spans="1:17" ht="18.75">
      <c r="A15" s="286">
        <v>41609</v>
      </c>
      <c r="B15" s="527">
        <v>0.133732017269869</v>
      </c>
      <c r="C15" s="527">
        <v>3.8800000000000001E-2</v>
      </c>
      <c r="D15" s="1225">
        <f t="shared" si="0"/>
        <v>9.4932017269868996E-2</v>
      </c>
      <c r="E15" s="204"/>
      <c r="F15" s="204"/>
      <c r="G15" s="527"/>
      <c r="H15" s="204"/>
      <c r="I15" s="527"/>
      <c r="J15" s="527"/>
      <c r="K15" s="204"/>
      <c r="L15" s="204"/>
      <c r="M15" s="204"/>
      <c r="N15" s="204"/>
      <c r="O15" s="204"/>
      <c r="P15" s="204"/>
      <c r="Q15" s="204"/>
    </row>
    <row r="16" spans="1:17" ht="18.75">
      <c r="A16" s="286">
        <v>41974</v>
      </c>
      <c r="B16" s="527">
        <v>0.124785116569871</v>
      </c>
      <c r="C16" s="527">
        <v>1.5800000000000002E-2</v>
      </c>
      <c r="D16" s="1225">
        <f t="shared" si="0"/>
        <v>0.108985116569871</v>
      </c>
      <c r="E16" s="204"/>
      <c r="F16" s="204"/>
      <c r="G16" s="527"/>
      <c r="H16" s="204"/>
      <c r="I16" s="527"/>
      <c r="J16" s="527"/>
      <c r="K16" s="204"/>
      <c r="L16" s="204"/>
      <c r="M16" s="204"/>
      <c r="N16" s="204"/>
      <c r="O16" s="204"/>
      <c r="P16" s="204"/>
      <c r="Q16" s="204"/>
    </row>
    <row r="17" spans="1:20" ht="18.75">
      <c r="A17" s="286">
        <v>42339</v>
      </c>
      <c r="B17" s="527">
        <v>0.1108</v>
      </c>
      <c r="C17" s="527">
        <v>2.3400000000000001E-2</v>
      </c>
      <c r="D17" s="1225">
        <f>B17-C17</f>
        <v>8.7399999999999992E-2</v>
      </c>
      <c r="E17" s="204"/>
      <c r="F17" s="204"/>
      <c r="G17" s="204"/>
      <c r="H17" s="204"/>
      <c r="I17" s="204"/>
      <c r="J17" s="204"/>
      <c r="K17" s="204"/>
      <c r="L17" s="204"/>
      <c r="M17" s="204"/>
      <c r="N17" s="204"/>
      <c r="O17" s="204"/>
      <c r="P17" s="204"/>
      <c r="Q17" s="204"/>
    </row>
    <row r="18" spans="1:20" ht="18.75">
      <c r="A18" s="286" t="s">
        <v>780</v>
      </c>
      <c r="B18" s="527">
        <v>0.1024</v>
      </c>
      <c r="C18" s="527">
        <v>1.7000000000000001E-2</v>
      </c>
      <c r="D18" s="1225">
        <f>B18-C18</f>
        <v>8.5400000000000004E-2</v>
      </c>
      <c r="E18" s="204"/>
      <c r="F18" s="204"/>
      <c r="G18" s="204"/>
      <c r="H18" s="204"/>
      <c r="I18" s="204"/>
      <c r="J18" s="204"/>
      <c r="K18" s="204"/>
      <c r="L18" s="204"/>
      <c r="M18" s="204"/>
      <c r="N18" s="204"/>
      <c r="O18" s="204"/>
      <c r="P18" s="204"/>
      <c r="Q18" s="204"/>
    </row>
    <row r="19" spans="1:20" ht="18.75">
      <c r="A19" s="286">
        <v>43086</v>
      </c>
      <c r="B19" s="527">
        <v>0.1082</v>
      </c>
      <c r="C19" s="527">
        <v>4.2000000000000003E-2</v>
      </c>
      <c r="D19" s="1225">
        <f>B19-C19</f>
        <v>6.6200000000000009E-2</v>
      </c>
      <c r="E19" s="204"/>
      <c r="F19" s="204"/>
      <c r="G19" s="204"/>
      <c r="H19" s="204"/>
      <c r="I19" s="204"/>
      <c r="J19" s="204"/>
      <c r="K19" s="204"/>
      <c r="L19" s="204"/>
      <c r="M19" s="204"/>
      <c r="N19" s="204"/>
      <c r="O19" s="204"/>
      <c r="P19" s="204"/>
      <c r="Q19" s="204"/>
    </row>
    <row r="20" spans="1:20" ht="18.75">
      <c r="A20" s="286" t="s">
        <v>834</v>
      </c>
      <c r="B20" s="527">
        <v>8.7800000000000003E-2</v>
      </c>
      <c r="C20" s="527">
        <v>2.3699999999999999E-2</v>
      </c>
      <c r="D20" s="1225">
        <f>B20-C20</f>
        <v>6.4100000000000004E-2</v>
      </c>
      <c r="E20" s="204"/>
      <c r="F20" s="204"/>
      <c r="G20" s="204"/>
      <c r="H20" s="204"/>
      <c r="I20" s="204"/>
      <c r="J20" s="204"/>
      <c r="K20" s="204"/>
      <c r="L20" s="204"/>
      <c r="M20" s="204"/>
      <c r="N20" s="204"/>
      <c r="O20" s="204"/>
      <c r="P20" s="204"/>
      <c r="Q20" s="204"/>
    </row>
    <row r="21" spans="1:20" ht="18.75">
      <c r="A21" s="287">
        <v>43952</v>
      </c>
      <c r="B21" s="1561">
        <f>+'Resumen EEp (2)'!B45</f>
        <v>0.1011</v>
      </c>
      <c r="C21" s="1561">
        <f>+'Resumen EEp (2)'!B47</f>
        <v>9.9000000000000008E-3</v>
      </c>
      <c r="D21" s="1226">
        <f>B21-C21</f>
        <v>9.1199999999999989E-2</v>
      </c>
      <c r="E21" s="204"/>
      <c r="F21" s="204"/>
      <c r="G21" s="204"/>
      <c r="H21" s="204"/>
      <c r="I21" s="204"/>
      <c r="J21" s="204"/>
      <c r="K21" s="204"/>
      <c r="L21" s="204"/>
      <c r="M21" s="204"/>
      <c r="N21" s="204"/>
      <c r="O21" s="204"/>
      <c r="P21" s="204"/>
      <c r="Q21" s="204"/>
      <c r="S21" s="40"/>
      <c r="T21" s="40"/>
    </row>
    <row r="22" spans="1:20">
      <c r="A22" s="204"/>
      <c r="B22" s="204"/>
      <c r="C22" s="204"/>
      <c r="D22" s="204"/>
    </row>
    <row r="23" spans="1:20">
      <c r="A23" s="204"/>
      <c r="B23" s="204"/>
      <c r="C23" s="204"/>
      <c r="D23" s="204"/>
    </row>
    <row r="24" spans="1:20">
      <c r="A24" s="204"/>
      <c r="B24" s="204"/>
      <c r="C24" s="204"/>
      <c r="D24" s="204"/>
    </row>
    <row r="27" spans="1:20">
      <c r="S27" s="278"/>
    </row>
    <row r="28" spans="1:20">
      <c r="S28" s="278"/>
    </row>
    <row r="29" spans="1:20">
      <c r="S29" s="278"/>
    </row>
    <row r="30" spans="1:20">
      <c r="S30" s="278"/>
    </row>
    <row r="31" spans="1:20">
      <c r="S31" s="278"/>
    </row>
    <row r="32" spans="1:20">
      <c r="S32" s="278"/>
    </row>
    <row r="33" spans="19:19">
      <c r="S33" s="279"/>
    </row>
    <row r="34" spans="19:19">
      <c r="S34" s="279"/>
    </row>
    <row r="35" spans="19:19">
      <c r="S35" s="279"/>
    </row>
    <row r="36" spans="19:19">
      <c r="S36" s="279"/>
    </row>
    <row r="37" spans="19:19">
      <c r="S37" s="280"/>
    </row>
    <row r="38" spans="19:19">
      <c r="S38" s="280"/>
    </row>
  </sheetData>
  <mergeCells count="3">
    <mergeCell ref="A1:Q1"/>
    <mergeCell ref="A2:O2"/>
    <mergeCell ref="A3:D3"/>
  </mergeCells>
  <printOptions horizontalCentered="1" verticalCentered="1"/>
  <pageMargins left="0.4" right="0.4" top="0.25" bottom="0.25" header="0.3" footer="0.3"/>
  <pageSetup scale="47"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9" tint="-0.249977111117893"/>
  </sheetPr>
  <dimension ref="A1:T34"/>
  <sheetViews>
    <sheetView showGridLines="0" view="pageBreakPreview" zoomScale="55" zoomScaleNormal="100" zoomScaleSheetLayoutView="55" workbookViewId="0">
      <selection activeCell="J25" sqref="J25"/>
    </sheetView>
  </sheetViews>
  <sheetFormatPr baseColWidth="10" defaultColWidth="11.42578125" defaultRowHeight="15"/>
  <cols>
    <col min="1" max="1" width="20.7109375" style="74" customWidth="1"/>
    <col min="2" max="2" width="22.140625" style="74" customWidth="1"/>
    <col min="3" max="3" width="24" style="74" customWidth="1"/>
    <col min="4" max="8" width="11.42578125" style="74"/>
    <col min="9" max="9" width="11.42578125" style="1478"/>
    <col min="10" max="10" width="22" style="1478" customWidth="1"/>
    <col min="11" max="11" width="25.42578125" style="1478" customWidth="1"/>
    <col min="12" max="12" width="18.7109375" style="1478" customWidth="1"/>
    <col min="13" max="18" width="17.140625" style="1478" customWidth="1"/>
    <col min="19" max="20" width="11.42578125" style="1478"/>
    <col min="21" max="16384" width="11.42578125" style="74"/>
  </cols>
  <sheetData>
    <row r="1" spans="1:20" ht="72" customHeight="1">
      <c r="A1" s="2317"/>
      <c r="B1" s="2317"/>
      <c r="C1" s="2317"/>
      <c r="D1" s="2317"/>
      <c r="E1" s="2317"/>
      <c r="F1" s="2317"/>
      <c r="G1" s="2317"/>
      <c r="H1" s="2317"/>
      <c r="I1" s="2317"/>
      <c r="J1" s="2317"/>
      <c r="K1" s="2317"/>
      <c r="L1" s="2317"/>
      <c r="M1" s="2317"/>
      <c r="N1" s="2317"/>
      <c r="O1" s="2317"/>
      <c r="P1" s="2317"/>
      <c r="Q1" s="2317"/>
      <c r="R1" s="2317"/>
      <c r="S1" s="2317"/>
    </row>
    <row r="2" spans="1:20" ht="34.5" customHeight="1">
      <c r="A2" s="2417" t="s">
        <v>463</v>
      </c>
      <c r="B2" s="2417"/>
      <c r="C2" s="2417"/>
      <c r="D2" s="2417"/>
      <c r="E2" s="2417"/>
      <c r="F2" s="2417"/>
      <c r="G2" s="2417"/>
      <c r="H2" s="2417"/>
      <c r="I2" s="2417"/>
      <c r="J2" s="2417"/>
      <c r="K2" s="2417"/>
      <c r="L2" s="2417"/>
      <c r="M2" s="2417"/>
      <c r="N2" s="2417"/>
      <c r="O2" s="2417"/>
      <c r="P2" s="2417"/>
      <c r="Q2" s="2417"/>
      <c r="R2" s="2417"/>
      <c r="S2" s="2417"/>
    </row>
    <row r="3" spans="1:20" ht="51" customHeight="1">
      <c r="A3" s="2414" t="s">
        <v>129</v>
      </c>
      <c r="B3" s="2415"/>
      <c r="C3" s="2416"/>
      <c r="D3" s="90"/>
      <c r="E3" s="90"/>
      <c r="F3" s="90"/>
      <c r="G3" s="90"/>
      <c r="H3" s="90"/>
      <c r="I3" s="1479"/>
      <c r="J3" s="1479"/>
      <c r="K3" s="1479"/>
      <c r="L3" s="1479"/>
      <c r="M3" s="1479"/>
      <c r="N3" s="1479"/>
      <c r="O3" s="1479"/>
      <c r="P3" s="1479"/>
      <c r="Q3" s="1479"/>
    </row>
    <row r="4" spans="1:20" ht="48" customHeight="1">
      <c r="A4" s="1557" t="s">
        <v>17</v>
      </c>
      <c r="B4" s="1556" t="s">
        <v>782</v>
      </c>
      <c r="C4" s="573" t="s">
        <v>128</v>
      </c>
      <c r="D4" s="90"/>
      <c r="E4" s="90"/>
      <c r="F4" s="90"/>
      <c r="G4" s="285"/>
      <c r="H4" s="285"/>
      <c r="I4" s="1480"/>
      <c r="J4" s="1483"/>
      <c r="K4" s="1483"/>
      <c r="L4" s="1484"/>
      <c r="M4" s="1484"/>
      <c r="N4" s="1484"/>
      <c r="O4" s="1484"/>
      <c r="P4" s="1484"/>
      <c r="Q4" s="1484"/>
      <c r="R4" s="1485"/>
    </row>
    <row r="5" spans="1:20" ht="21">
      <c r="A5" s="1558">
        <v>37956</v>
      </c>
      <c r="B5" s="1553">
        <v>0.24099999999999999</v>
      </c>
      <c r="C5" s="1554">
        <v>0.23569999999999999</v>
      </c>
      <c r="D5" s="90"/>
      <c r="E5" s="90"/>
      <c r="F5" s="90"/>
      <c r="G5" s="285"/>
      <c r="H5" s="285"/>
      <c r="I5" s="1480"/>
      <c r="J5" s="1483"/>
      <c r="K5" s="1483"/>
      <c r="L5" s="1484"/>
      <c r="M5" s="1484"/>
      <c r="N5" s="1484"/>
      <c r="O5" s="1484"/>
      <c r="P5" s="1484"/>
      <c r="Q5" s="1484"/>
      <c r="R5" s="1485"/>
    </row>
    <row r="6" spans="1:20" ht="21" hidden="1">
      <c r="A6" s="1559">
        <v>38139</v>
      </c>
      <c r="B6" s="1552">
        <v>0.25175884853706698</v>
      </c>
      <c r="C6" s="1080">
        <v>0.24867163477509091</v>
      </c>
      <c r="D6" s="90"/>
      <c r="E6" s="90"/>
      <c r="F6" s="90"/>
      <c r="G6" s="285"/>
      <c r="H6" s="285"/>
      <c r="I6" s="1480"/>
      <c r="L6" s="1484"/>
      <c r="M6" s="1484"/>
      <c r="N6" s="1484"/>
      <c r="O6" s="1484"/>
      <c r="P6" s="1484"/>
      <c r="Q6" s="1484"/>
      <c r="R6" s="1485"/>
    </row>
    <row r="7" spans="1:20" ht="21">
      <c r="A7" s="1559">
        <v>38322</v>
      </c>
      <c r="B7" s="1552">
        <v>0.22987130488506399</v>
      </c>
      <c r="C7" s="1080">
        <v>0.238433752130429</v>
      </c>
      <c r="D7" s="90"/>
      <c r="E7" s="90"/>
      <c r="F7" s="90"/>
      <c r="G7" s="285"/>
      <c r="H7" s="285"/>
      <c r="I7" s="1480"/>
      <c r="L7" s="1484"/>
      <c r="M7" s="1484"/>
      <c r="N7" s="1484"/>
      <c r="O7" s="1484"/>
      <c r="P7" s="1484"/>
      <c r="Q7" s="1484"/>
      <c r="R7" s="1485"/>
    </row>
    <row r="8" spans="1:20" ht="21" hidden="1">
      <c r="A8" s="1559">
        <v>38504</v>
      </c>
      <c r="B8" s="1552">
        <v>0.1992410770624177</v>
      </c>
      <c r="C8" s="1080">
        <v>0.20409561690347056</v>
      </c>
      <c r="D8" s="90"/>
      <c r="E8" s="90"/>
      <c r="F8" s="90"/>
      <c r="G8" s="285"/>
      <c r="H8" s="285"/>
      <c r="I8" s="1480"/>
      <c r="L8" s="1484"/>
      <c r="M8" s="1484"/>
      <c r="N8" s="1484"/>
      <c r="O8" s="1484"/>
      <c r="P8" s="1484"/>
      <c r="Q8" s="1484"/>
      <c r="R8" s="1485"/>
    </row>
    <row r="9" spans="1:20" ht="21">
      <c r="A9" s="1559">
        <v>38687</v>
      </c>
      <c r="B9" s="1552">
        <v>0.17089695553831788</v>
      </c>
      <c r="C9" s="1080">
        <v>0.16964146990989265</v>
      </c>
      <c r="D9" s="90"/>
      <c r="E9" s="90"/>
      <c r="F9" s="90"/>
      <c r="G9" s="285"/>
      <c r="H9" s="285"/>
      <c r="I9" s="1480"/>
      <c r="L9" s="1484"/>
      <c r="M9" s="1484"/>
      <c r="N9" s="1484"/>
      <c r="O9" s="1484"/>
      <c r="P9" s="1484"/>
      <c r="Q9" s="1484"/>
      <c r="R9" s="1485"/>
    </row>
    <row r="10" spans="1:20" ht="21" hidden="1">
      <c r="A10" s="1559">
        <v>38869</v>
      </c>
      <c r="B10" s="1552">
        <v>0.13300480636525761</v>
      </c>
      <c r="C10" s="1080">
        <v>0.13468173812691406</v>
      </c>
      <c r="D10" s="90"/>
      <c r="E10" s="90"/>
      <c r="F10" s="90"/>
      <c r="G10" s="285"/>
      <c r="H10" s="285"/>
      <c r="I10" s="1480"/>
      <c r="L10" s="1484"/>
      <c r="M10" s="1484"/>
      <c r="N10" s="1484"/>
      <c r="O10" s="1484"/>
      <c r="P10" s="1484"/>
      <c r="Q10" s="1484"/>
      <c r="R10" s="1485"/>
    </row>
    <row r="11" spans="1:20" ht="21">
      <c r="A11" s="1559">
        <v>39052</v>
      </c>
      <c r="B11" s="1552">
        <v>0.11468843642102869</v>
      </c>
      <c r="C11" s="1080">
        <v>0.11484584318471436</v>
      </c>
      <c r="D11" s="90"/>
      <c r="E11" s="90"/>
      <c r="F11" s="90"/>
      <c r="G11" s="285"/>
      <c r="H11" s="285"/>
      <c r="I11" s="1480"/>
      <c r="L11" s="1484"/>
      <c r="M11" s="1484"/>
      <c r="N11" s="1484"/>
      <c r="O11" s="1484"/>
      <c r="P11" s="1484"/>
      <c r="Q11" s="1484"/>
      <c r="R11" s="1485"/>
    </row>
    <row r="12" spans="1:20" ht="21" hidden="1">
      <c r="A12" s="1559">
        <v>39234</v>
      </c>
      <c r="B12" s="1552">
        <v>9.4391360756030912E-2</v>
      </c>
      <c r="C12" s="1080">
        <v>9.4204840251650449E-2</v>
      </c>
      <c r="D12" s="90"/>
      <c r="E12" s="90"/>
      <c r="F12" s="90"/>
      <c r="G12" s="285"/>
      <c r="H12" s="285"/>
      <c r="I12" s="1480"/>
      <c r="L12" s="1484"/>
      <c r="M12" s="1484"/>
      <c r="N12" s="1484"/>
      <c r="O12" s="1484"/>
      <c r="P12" s="1484"/>
      <c r="Q12" s="1484"/>
      <c r="R12" s="1485"/>
    </row>
    <row r="13" spans="1:20" ht="21">
      <c r="A13" s="1559">
        <v>39417</v>
      </c>
      <c r="B13" s="1552">
        <v>8.4768885030462301E-2</v>
      </c>
      <c r="C13" s="1080">
        <v>8.4401489702688598E-2</v>
      </c>
      <c r="D13" s="90"/>
      <c r="E13" s="90"/>
      <c r="F13" s="90"/>
      <c r="G13" s="285"/>
      <c r="H13" s="285"/>
      <c r="I13" s="1480"/>
      <c r="L13" s="1484"/>
      <c r="M13" s="1484"/>
      <c r="N13" s="1484"/>
      <c r="O13" s="1484"/>
      <c r="P13" s="1484"/>
      <c r="Q13" s="1484"/>
      <c r="R13" s="1485"/>
    </row>
    <row r="14" spans="1:20" ht="21" hidden="1">
      <c r="A14" s="1559">
        <v>39600</v>
      </c>
      <c r="B14" s="1552">
        <v>8.6699999999999999E-2</v>
      </c>
      <c r="C14" s="1080">
        <v>9.06E-2</v>
      </c>
      <c r="D14" s="90"/>
      <c r="E14" s="90"/>
      <c r="F14" s="90"/>
      <c r="G14" s="90"/>
      <c r="H14" s="90"/>
      <c r="I14" s="1479"/>
      <c r="L14" s="1484"/>
      <c r="M14" s="1484"/>
      <c r="N14" s="1484"/>
      <c r="O14" s="1484"/>
      <c r="P14" s="1484"/>
      <c r="Q14" s="1484"/>
      <c r="R14" s="1485"/>
    </row>
    <row r="15" spans="1:20" ht="21">
      <c r="A15" s="1559">
        <v>39783</v>
      </c>
      <c r="B15" s="1552">
        <v>0.1208</v>
      </c>
      <c r="C15" s="1080">
        <v>0.1326</v>
      </c>
      <c r="D15" s="90"/>
      <c r="E15" s="90"/>
      <c r="F15" s="90"/>
      <c r="G15" s="90"/>
      <c r="H15" s="90"/>
      <c r="I15" s="1479"/>
      <c r="L15" s="1484"/>
      <c r="M15" s="1484"/>
      <c r="N15" s="1484"/>
      <c r="O15" s="1484"/>
      <c r="P15" s="1484"/>
      <c r="Q15" s="1484"/>
      <c r="R15" s="1485"/>
    </row>
    <row r="16" spans="1:20" s="66" customFormat="1" ht="21" hidden="1">
      <c r="A16" s="1559">
        <v>39965</v>
      </c>
      <c r="B16" s="1552">
        <v>0.15529999999999999</v>
      </c>
      <c r="C16" s="1080">
        <v>0.161</v>
      </c>
      <c r="D16" s="80"/>
      <c r="E16" s="80"/>
      <c r="F16" s="80"/>
      <c r="G16" s="80"/>
      <c r="H16" s="80"/>
      <c r="I16" s="1481"/>
      <c r="L16" s="1486"/>
      <c r="M16" s="1486"/>
      <c r="N16" s="1486"/>
      <c r="O16" s="1487"/>
      <c r="P16" s="1486"/>
      <c r="Q16" s="1486"/>
      <c r="R16" s="1488"/>
      <c r="S16" s="161"/>
      <c r="T16" s="161"/>
    </row>
    <row r="17" spans="1:18" ht="21">
      <c r="A17" s="1559">
        <v>40148</v>
      </c>
      <c r="B17" s="1552">
        <v>0.1404</v>
      </c>
      <c r="C17" s="1080">
        <v>0.14330000000000001</v>
      </c>
      <c r="D17" s="90"/>
      <c r="E17" s="91"/>
      <c r="F17" s="91"/>
      <c r="G17" s="91"/>
      <c r="H17" s="91"/>
      <c r="I17" s="1482"/>
      <c r="L17" s="1487"/>
      <c r="M17" s="1487"/>
      <c r="N17" s="1487"/>
      <c r="O17" s="1484"/>
      <c r="P17" s="1484"/>
      <c r="Q17" s="1484"/>
      <c r="R17" s="1485"/>
    </row>
    <row r="18" spans="1:18" ht="21" hidden="1">
      <c r="A18" s="1559">
        <v>40330</v>
      </c>
      <c r="B18" s="1552">
        <v>0.11609999999999999</v>
      </c>
      <c r="C18" s="1080">
        <v>0.1183</v>
      </c>
      <c r="D18" s="80"/>
      <c r="E18" s="80"/>
      <c r="F18" s="80"/>
      <c r="G18" s="80"/>
      <c r="H18" s="80"/>
      <c r="I18" s="1481"/>
      <c r="L18" s="1486"/>
      <c r="M18" s="1486"/>
      <c r="N18" s="1486"/>
      <c r="O18" s="1486"/>
      <c r="P18" s="1484"/>
      <c r="Q18" s="1484"/>
      <c r="R18" s="1485"/>
    </row>
    <row r="19" spans="1:18" ht="21">
      <c r="A19" s="1559">
        <v>40513</v>
      </c>
      <c r="B19" s="1552">
        <v>0.108409960162953</v>
      </c>
      <c r="C19" s="1080">
        <v>0.110547250717437</v>
      </c>
      <c r="D19" s="90"/>
      <c r="E19" s="90"/>
      <c r="F19" s="90"/>
      <c r="G19" s="90"/>
      <c r="H19" s="90"/>
      <c r="I19" s="1479"/>
      <c r="L19" s="1484"/>
      <c r="M19" s="1484"/>
      <c r="N19" s="1484"/>
      <c r="O19" s="1484"/>
      <c r="P19" s="1484"/>
      <c r="Q19" s="1484"/>
      <c r="R19" s="1485"/>
    </row>
    <row r="20" spans="1:18" ht="21" hidden="1">
      <c r="A20" s="1559">
        <v>40695</v>
      </c>
      <c r="B20" s="1552">
        <v>0.113957126516463</v>
      </c>
      <c r="C20" s="1080">
        <v>0.115288967128472</v>
      </c>
      <c r="D20" s="90"/>
      <c r="E20" s="90"/>
      <c r="F20" s="90"/>
      <c r="G20" s="90"/>
      <c r="H20" s="90"/>
      <c r="I20" s="1479"/>
      <c r="L20" s="1484"/>
      <c r="M20" s="1484"/>
      <c r="N20" s="1484"/>
      <c r="O20" s="1484"/>
      <c r="P20" s="1484"/>
      <c r="Q20" s="1484"/>
      <c r="R20" s="1485"/>
    </row>
    <row r="21" spans="1:18" ht="21">
      <c r="A21" s="1559">
        <v>40878</v>
      </c>
      <c r="B21" s="1552">
        <v>0.124824699343822</v>
      </c>
      <c r="C21" s="1080">
        <v>0.12663965470126301</v>
      </c>
      <c r="D21" s="90"/>
      <c r="E21" s="90"/>
      <c r="F21" s="90"/>
      <c r="G21" s="90"/>
      <c r="H21" s="90"/>
      <c r="I21" s="1479"/>
      <c r="L21" s="1484"/>
      <c r="M21" s="1484"/>
      <c r="N21" s="1484"/>
      <c r="O21" s="1484"/>
      <c r="P21" s="1484"/>
      <c r="Q21" s="1484"/>
      <c r="R21" s="1485"/>
    </row>
    <row r="22" spans="1:18" ht="21" hidden="1">
      <c r="A22" s="1559">
        <v>41061</v>
      </c>
      <c r="B22" s="1552">
        <v>0.13097785101096041</v>
      </c>
      <c r="C22" s="1080">
        <v>0.13425247806895432</v>
      </c>
      <c r="D22" s="90"/>
      <c r="E22" s="90"/>
      <c r="F22" s="90"/>
      <c r="G22" s="90"/>
      <c r="H22" s="90"/>
      <c r="I22" s="1479"/>
      <c r="L22" s="1484"/>
      <c r="M22" s="1484"/>
      <c r="N22" s="1484"/>
      <c r="O22" s="1484"/>
      <c r="P22" s="1484"/>
      <c r="Q22" s="1484"/>
      <c r="R22" s="1485"/>
    </row>
    <row r="23" spans="1:18" ht="21">
      <c r="A23" s="1559">
        <v>41244</v>
      </c>
      <c r="B23" s="1552">
        <v>0.14269999999999999</v>
      </c>
      <c r="C23" s="1080">
        <v>0.1454</v>
      </c>
      <c r="D23" s="90"/>
      <c r="E23" s="90"/>
      <c r="F23" s="90"/>
      <c r="G23" s="90"/>
      <c r="H23" s="90"/>
      <c r="I23" s="1479"/>
      <c r="J23" s="1484"/>
      <c r="K23" s="1484"/>
      <c r="L23" s="1484"/>
      <c r="M23" s="1484"/>
      <c r="N23" s="1484"/>
      <c r="O23" s="1484"/>
      <c r="P23" s="1484"/>
      <c r="Q23" s="1484"/>
      <c r="R23" s="1485"/>
    </row>
    <row r="24" spans="1:18" ht="21" hidden="1">
      <c r="A24" s="1559">
        <v>41426</v>
      </c>
      <c r="B24" s="1552">
        <v>0.15329999999999999</v>
      </c>
      <c r="C24" s="1080">
        <v>0.15759999999999999</v>
      </c>
      <c r="D24" s="90"/>
      <c r="E24" s="90"/>
      <c r="F24" s="90"/>
      <c r="G24" s="90"/>
      <c r="H24" s="90"/>
      <c r="I24" s="1479"/>
      <c r="J24" s="1484"/>
      <c r="K24" s="1484"/>
      <c r="L24" s="1484"/>
      <c r="M24" s="1484"/>
      <c r="N24" s="1484"/>
      <c r="O24" s="1484"/>
      <c r="P24" s="1484"/>
      <c r="Q24" s="1484"/>
      <c r="R24" s="1485"/>
    </row>
    <row r="25" spans="1:18" ht="21">
      <c r="A25" s="1559">
        <v>41609</v>
      </c>
      <c r="B25" s="1552">
        <v>0.132289709655253</v>
      </c>
      <c r="C25" s="1080">
        <v>0.133732017269869</v>
      </c>
      <c r="D25" s="90"/>
      <c r="E25" s="90"/>
      <c r="F25" s="90"/>
      <c r="G25" s="90"/>
      <c r="H25" s="90"/>
      <c r="I25" s="1479"/>
      <c r="J25" s="1484"/>
      <c r="K25" s="1484"/>
      <c r="L25" s="1484"/>
      <c r="M25" s="1484"/>
      <c r="N25" s="1484"/>
      <c r="O25" s="1484"/>
      <c r="P25" s="1484"/>
      <c r="Q25" s="1484"/>
      <c r="R25" s="1485"/>
    </row>
    <row r="26" spans="1:18" ht="21" hidden="1">
      <c r="A26" s="1559">
        <v>41791</v>
      </c>
      <c r="B26" s="1552">
        <v>0.116663916655663</v>
      </c>
      <c r="C26" s="1080">
        <v>0.117645839774349</v>
      </c>
      <c r="D26" s="90"/>
      <c r="E26" s="90"/>
      <c r="F26" s="90"/>
      <c r="G26" s="90"/>
      <c r="H26" s="90"/>
      <c r="I26" s="1479"/>
      <c r="J26" s="1484"/>
      <c r="K26" s="1484"/>
      <c r="L26" s="1484"/>
      <c r="M26" s="1484"/>
      <c r="N26" s="1484"/>
      <c r="O26" s="1484"/>
      <c r="P26" s="1484"/>
      <c r="Q26" s="1484"/>
      <c r="R26" s="1485"/>
    </row>
    <row r="27" spans="1:18" ht="21">
      <c r="A27" s="1559">
        <v>41974</v>
      </c>
      <c r="B27" s="1552">
        <v>0.12024802064232901</v>
      </c>
      <c r="C27" s="1080">
        <v>0.124785116569871</v>
      </c>
      <c r="D27" s="90"/>
      <c r="E27" s="90"/>
      <c r="F27" s="90"/>
      <c r="G27" s="90"/>
      <c r="H27" s="90"/>
      <c r="I27" s="1479"/>
      <c r="J27" s="1484"/>
      <c r="K27" s="1484"/>
      <c r="L27" s="1484"/>
      <c r="M27" s="1484"/>
      <c r="N27" s="1484"/>
      <c r="O27" s="1484"/>
      <c r="P27" s="1484"/>
      <c r="Q27" s="1484"/>
      <c r="R27" s="1485"/>
    </row>
    <row r="28" spans="1:18" ht="21" hidden="1">
      <c r="A28" s="1559">
        <v>42156</v>
      </c>
      <c r="B28" s="1552">
        <v>0.119904812700729</v>
      </c>
      <c r="C28" s="1080">
        <v>0.12382087974788</v>
      </c>
      <c r="D28" s="90"/>
      <c r="E28" s="90"/>
      <c r="F28" s="90"/>
      <c r="G28" s="90"/>
      <c r="H28" s="90"/>
      <c r="I28" s="1479"/>
      <c r="J28" s="1484"/>
      <c r="K28" s="1484"/>
      <c r="L28" s="1484"/>
      <c r="M28" s="1484"/>
      <c r="N28" s="1484"/>
      <c r="O28" s="1484"/>
      <c r="P28" s="1484"/>
      <c r="Q28" s="1484"/>
      <c r="R28" s="1485"/>
    </row>
    <row r="29" spans="1:18" ht="18.75">
      <c r="A29" s="1559">
        <v>42339</v>
      </c>
      <c r="B29" s="1552">
        <v>0.10699132529452618</v>
      </c>
      <c r="C29" s="1080">
        <v>0.11080081164274938</v>
      </c>
      <c r="D29" s="90"/>
      <c r="E29" s="90"/>
      <c r="F29" s="90"/>
      <c r="G29" s="90"/>
      <c r="H29" s="90"/>
      <c r="I29" s="1479"/>
      <c r="J29" s="1479"/>
      <c r="K29" s="1479"/>
      <c r="L29" s="1479"/>
      <c r="M29" s="1479"/>
      <c r="N29" s="1479"/>
      <c r="O29" s="1479"/>
      <c r="P29" s="1479"/>
      <c r="Q29" s="1479"/>
    </row>
    <row r="30" spans="1:18" ht="18.75" hidden="1">
      <c r="A30" s="1559">
        <v>42522</v>
      </c>
      <c r="B30" s="1552">
        <v>9.4724611591017208E-2</v>
      </c>
      <c r="C30" s="1080">
        <v>9.923979479437206E-2</v>
      </c>
      <c r="D30" s="90"/>
      <c r="E30" s="90"/>
      <c r="F30" s="90"/>
      <c r="G30" s="90"/>
      <c r="H30" s="90"/>
      <c r="I30" s="1479"/>
      <c r="J30" s="1479"/>
      <c r="K30" s="1479"/>
      <c r="L30" s="1479"/>
      <c r="M30" s="1479"/>
      <c r="N30" s="1479"/>
      <c r="O30" s="1479"/>
      <c r="P30" s="1479"/>
      <c r="Q30" s="1479"/>
    </row>
    <row r="31" spans="1:18" ht="18.75">
      <c r="A31" s="1559">
        <v>42705</v>
      </c>
      <c r="B31" s="1552">
        <v>9.8297349429762718E-2</v>
      </c>
      <c r="C31" s="1080">
        <v>0.10235589284546419</v>
      </c>
      <c r="D31" s="90"/>
      <c r="E31" s="90"/>
      <c r="F31" s="90"/>
      <c r="G31" s="90"/>
      <c r="H31" s="90"/>
      <c r="I31" s="1479"/>
      <c r="J31" s="1479"/>
      <c r="K31" s="1479"/>
      <c r="L31" s="1479"/>
      <c r="M31" s="1479"/>
      <c r="N31" s="1479"/>
      <c r="O31" s="1479"/>
      <c r="P31" s="1479"/>
      <c r="Q31" s="1479"/>
    </row>
    <row r="32" spans="1:18" ht="18.75">
      <c r="A32" s="1559">
        <v>43070</v>
      </c>
      <c r="B32" s="1552">
        <v>0.1082</v>
      </c>
      <c r="C32" s="1080">
        <v>0.11070000000000001</v>
      </c>
      <c r="D32" s="90"/>
      <c r="E32" s="90"/>
      <c r="F32" s="90"/>
      <c r="G32" s="90"/>
      <c r="H32" s="90"/>
      <c r="I32" s="1479"/>
      <c r="J32" s="1479"/>
      <c r="K32" s="1479"/>
      <c r="L32" s="1479"/>
      <c r="M32" s="1479"/>
      <c r="N32" s="1479"/>
      <c r="O32" s="1479"/>
      <c r="P32" s="1479"/>
      <c r="Q32" s="1479"/>
    </row>
    <row r="33" spans="1:17" ht="18.75">
      <c r="A33" s="1559">
        <v>43435</v>
      </c>
      <c r="B33" s="1552">
        <v>7.7600000000000002E-2</v>
      </c>
      <c r="C33" s="1080">
        <v>8.2600000000000007E-2</v>
      </c>
      <c r="D33" s="90"/>
      <c r="E33" s="90"/>
      <c r="F33" s="90"/>
      <c r="G33" s="90"/>
      <c r="H33" s="90"/>
      <c r="I33" s="1479"/>
      <c r="J33" s="1479"/>
      <c r="K33" s="1479"/>
      <c r="L33" s="1479"/>
      <c r="M33" s="1479"/>
      <c r="N33" s="1479"/>
      <c r="O33" s="1479"/>
      <c r="P33" s="1479"/>
      <c r="Q33" s="1479"/>
    </row>
    <row r="34" spans="1:17" ht="18.75">
      <c r="A34" s="1560">
        <v>43952</v>
      </c>
      <c r="B34" s="1555">
        <f>+'Resumen EEp (2)'!B45</f>
        <v>0.1011</v>
      </c>
      <c r="C34" s="1081">
        <f>+'Resumen EEp (2)'!B46</f>
        <v>0.10199999999999999</v>
      </c>
    </row>
  </sheetData>
  <mergeCells count="3">
    <mergeCell ref="A1:S1"/>
    <mergeCell ref="A3:C3"/>
    <mergeCell ref="A2:S2"/>
  </mergeCells>
  <conditionalFormatting sqref="B34:C34">
    <cfRule type="cellIs" dxfId="6" priority="1" operator="equal">
      <formula>0</formula>
    </cfRule>
  </conditionalFormatting>
  <printOptions horizontalCentered="1" verticalCentered="1"/>
  <pageMargins left="0.4" right="0.4" top="0.25" bottom="0.25" header="0.3" footer="0.3"/>
  <pageSetup scale="36"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sheetPr>
  <dimension ref="B31:E60"/>
  <sheetViews>
    <sheetView showGridLines="0" view="pageBreakPreview" zoomScaleNormal="100" zoomScaleSheetLayoutView="100" workbookViewId="0">
      <selection activeCell="L21" sqref="L21"/>
    </sheetView>
  </sheetViews>
  <sheetFormatPr baseColWidth="10" defaultRowHeight="15"/>
  <cols>
    <col min="2" max="2" width="15" customWidth="1"/>
    <col min="4" max="4" width="17.42578125" style="117" customWidth="1"/>
    <col min="5" max="5" width="14.140625" style="117" customWidth="1"/>
    <col min="6" max="6" width="18.42578125" customWidth="1"/>
    <col min="7" max="7" width="16.28515625" customWidth="1"/>
    <col min="8" max="8" width="12.7109375" customWidth="1"/>
  </cols>
  <sheetData>
    <row r="31" spans="2:5">
      <c r="B31" s="873"/>
      <c r="C31" s="874"/>
      <c r="D31"/>
      <c r="E31"/>
    </row>
    <row r="32" spans="2:5">
      <c r="B32" s="873"/>
      <c r="C32" s="874"/>
      <c r="D32"/>
      <c r="E32"/>
    </row>
    <row r="33" spans="2:5">
      <c r="B33" s="873"/>
      <c r="C33" s="874"/>
      <c r="D33"/>
      <c r="E33"/>
    </row>
    <row r="34" spans="2:5">
      <c r="B34" s="873"/>
      <c r="C34" s="874"/>
      <c r="D34"/>
      <c r="E34"/>
    </row>
    <row r="35" spans="2:5">
      <c r="B35" s="873"/>
      <c r="C35" s="874"/>
      <c r="D35"/>
      <c r="E35"/>
    </row>
    <row r="36" spans="2:5">
      <c r="B36" s="871"/>
      <c r="C36" s="875"/>
      <c r="D36"/>
      <c r="E36"/>
    </row>
    <row r="37" spans="2:5">
      <c r="B37" s="872"/>
      <c r="C37" s="753"/>
      <c r="D37"/>
      <c r="E37"/>
    </row>
    <row r="38" spans="2:5">
      <c r="B38" s="872"/>
      <c r="C38" s="753"/>
      <c r="D38"/>
      <c r="E38"/>
    </row>
    <row r="39" spans="2:5">
      <c r="B39" s="872"/>
      <c r="C39" s="753"/>
      <c r="D39"/>
      <c r="E39"/>
    </row>
    <row r="40" spans="2:5">
      <c r="B40" s="872"/>
      <c r="C40" s="753"/>
      <c r="D40"/>
      <c r="E40"/>
    </row>
    <row r="41" spans="2:5">
      <c r="B41" s="872"/>
      <c r="C41" s="753"/>
      <c r="D41"/>
      <c r="E41"/>
    </row>
    <row r="42" spans="2:5">
      <c r="B42" s="872"/>
      <c r="C42" s="753"/>
      <c r="D42"/>
      <c r="E42"/>
    </row>
    <row r="43" spans="2:5">
      <c r="B43" s="872"/>
      <c r="C43" s="753"/>
      <c r="D43"/>
      <c r="E43"/>
    </row>
    <row r="44" spans="2:5">
      <c r="B44" s="872"/>
      <c r="C44" s="753"/>
      <c r="D44"/>
      <c r="E44"/>
    </row>
    <row r="45" spans="2:5">
      <c r="B45" s="872"/>
      <c r="C45" s="753"/>
      <c r="D45"/>
      <c r="E45"/>
    </row>
    <row r="46" spans="2:5">
      <c r="B46" s="872"/>
      <c r="C46" s="753"/>
      <c r="D46"/>
      <c r="E46"/>
    </row>
    <row r="47" spans="2:5">
      <c r="B47" s="872"/>
      <c r="C47" s="753"/>
      <c r="D47"/>
      <c r="E47"/>
    </row>
    <row r="48" spans="2:5">
      <c r="B48" s="872"/>
      <c r="C48" s="753"/>
      <c r="D48"/>
      <c r="E48"/>
    </row>
    <row r="49" spans="2:5">
      <c r="B49" s="872"/>
      <c r="C49" s="753"/>
      <c r="D49"/>
      <c r="E49"/>
    </row>
    <row r="50" spans="2:5">
      <c r="B50" s="872"/>
      <c r="C50" s="753"/>
      <c r="D50"/>
      <c r="E50"/>
    </row>
    <row r="51" spans="2:5">
      <c r="B51" s="872"/>
      <c r="C51" s="753"/>
      <c r="D51"/>
      <c r="E51"/>
    </row>
    <row r="52" spans="2:5">
      <c r="B52" s="872"/>
      <c r="C52" s="753"/>
      <c r="D52"/>
      <c r="E52"/>
    </row>
    <row r="53" spans="2:5">
      <c r="B53" s="872"/>
      <c r="C53" s="753"/>
      <c r="D53"/>
      <c r="E53"/>
    </row>
    <row r="54" spans="2:5">
      <c r="B54" s="872"/>
      <c r="C54" s="753"/>
      <c r="D54"/>
      <c r="E54"/>
    </row>
    <row r="55" spans="2:5">
      <c r="B55" s="872"/>
      <c r="C55" s="753"/>
      <c r="D55"/>
      <c r="E55"/>
    </row>
    <row r="56" spans="2:5">
      <c r="B56" s="872"/>
      <c r="C56" s="753"/>
      <c r="D56"/>
      <c r="E56"/>
    </row>
    <row r="57" spans="2:5">
      <c r="B57" s="872"/>
      <c r="C57" s="753"/>
      <c r="D57"/>
      <c r="E57"/>
    </row>
    <row r="58" spans="2:5">
      <c r="B58" s="872"/>
      <c r="C58" s="753"/>
      <c r="D58"/>
      <c r="E58"/>
    </row>
    <row r="59" spans="2:5">
      <c r="B59" s="872"/>
      <c r="C59" s="753"/>
      <c r="D59"/>
      <c r="E59"/>
    </row>
    <row r="60" spans="2:5">
      <c r="B60" s="872"/>
      <c r="C60" s="753"/>
      <c r="D60"/>
      <c r="E60"/>
    </row>
  </sheetData>
  <pageMargins left="0.7" right="0.7" top="0.75" bottom="0.75" header="0.3" footer="0.3"/>
  <pageSetup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L55"/>
  <sheetViews>
    <sheetView showGridLines="0" view="pageBreakPreview" zoomScale="73" zoomScaleNormal="100" zoomScaleSheetLayoutView="73" workbookViewId="0">
      <selection activeCell="J13" sqref="J13"/>
    </sheetView>
  </sheetViews>
  <sheetFormatPr baseColWidth="10" defaultColWidth="11.42578125" defaultRowHeight="15"/>
  <cols>
    <col min="1" max="1" width="17.7109375" style="32" customWidth="1"/>
    <col min="2" max="2" width="22.5703125" style="32" customWidth="1"/>
    <col min="3" max="3" width="16.7109375" style="32" customWidth="1"/>
    <col min="4" max="4" width="21.140625" style="32" customWidth="1"/>
    <col min="5" max="5" width="17.7109375" style="32" customWidth="1"/>
    <col min="6" max="6" width="20.28515625" style="32" customWidth="1"/>
    <col min="7" max="7" width="19" style="32" customWidth="1"/>
    <col min="8" max="8" width="24.42578125" style="32" customWidth="1"/>
    <col min="9" max="9" width="18.42578125" style="32" customWidth="1"/>
    <col min="10" max="10" width="21.140625" style="32" customWidth="1"/>
    <col min="11" max="12" width="19.28515625" style="32" customWidth="1"/>
    <col min="13" max="16384" width="11.42578125" style="32"/>
  </cols>
  <sheetData>
    <row r="1" spans="1:12" customFormat="1" ht="92.25" customHeight="1">
      <c r="A1" s="2418"/>
      <c r="B1" s="2418"/>
      <c r="C1" s="2418"/>
      <c r="D1" s="2418"/>
      <c r="E1" s="2418"/>
      <c r="F1" s="2418"/>
      <c r="G1" s="2418"/>
      <c r="H1" s="2418"/>
      <c r="I1" s="2418"/>
      <c r="J1" s="2418"/>
      <c r="K1" s="2418"/>
      <c r="L1" s="2418"/>
    </row>
    <row r="2" spans="1:12" customFormat="1" ht="12.75" customHeight="1">
      <c r="A2" s="1710"/>
      <c r="B2" s="1710"/>
      <c r="C2" s="1710"/>
      <c r="D2" s="1710"/>
      <c r="E2" s="1710"/>
      <c r="F2" s="1710"/>
      <c r="G2" s="1710"/>
      <c r="H2" s="1710"/>
      <c r="I2" s="1710"/>
      <c r="J2" s="1710"/>
      <c r="K2" s="1710"/>
      <c r="L2" s="1710"/>
    </row>
    <row r="3" spans="1:12" customFormat="1" ht="24.75" customHeight="1">
      <c r="A3" s="2422" t="s">
        <v>19</v>
      </c>
      <c r="B3" s="2419" t="s">
        <v>108</v>
      </c>
      <c r="C3" s="2420"/>
      <c r="D3" s="2420"/>
      <c r="E3" s="2420"/>
      <c r="F3" s="2420"/>
      <c r="G3" s="2420"/>
      <c r="H3" s="2421"/>
      <c r="I3" s="32"/>
      <c r="J3" s="32"/>
      <c r="K3" s="32"/>
      <c r="L3" s="75"/>
    </row>
    <row r="4" spans="1:12" customFormat="1" ht="24.75" customHeight="1">
      <c r="A4" s="2423"/>
      <c r="B4" s="1711" t="s">
        <v>97</v>
      </c>
      <c r="C4" s="1711" t="s">
        <v>119</v>
      </c>
      <c r="D4" s="1711" t="s">
        <v>98</v>
      </c>
      <c r="E4" s="1711" t="s">
        <v>119</v>
      </c>
      <c r="F4" s="1712" t="s">
        <v>99</v>
      </c>
      <c r="G4" s="1711" t="s">
        <v>119</v>
      </c>
      <c r="H4" s="1713" t="s">
        <v>106</v>
      </c>
      <c r="I4" s="75"/>
      <c r="J4" s="75"/>
      <c r="K4" s="75"/>
      <c r="L4" s="75"/>
    </row>
    <row r="5" spans="1:12" customFormat="1" ht="15.75" customHeight="1">
      <c r="A5" s="1702">
        <v>2005</v>
      </c>
      <c r="B5" s="1703">
        <v>1182369144.5599999</v>
      </c>
      <c r="C5" s="1704">
        <f t="shared" ref="C5:C10" si="0">B5/H5</f>
        <v>0.94107399436081784</v>
      </c>
      <c r="D5" s="1703">
        <v>45221952.840000004</v>
      </c>
      <c r="E5" s="1704">
        <f t="shared" ref="E5:E21" si="1">D5/H5</f>
        <v>3.5993161685365468E-2</v>
      </c>
      <c r="F5" s="1703">
        <v>28812917.210000001</v>
      </c>
      <c r="G5" s="1704">
        <f t="shared" ref="G5:G20" si="2">F5/H5</f>
        <v>2.2932843953816728E-2</v>
      </c>
      <c r="H5" s="1705">
        <f>B5+D5+F5</f>
        <v>1256404014.6099999</v>
      </c>
      <c r="I5" s="75"/>
      <c r="J5" s="754"/>
      <c r="K5" s="75"/>
      <c r="L5" s="75"/>
    </row>
    <row r="6" spans="1:12" customFormat="1" ht="15.75" customHeight="1">
      <c r="A6" s="1702">
        <v>2006</v>
      </c>
      <c r="B6" s="1703">
        <v>1292735922.04</v>
      </c>
      <c r="C6" s="1704">
        <f t="shared" si="0"/>
        <v>0.9378154266333486</v>
      </c>
      <c r="D6" s="1703">
        <v>53017895.640000001</v>
      </c>
      <c r="E6" s="1704">
        <f t="shared" si="1"/>
        <v>3.8461838625453222E-2</v>
      </c>
      <c r="F6" s="1706">
        <v>32700711.139999997</v>
      </c>
      <c r="G6" s="1704">
        <f t="shared" si="2"/>
        <v>2.3722734741198043E-2</v>
      </c>
      <c r="H6" s="1705">
        <f>B6+D6+F6</f>
        <v>1378454528.8200002</v>
      </c>
      <c r="I6" s="75"/>
      <c r="J6" s="754"/>
      <c r="K6" s="1496"/>
      <c r="L6" s="75"/>
    </row>
    <row r="7" spans="1:12" customFormat="1" ht="15.75" customHeight="1">
      <c r="A7" s="1702">
        <v>2007</v>
      </c>
      <c r="B7" s="1703">
        <v>1635826213.1600001</v>
      </c>
      <c r="C7" s="1704">
        <f t="shared" si="0"/>
        <v>0.94578819961072813</v>
      </c>
      <c r="D7" s="1703">
        <v>70883463.600000009</v>
      </c>
      <c r="E7" s="1704">
        <f t="shared" si="1"/>
        <v>4.0982802990368349E-2</v>
      </c>
      <c r="F7" s="1706">
        <v>22880747.219999999</v>
      </c>
      <c r="G7" s="1704">
        <f t="shared" si="2"/>
        <v>1.3228997398903602E-2</v>
      </c>
      <c r="H7" s="1705">
        <f t="shared" ref="H7:H20" si="3">B7+D7+F7</f>
        <v>1729590423.98</v>
      </c>
      <c r="I7" s="75"/>
      <c r="J7" s="754"/>
      <c r="K7" s="1496"/>
      <c r="L7" s="75"/>
    </row>
    <row r="8" spans="1:12" customFormat="1" ht="15.75" customHeight="1">
      <c r="A8" s="1702">
        <v>2008</v>
      </c>
      <c r="B8" s="1706">
        <v>1581393650.8599999</v>
      </c>
      <c r="C8" s="1704">
        <f t="shared" si="0"/>
        <v>0.94890566872483018</v>
      </c>
      <c r="D8" s="1706">
        <v>68964104.809999987</v>
      </c>
      <c r="E8" s="1704">
        <f t="shared" si="1"/>
        <v>4.1381492809936499E-2</v>
      </c>
      <c r="F8" s="1706">
        <v>16186878.83</v>
      </c>
      <c r="G8" s="1704">
        <f t="shared" si="2"/>
        <v>9.7128384652334383E-3</v>
      </c>
      <c r="H8" s="1705">
        <f t="shared" si="3"/>
        <v>1666544634.4999998</v>
      </c>
      <c r="I8" s="75" t="s">
        <v>10</v>
      </c>
      <c r="J8" s="754"/>
      <c r="K8" s="1496"/>
    </row>
    <row r="9" spans="1:12" customFormat="1" ht="15.75" customHeight="1">
      <c r="A9" s="1702">
        <v>2009</v>
      </c>
      <c r="B9" s="1703">
        <v>1687099942.1400001</v>
      </c>
      <c r="C9" s="1704">
        <f t="shared" si="0"/>
        <v>0.95230043356878247</v>
      </c>
      <c r="D9" s="1703">
        <v>73407508.640000001</v>
      </c>
      <c r="E9" s="1704">
        <f t="shared" si="1"/>
        <v>4.1435602336873975E-2</v>
      </c>
      <c r="F9" s="1706">
        <v>11097268.350000001</v>
      </c>
      <c r="G9" s="1704">
        <f t="shared" si="2"/>
        <v>6.263964094343601E-3</v>
      </c>
      <c r="H9" s="1705">
        <f t="shared" si="3"/>
        <v>1771604719.1300001</v>
      </c>
      <c r="I9" s="75"/>
      <c r="J9" s="754"/>
      <c r="K9" s="1497"/>
      <c r="L9" s="17"/>
    </row>
    <row r="10" spans="1:12" customFormat="1" ht="15.75" customHeight="1">
      <c r="A10" s="1702">
        <v>2010</v>
      </c>
      <c r="B10" s="1703">
        <v>1922473262.4300001</v>
      </c>
      <c r="C10" s="1704">
        <f t="shared" si="0"/>
        <v>0.95304420065592299</v>
      </c>
      <c r="D10" s="1703">
        <v>83809693.36999999</v>
      </c>
      <c r="E10" s="1704">
        <f t="shared" si="1"/>
        <v>4.1547699926951773E-2</v>
      </c>
      <c r="F10" s="1706">
        <v>10909175.590000002</v>
      </c>
      <c r="G10" s="1704">
        <f t="shared" si="2"/>
        <v>5.4080994171253009E-3</v>
      </c>
      <c r="H10" s="1705">
        <f t="shared" si="3"/>
        <v>2017192131.3899999</v>
      </c>
      <c r="I10" s="77"/>
      <c r="J10" s="754"/>
      <c r="K10" s="77"/>
      <c r="L10" s="17"/>
    </row>
    <row r="11" spans="1:12" s="66" customFormat="1" ht="15.75" customHeight="1">
      <c r="A11" s="1702">
        <v>2011</v>
      </c>
      <c r="B11" s="1703">
        <v>2175109581.8400002</v>
      </c>
      <c r="C11" s="1704">
        <f t="shared" ref="C11:C21" si="4">B11/H11</f>
        <v>0.95103367657376847</v>
      </c>
      <c r="D11" s="1703">
        <v>94554070.570000008</v>
      </c>
      <c r="E11" s="1704">
        <f t="shared" si="1"/>
        <v>4.1342333333446481E-2</v>
      </c>
      <c r="F11" s="1706">
        <v>17436831.43</v>
      </c>
      <c r="G11" s="1704">
        <f t="shared" si="2"/>
        <v>7.623990092785026E-3</v>
      </c>
      <c r="H11" s="1705">
        <f t="shared" si="3"/>
        <v>2287100483.8400002</v>
      </c>
      <c r="I11" s="77"/>
      <c r="J11" s="754"/>
      <c r="K11" s="77"/>
      <c r="L11" s="17"/>
    </row>
    <row r="12" spans="1:12" s="66" customFormat="1" ht="15.75" customHeight="1">
      <c r="A12" s="1702">
        <v>2012</v>
      </c>
      <c r="B12" s="1703">
        <v>2411674911.5</v>
      </c>
      <c r="C12" s="1707">
        <f t="shared" si="4"/>
        <v>0.95211214546597178</v>
      </c>
      <c r="D12" s="1703">
        <v>104789518.08999999</v>
      </c>
      <c r="E12" s="1707">
        <f t="shared" si="1"/>
        <v>4.1370158314148531E-2</v>
      </c>
      <c r="F12" s="1706">
        <v>16509152.34</v>
      </c>
      <c r="G12" s="1707">
        <f t="shared" si="2"/>
        <v>6.5176962198795789E-3</v>
      </c>
      <c r="H12" s="1705">
        <f t="shared" si="3"/>
        <v>2532973581.9300003</v>
      </c>
      <c r="I12" s="1242"/>
      <c r="J12" s="95"/>
      <c r="K12" s="77"/>
      <c r="L12" s="17"/>
    </row>
    <row r="13" spans="1:12" s="66" customFormat="1" ht="15.75" customHeight="1">
      <c r="A13" s="1702">
        <v>2013</v>
      </c>
      <c r="B13" s="1703">
        <v>2663186569.8199997</v>
      </c>
      <c r="C13" s="1707">
        <f t="shared" si="4"/>
        <v>0.95177416884053523</v>
      </c>
      <c r="D13" s="1703">
        <v>115834844.37000003</v>
      </c>
      <c r="E13" s="1707">
        <f t="shared" si="1"/>
        <v>4.1397254691953878E-2</v>
      </c>
      <c r="F13" s="1706">
        <v>19107235.449999999</v>
      </c>
      <c r="G13" s="1707">
        <f t="shared" si="2"/>
        <v>6.8285764675109885E-3</v>
      </c>
      <c r="H13" s="1705">
        <f t="shared" si="3"/>
        <v>2798128649.6399994</v>
      </c>
      <c r="J13" s="95"/>
      <c r="K13" s="77"/>
      <c r="L13" s="17"/>
    </row>
    <row r="14" spans="1:12" s="66" customFormat="1" ht="15.75" customHeight="1">
      <c r="A14" s="1702">
        <v>2014</v>
      </c>
      <c r="B14" s="1708">
        <v>3005088863.5</v>
      </c>
      <c r="C14" s="1582">
        <f t="shared" si="4"/>
        <v>0.95169285075746779</v>
      </c>
      <c r="D14" s="1708">
        <v>131454109.10000002</v>
      </c>
      <c r="E14" s="1582">
        <f t="shared" si="1"/>
        <v>4.1630694304146058E-2</v>
      </c>
      <c r="F14" s="1709">
        <v>21081739.099999998</v>
      </c>
      <c r="G14" s="1582">
        <f t="shared" si="2"/>
        <v>6.6764549383862741E-3</v>
      </c>
      <c r="H14" s="1705">
        <f t="shared" si="3"/>
        <v>3157624711.6999998</v>
      </c>
      <c r="K14" s="77"/>
      <c r="L14" s="17"/>
    </row>
    <row r="15" spans="1:12" s="66" customFormat="1" ht="15.75" customHeight="1">
      <c r="A15" s="1702">
        <v>2015</v>
      </c>
      <c r="B15" s="1708">
        <v>3382710516.6399999</v>
      </c>
      <c r="C15" s="1582">
        <f t="shared" si="4"/>
        <v>0.95338904993406337</v>
      </c>
      <c r="D15" s="1708">
        <v>147262666.77000001</v>
      </c>
      <c r="E15" s="1582">
        <f t="shared" si="1"/>
        <v>4.1504767632928548E-2</v>
      </c>
      <c r="F15" s="1709">
        <v>18117196.77</v>
      </c>
      <c r="G15" s="1582">
        <f t="shared" si="2"/>
        <v>5.106182433008059E-3</v>
      </c>
      <c r="H15" s="1705">
        <f t="shared" si="3"/>
        <v>3548090380.1799998</v>
      </c>
      <c r="I15" s="199"/>
      <c r="J15" s="754"/>
      <c r="K15" s="77"/>
      <c r="L15" s="17"/>
    </row>
    <row r="16" spans="1:12" customFormat="1" ht="15.75" customHeight="1">
      <c r="A16" s="1702">
        <v>2016</v>
      </c>
      <c r="B16" s="1708">
        <v>3862688790.9599996</v>
      </c>
      <c r="C16" s="1582">
        <f t="shared" si="4"/>
        <v>0.95416022594621486</v>
      </c>
      <c r="D16" s="1708">
        <v>168521814.59</v>
      </c>
      <c r="E16" s="1582">
        <f t="shared" si="1"/>
        <v>4.1628208066458665E-2</v>
      </c>
      <c r="F16" s="1709">
        <v>17049514.629999999</v>
      </c>
      <c r="G16" s="1582">
        <f t="shared" si="2"/>
        <v>4.2115659873264068E-3</v>
      </c>
      <c r="H16" s="1705">
        <f t="shared" si="3"/>
        <v>4048260120.1799998</v>
      </c>
      <c r="I16" s="32"/>
      <c r="J16" s="754"/>
      <c r="K16" s="76"/>
      <c r="L16" s="32"/>
    </row>
    <row r="17" spans="1:12" customFormat="1" ht="15.75" customHeight="1">
      <c r="A17" s="1702">
        <v>2017</v>
      </c>
      <c r="B17" s="1708">
        <v>4365095869.0900002</v>
      </c>
      <c r="C17" s="1582">
        <f t="shared" si="4"/>
        <v>0.95451833422211996</v>
      </c>
      <c r="D17" s="1708">
        <v>189049670.72999999</v>
      </c>
      <c r="E17" s="1582">
        <f t="shared" si="1"/>
        <v>4.1339613653905587E-2</v>
      </c>
      <c r="F17" s="1709">
        <v>18941966.82</v>
      </c>
      <c r="G17" s="1582">
        <f t="shared" si="2"/>
        <v>4.1420521239746181E-3</v>
      </c>
      <c r="H17" s="1705">
        <f t="shared" si="3"/>
        <v>4573087506.6399994</v>
      </c>
      <c r="I17" s="17"/>
      <c r="J17" s="17"/>
      <c r="K17" s="17"/>
      <c r="L17" s="32"/>
    </row>
    <row r="18" spans="1:12" customFormat="1" ht="15.75" customHeight="1">
      <c r="A18" s="1702">
        <v>2018</v>
      </c>
      <c r="B18" s="1703">
        <v>4960308050.1199999</v>
      </c>
      <c r="C18" s="1707">
        <f t="shared" si="4"/>
        <v>0.95442170562015738</v>
      </c>
      <c r="D18" s="1703">
        <v>216582431.09999999</v>
      </c>
      <c r="E18" s="1707">
        <f t="shared" si="1"/>
        <v>4.1673011274535959E-2</v>
      </c>
      <c r="F18" s="1706">
        <v>20296486.460000001</v>
      </c>
      <c r="G18" s="1707">
        <f t="shared" si="2"/>
        <v>3.9052831053065342E-3</v>
      </c>
      <c r="H18" s="1705">
        <f t="shared" si="3"/>
        <v>5197186967.6800003</v>
      </c>
      <c r="I18" s="17"/>
      <c r="J18" s="17"/>
      <c r="K18" s="17"/>
      <c r="L18" s="17"/>
    </row>
    <row r="19" spans="1:12" s="604" customFormat="1" ht="15.75" customHeight="1">
      <c r="A19" s="1702">
        <v>2019</v>
      </c>
      <c r="B19" s="1703">
        <v>5454398175.96</v>
      </c>
      <c r="C19" s="1707">
        <f t="shared" si="4"/>
        <v>0.95509227720429402</v>
      </c>
      <c r="D19" s="1703">
        <v>236137407.19999999</v>
      </c>
      <c r="E19" s="1707">
        <f t="shared" si="1"/>
        <v>4.13488356918627E-2</v>
      </c>
      <c r="F19" s="1706">
        <v>20324305.609999999</v>
      </c>
      <c r="G19" s="1707">
        <f t="shared" si="2"/>
        <v>3.5588871038433815E-3</v>
      </c>
      <c r="H19" s="1705">
        <f t="shared" si="3"/>
        <v>5710859888.7699995</v>
      </c>
      <c r="I19" s="17"/>
      <c r="J19" s="17"/>
      <c r="K19" s="17"/>
      <c r="L19" s="17"/>
    </row>
    <row r="20" spans="1:12" s="604" customFormat="1" ht="15.75" customHeight="1">
      <c r="A20" s="1702" t="s">
        <v>1097</v>
      </c>
      <c r="B20" s="1703">
        <v>2308775017.96</v>
      </c>
      <c r="C20" s="1707">
        <f t="shared" si="4"/>
        <v>0.95683334076617399</v>
      </c>
      <c r="D20" s="1703">
        <v>100466772.54000001</v>
      </c>
      <c r="E20" s="1707">
        <f t="shared" si="1"/>
        <v>4.1636780049007352E-2</v>
      </c>
      <c r="F20" s="1706">
        <v>3691496.41</v>
      </c>
      <c r="G20" s="1707">
        <f t="shared" si="2"/>
        <v>1.5298791848187925E-3</v>
      </c>
      <c r="H20" s="1705">
        <f t="shared" si="3"/>
        <v>2412933286.9099998</v>
      </c>
      <c r="I20" s="17"/>
      <c r="J20" s="17"/>
      <c r="K20" s="17"/>
      <c r="L20" s="17"/>
    </row>
    <row r="21" spans="1:12" s="979" customFormat="1" ht="18.75" customHeight="1">
      <c r="A21" s="1271" t="s">
        <v>2</v>
      </c>
      <c r="B21" s="1272">
        <f>SUM(B5:B20)</f>
        <v>43890934482.579994</v>
      </c>
      <c r="C21" s="1273">
        <f t="shared" si="4"/>
        <v>0.95236948680299061</v>
      </c>
      <c r="D21" s="1272">
        <f>SUM(D5:D20)</f>
        <v>1899957923.9599998</v>
      </c>
      <c r="E21" s="1273">
        <f t="shared" si="1"/>
        <v>4.122632553442724E-2</v>
      </c>
      <c r="F21" s="1272">
        <f>SUM(F5:F20)</f>
        <v>295143623.36000001</v>
      </c>
      <c r="G21" s="1273">
        <f>F21/H21</f>
        <v>6.4041876625821068E-3</v>
      </c>
      <c r="H21" s="1274">
        <f>SUM(H5:H20)</f>
        <v>46086036029.899994</v>
      </c>
      <c r="I21" s="1714"/>
      <c r="J21" s="1714"/>
      <c r="K21" s="1714"/>
      <c r="L21" s="1714"/>
    </row>
    <row r="22" spans="1:12" customFormat="1">
      <c r="B22" s="12"/>
      <c r="C22" s="12"/>
      <c r="D22" s="12"/>
      <c r="E22" s="12"/>
      <c r="F22" s="12"/>
      <c r="G22" s="17"/>
      <c r="H22" s="17"/>
      <c r="I22" s="17"/>
      <c r="J22" s="17"/>
      <c r="K22" s="17"/>
      <c r="L22" s="17"/>
    </row>
    <row r="23" spans="1:12" customFormat="1">
      <c r="B23" s="129"/>
      <c r="C23" s="129"/>
      <c r="D23" s="129"/>
      <c r="E23" s="129"/>
      <c r="F23" s="129"/>
      <c r="G23" s="17"/>
      <c r="H23" s="17"/>
      <c r="I23" s="17"/>
      <c r="J23" s="17"/>
      <c r="K23" s="17"/>
      <c r="L23" s="17"/>
    </row>
    <row r="24" spans="1:12" customFormat="1">
      <c r="C24" s="17"/>
      <c r="D24" s="17"/>
      <c r="E24" s="17"/>
      <c r="F24" s="17"/>
      <c r="G24" s="17"/>
      <c r="H24" s="17"/>
      <c r="I24" s="17"/>
      <c r="J24" s="17"/>
      <c r="K24" s="17"/>
      <c r="L24" s="17"/>
    </row>
    <row r="25" spans="1:12" customFormat="1">
      <c r="C25" s="17"/>
      <c r="D25" s="17"/>
      <c r="E25" s="17"/>
      <c r="F25" s="17"/>
      <c r="G25" s="17"/>
      <c r="H25" s="17"/>
      <c r="I25" s="17"/>
      <c r="J25" s="17"/>
      <c r="K25" s="17"/>
      <c r="L25" s="17"/>
    </row>
    <row r="26" spans="1:12" customFormat="1">
      <c r="C26" s="17"/>
      <c r="D26" s="17"/>
      <c r="E26" s="17"/>
      <c r="F26" s="17"/>
      <c r="G26" s="17"/>
      <c r="H26" s="17"/>
      <c r="I26" s="17"/>
      <c r="J26" s="17"/>
      <c r="K26" s="17"/>
      <c r="L26" s="17"/>
    </row>
    <row r="27" spans="1:12" customFormat="1">
      <c r="C27" s="17"/>
      <c r="D27" s="17"/>
      <c r="E27" s="17"/>
      <c r="F27" s="17"/>
      <c r="G27" s="17"/>
      <c r="H27" s="17"/>
      <c r="I27" s="17"/>
      <c r="J27" s="17"/>
      <c r="K27" s="17"/>
      <c r="L27" s="17"/>
    </row>
    <row r="28" spans="1:12" customFormat="1">
      <c r="C28" s="17"/>
      <c r="D28" s="17"/>
      <c r="E28" s="17"/>
      <c r="F28" s="17"/>
      <c r="G28" s="17"/>
      <c r="H28" s="17"/>
      <c r="I28" s="17"/>
      <c r="J28" s="17"/>
      <c r="K28" s="17"/>
      <c r="L28" s="17"/>
    </row>
    <row r="29" spans="1:12" customFormat="1">
      <c r="C29" s="17"/>
      <c r="D29" s="17"/>
      <c r="E29" s="17"/>
      <c r="F29" s="17"/>
      <c r="G29" s="17"/>
      <c r="H29" s="17"/>
      <c r="I29" s="17"/>
      <c r="J29" s="17"/>
      <c r="K29" s="17"/>
      <c r="L29" s="17"/>
    </row>
    <row r="30" spans="1:12" customFormat="1">
      <c r="C30" s="17"/>
      <c r="D30" s="17"/>
      <c r="E30" s="17"/>
      <c r="F30" s="17"/>
      <c r="G30" s="17"/>
      <c r="H30" s="17"/>
      <c r="I30" s="17"/>
      <c r="J30" s="17"/>
      <c r="K30" s="17"/>
      <c r="L30" s="17"/>
    </row>
    <row r="31" spans="1:12" customFormat="1">
      <c r="C31" s="17"/>
      <c r="D31" s="17"/>
      <c r="E31" s="17"/>
      <c r="F31" s="17"/>
      <c r="G31" s="17"/>
      <c r="H31" s="17"/>
      <c r="I31" s="17"/>
      <c r="J31" s="17"/>
      <c r="K31" s="17"/>
      <c r="L31" s="17"/>
    </row>
    <row r="32" spans="1:12" customFormat="1">
      <c r="C32" s="17"/>
      <c r="D32" s="17"/>
      <c r="E32" s="17"/>
      <c r="F32" s="17"/>
      <c r="G32" s="17"/>
      <c r="H32" s="17"/>
      <c r="I32" s="17"/>
      <c r="J32" s="17"/>
      <c r="K32" s="17"/>
      <c r="L32" s="17"/>
    </row>
    <row r="33" spans="3:12" customFormat="1">
      <c r="C33" s="17"/>
      <c r="D33" s="17"/>
      <c r="E33" s="17"/>
      <c r="F33" s="17"/>
      <c r="G33" s="17"/>
      <c r="H33" s="17"/>
      <c r="I33" s="17"/>
      <c r="J33" s="17"/>
      <c r="K33" s="17"/>
      <c r="L33" s="17"/>
    </row>
    <row r="34" spans="3:12" customFormat="1">
      <c r="C34" s="17"/>
      <c r="D34" s="17"/>
      <c r="E34" s="17"/>
      <c r="F34" s="17"/>
      <c r="G34" s="17"/>
      <c r="H34" s="17"/>
      <c r="I34" s="17"/>
      <c r="J34" s="17"/>
      <c r="K34" s="17"/>
      <c r="L34" s="17"/>
    </row>
    <row r="35" spans="3:12" customFormat="1">
      <c r="C35" s="17"/>
      <c r="D35" s="17"/>
      <c r="E35" s="17"/>
      <c r="F35" s="17"/>
      <c r="G35" s="17"/>
      <c r="H35" s="17"/>
      <c r="I35" s="17"/>
      <c r="J35" s="17"/>
      <c r="K35" s="17"/>
      <c r="L35" s="17"/>
    </row>
    <row r="36" spans="3:12" customFormat="1">
      <c r="C36" s="17"/>
      <c r="D36" s="17"/>
      <c r="E36" s="17"/>
      <c r="F36" s="17"/>
      <c r="G36" s="17"/>
      <c r="H36" s="17"/>
      <c r="I36" s="17"/>
      <c r="J36" s="17"/>
      <c r="K36" s="17"/>
      <c r="L36" s="17"/>
    </row>
    <row r="37" spans="3:12" customFormat="1">
      <c r="C37" s="17"/>
      <c r="D37" s="17"/>
      <c r="E37" s="17"/>
      <c r="F37" s="17"/>
      <c r="G37" s="17"/>
      <c r="H37" s="17"/>
      <c r="I37" s="17"/>
      <c r="J37" s="17"/>
      <c r="K37" s="17"/>
      <c r="L37" s="17"/>
    </row>
    <row r="38" spans="3:12" customFormat="1">
      <c r="C38" s="17"/>
      <c r="D38" s="17"/>
      <c r="E38" s="17"/>
      <c r="F38" s="17"/>
      <c r="G38" s="17"/>
      <c r="H38" s="17"/>
      <c r="J38" s="66"/>
      <c r="K38" s="66"/>
    </row>
    <row r="39" spans="3:12" customFormat="1">
      <c r="C39" s="17"/>
      <c r="D39" s="17"/>
      <c r="E39" s="17"/>
      <c r="F39" s="17"/>
      <c r="G39" s="17"/>
      <c r="H39" s="17"/>
      <c r="J39" s="66"/>
      <c r="K39" s="66"/>
    </row>
    <row r="40" spans="3:12" customFormat="1">
      <c r="C40" s="17"/>
      <c r="D40" s="17"/>
      <c r="E40" s="17"/>
      <c r="F40" s="17"/>
      <c r="G40" s="17"/>
      <c r="H40" s="17"/>
      <c r="J40" s="66"/>
      <c r="K40" s="66"/>
    </row>
    <row r="41" spans="3:12" customFormat="1" ht="39" customHeight="1">
      <c r="J41" s="66"/>
      <c r="K41" s="66"/>
    </row>
    <row r="42" spans="3:12" customFormat="1">
      <c r="J42" s="66"/>
      <c r="K42" s="66"/>
    </row>
    <row r="43" spans="3:12" customFormat="1">
      <c r="J43" s="66"/>
      <c r="K43" s="66"/>
    </row>
    <row r="44" spans="3:12" customFormat="1">
      <c r="J44" s="66"/>
      <c r="K44" s="66"/>
    </row>
    <row r="45" spans="3:12" customFormat="1">
      <c r="J45" s="66"/>
      <c r="K45" s="66"/>
    </row>
    <row r="46" spans="3:12" customFormat="1">
      <c r="J46" s="66"/>
      <c r="K46" s="66"/>
    </row>
    <row r="47" spans="3:12" customFormat="1">
      <c r="J47" s="66"/>
      <c r="K47" s="66"/>
    </row>
    <row r="48" spans="3:12" customFormat="1">
      <c r="J48" s="66"/>
      <c r="K48" s="66"/>
    </row>
    <row r="49" spans="1:11" customFormat="1">
      <c r="J49" s="66"/>
      <c r="K49" s="66"/>
    </row>
    <row r="50" spans="1:11" customFormat="1">
      <c r="J50" s="66"/>
      <c r="K50" s="66"/>
    </row>
    <row r="51" spans="1:11" customFormat="1">
      <c r="J51" s="66"/>
      <c r="K51" s="66"/>
    </row>
    <row r="52" spans="1:11" customFormat="1">
      <c r="J52" s="66"/>
      <c r="K52" s="66"/>
    </row>
    <row r="53" spans="1:11">
      <c r="A53"/>
      <c r="B53"/>
      <c r="C53"/>
      <c r="D53"/>
      <c r="E53"/>
      <c r="F53"/>
      <c r="G53"/>
      <c r="H53"/>
    </row>
    <row r="54" spans="1:11">
      <c r="A54"/>
      <c r="B54"/>
      <c r="C54"/>
      <c r="D54"/>
      <c r="E54"/>
      <c r="F54"/>
      <c r="G54"/>
      <c r="H54"/>
    </row>
    <row r="55" spans="1:11">
      <c r="A55"/>
      <c r="B55"/>
      <c r="C55"/>
      <c r="D55"/>
      <c r="E55"/>
      <c r="F55"/>
      <c r="G55"/>
      <c r="H55"/>
    </row>
  </sheetData>
  <mergeCells count="3">
    <mergeCell ref="A1:L1"/>
    <mergeCell ref="B3:H3"/>
    <mergeCell ref="A3:A4"/>
  </mergeCells>
  <conditionalFormatting sqref="B19:H20">
    <cfRule type="cellIs" dxfId="5" priority="1" operator="equal">
      <formula>0</formula>
    </cfRule>
  </conditionalFormatting>
  <printOptions horizontalCentered="1"/>
  <pageMargins left="0.39370078740157483" right="0.39370078740157483" top="0.23622047244094491" bottom="0.23622047244094491" header="0.31496062992125984" footer="0.31496062992125984"/>
  <pageSetup scale="55"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rgb="FF00B0F0"/>
    <pageSetUpPr fitToPage="1"/>
  </sheetPr>
  <dimension ref="A1:L54"/>
  <sheetViews>
    <sheetView showGridLines="0" view="pageBreakPreview" zoomScale="85" zoomScaleNormal="100" zoomScaleSheetLayoutView="85" workbookViewId="0">
      <selection activeCell="P25" sqref="P25"/>
    </sheetView>
  </sheetViews>
  <sheetFormatPr baseColWidth="10" defaultColWidth="11.42578125" defaultRowHeight="15"/>
  <cols>
    <col min="1" max="1" width="12" style="46" customWidth="1"/>
    <col min="2" max="2" width="20.28515625" style="46" customWidth="1"/>
    <col min="3" max="3" width="11.42578125" style="46" customWidth="1"/>
    <col min="4" max="4" width="18.85546875" style="46" customWidth="1"/>
    <col min="5" max="5" width="11.85546875" style="46" customWidth="1"/>
    <col min="6" max="6" width="18.28515625" style="46" customWidth="1"/>
    <col min="7" max="7" width="11.85546875" style="46" customWidth="1"/>
    <col min="8" max="8" width="21.5703125" style="46" customWidth="1"/>
    <col min="9" max="9" width="18.7109375" style="46" customWidth="1"/>
    <col min="10" max="10" width="21.5703125" style="46" customWidth="1"/>
    <col min="11" max="11" width="18.7109375" style="46" customWidth="1"/>
    <col min="12" max="12" width="14" style="46" customWidth="1"/>
    <col min="13" max="13" width="13.28515625" style="46" customWidth="1"/>
    <col min="14" max="14" width="6.7109375" style="46" bestFit="1" customWidth="1"/>
    <col min="15" max="16384" width="11.42578125" style="46"/>
  </cols>
  <sheetData>
    <row r="1" spans="1:12" customFormat="1" ht="61.5" customHeight="1">
      <c r="A1" s="2424"/>
      <c r="B1" s="2424"/>
      <c r="C1" s="2424"/>
      <c r="D1" s="2424"/>
      <c r="E1" s="2424"/>
      <c r="F1" s="2424"/>
      <c r="G1" s="2424"/>
      <c r="H1" s="2424"/>
      <c r="I1" s="2424"/>
      <c r="J1" s="2424"/>
      <c r="K1" s="2424"/>
      <c r="L1" s="2424"/>
    </row>
    <row r="2" spans="1:12" s="66" customFormat="1" ht="20.25" customHeight="1">
      <c r="A2" s="64"/>
      <c r="B2" s="64"/>
      <c r="C2" s="64"/>
      <c r="D2" s="64"/>
      <c r="E2" s="64"/>
      <c r="F2" s="64"/>
      <c r="G2" s="64"/>
      <c r="H2" s="64"/>
      <c r="I2" s="64"/>
      <c r="J2" s="64"/>
      <c r="K2" s="64"/>
      <c r="L2" s="64"/>
    </row>
    <row r="3" spans="1:12" customFormat="1" ht="24" customHeight="1">
      <c r="A3" s="64"/>
      <c r="B3" s="2425" t="s">
        <v>105</v>
      </c>
      <c r="C3" s="2426"/>
      <c r="D3" s="2426"/>
      <c r="E3" s="2426"/>
      <c r="F3" s="2426"/>
      <c r="G3" s="2426"/>
      <c r="H3" s="2427"/>
      <c r="I3" s="64"/>
      <c r="J3" s="64"/>
      <c r="K3" s="64"/>
      <c r="L3" s="64"/>
    </row>
    <row r="4" spans="1:12" s="557" customFormat="1" ht="24" customHeight="1">
      <c r="A4" s="238" t="s">
        <v>18</v>
      </c>
      <c r="B4" s="1613" t="s">
        <v>97</v>
      </c>
      <c r="C4" s="1614" t="s">
        <v>119</v>
      </c>
      <c r="D4" s="1614" t="s">
        <v>550</v>
      </c>
      <c r="E4" s="1614" t="s">
        <v>119</v>
      </c>
      <c r="F4" s="1615" t="s">
        <v>99</v>
      </c>
      <c r="G4" s="1614" t="s">
        <v>119</v>
      </c>
      <c r="H4" s="1616" t="s">
        <v>2</v>
      </c>
      <c r="I4" s="555"/>
      <c r="J4" s="555"/>
      <c r="K4" s="555"/>
      <c r="L4" s="556"/>
    </row>
    <row r="5" spans="1:12" customFormat="1" ht="15.75" customHeight="1">
      <c r="A5" s="1563" t="s">
        <v>868</v>
      </c>
      <c r="B5" s="1853">
        <v>455225066.07999998</v>
      </c>
      <c r="C5" s="1854">
        <f>+B5/H5</f>
        <v>0.9549505855924254</v>
      </c>
      <c r="D5" s="1855">
        <v>19567936.370000001</v>
      </c>
      <c r="E5" s="1856">
        <f t="shared" ref="E5:E17" si="0">+D5/H5</f>
        <v>4.1048733226133297E-2</v>
      </c>
      <c r="F5" s="1855">
        <v>1907125.23</v>
      </c>
      <c r="G5" s="1857">
        <f t="shared" ref="G5:G17" si="1">+F5/H5</f>
        <v>4.0006811814412143E-3</v>
      </c>
      <c r="H5" s="290">
        <f t="shared" ref="H5:H17" si="2">+F5+D5+B5</f>
        <v>476700127.68000001</v>
      </c>
      <c r="I5" s="59"/>
      <c r="J5" s="85"/>
      <c r="K5" s="84"/>
      <c r="L5" s="64"/>
    </row>
    <row r="6" spans="1:12" customFormat="1" ht="15.75" customHeight="1">
      <c r="A6" s="1563" t="s">
        <v>883</v>
      </c>
      <c r="B6" s="1687">
        <v>440971115.81</v>
      </c>
      <c r="C6" s="917">
        <f t="shared" ref="C6:C17" si="3">+B6/H6</f>
        <v>0.95520472387652011</v>
      </c>
      <c r="D6" s="371">
        <v>19187986.780000001</v>
      </c>
      <c r="E6" s="369">
        <f t="shared" si="0"/>
        <v>4.156384614958171E-2</v>
      </c>
      <c r="F6" s="371">
        <v>1491792.54</v>
      </c>
      <c r="G6" s="1858">
        <f t="shared" si="1"/>
        <v>3.2314299738981644E-3</v>
      </c>
      <c r="H6" s="290">
        <f t="shared" si="2"/>
        <v>461650895.13</v>
      </c>
      <c r="I6" s="59"/>
      <c r="J6" s="59"/>
      <c r="K6" s="59"/>
      <c r="L6" s="59"/>
    </row>
    <row r="7" spans="1:12" customFormat="1" ht="15.75" customHeight="1">
      <c r="A7" s="1563" t="s">
        <v>885</v>
      </c>
      <c r="B7" s="1687">
        <v>450350556.25999999</v>
      </c>
      <c r="C7" s="917">
        <f t="shared" si="3"/>
        <v>0.95476392458607284</v>
      </c>
      <c r="D7" s="371">
        <v>19596088.780000001</v>
      </c>
      <c r="E7" s="369">
        <f t="shared" si="0"/>
        <v>4.1544610903796263E-2</v>
      </c>
      <c r="F7" s="371">
        <v>1741219.01</v>
      </c>
      <c r="G7" s="1858">
        <f t="shared" si="1"/>
        <v>3.6914645101308497E-3</v>
      </c>
      <c r="H7" s="290">
        <f t="shared" si="2"/>
        <v>471687864.05000001</v>
      </c>
      <c r="I7" s="59"/>
      <c r="J7" s="59"/>
      <c r="K7" s="59"/>
      <c r="L7" s="59"/>
    </row>
    <row r="8" spans="1:12" s="604" customFormat="1" ht="15.75" customHeight="1">
      <c r="A8" s="1563" t="s">
        <v>890</v>
      </c>
      <c r="B8" s="1687">
        <v>444124728.16000003</v>
      </c>
      <c r="C8" s="917">
        <f t="shared" si="3"/>
        <v>0.95519807185262362</v>
      </c>
      <c r="D8" s="371">
        <v>19325238.710000001</v>
      </c>
      <c r="E8" s="369">
        <f t="shared" si="0"/>
        <v>4.1563618468984473E-2</v>
      </c>
      <c r="F8" s="371">
        <v>1505670.34</v>
      </c>
      <c r="G8" s="1858">
        <f t="shared" si="1"/>
        <v>3.2383096783918652E-3</v>
      </c>
      <c r="H8" s="290">
        <f t="shared" si="2"/>
        <v>464955637.21000004</v>
      </c>
      <c r="I8" s="59"/>
      <c r="J8" s="59" t="s">
        <v>10</v>
      </c>
      <c r="K8" s="59"/>
      <c r="L8" s="59"/>
    </row>
    <row r="9" spans="1:12" s="604" customFormat="1" ht="15.75" customHeight="1">
      <c r="A9" s="1563" t="s">
        <v>897</v>
      </c>
      <c r="B9" s="1687">
        <v>468315252.11000001</v>
      </c>
      <c r="C9" s="917">
        <f t="shared" si="3"/>
        <v>0.95539825424122915</v>
      </c>
      <c r="D9" s="371">
        <v>20378930.41</v>
      </c>
      <c r="E9" s="369">
        <f t="shared" si="0"/>
        <v>4.1574547165173892E-2</v>
      </c>
      <c r="F9" s="371">
        <v>1483866.3</v>
      </c>
      <c r="G9" s="1858">
        <f t="shared" si="1"/>
        <v>3.0271985935969481E-3</v>
      </c>
      <c r="H9" s="290">
        <f t="shared" si="2"/>
        <v>490178048.81999999</v>
      </c>
      <c r="I9" s="59"/>
      <c r="J9" s="59"/>
      <c r="K9" s="59"/>
      <c r="L9" s="59"/>
    </row>
    <row r="10" spans="1:12" s="604" customFormat="1" ht="15.75" customHeight="1">
      <c r="A10" s="1563" t="s">
        <v>1001</v>
      </c>
      <c r="B10" s="1687">
        <v>475932256.13</v>
      </c>
      <c r="C10" s="917">
        <f t="shared" si="3"/>
        <v>0.95486130418714155</v>
      </c>
      <c r="D10" s="371">
        <v>20710438.300000001</v>
      </c>
      <c r="E10" s="369">
        <f t="shared" si="0"/>
        <v>4.1551283550791018E-2</v>
      </c>
      <c r="F10" s="371">
        <v>1788076.66</v>
      </c>
      <c r="G10" s="1858">
        <f t="shared" si="1"/>
        <v>3.5874122620674497E-3</v>
      </c>
      <c r="H10" s="290">
        <f t="shared" si="2"/>
        <v>498430771.08999997</v>
      </c>
      <c r="I10" s="59"/>
      <c r="J10" s="59"/>
      <c r="K10" s="59"/>
      <c r="L10" s="59"/>
    </row>
    <row r="11" spans="1:12" s="604" customFormat="1" ht="15.75" customHeight="1">
      <c r="A11" s="1563" t="s">
        <v>1016</v>
      </c>
      <c r="B11" s="1687">
        <v>473884811.80000001</v>
      </c>
      <c r="C11" s="917">
        <f t="shared" si="3"/>
        <v>0.95524070803625805</v>
      </c>
      <c r="D11" s="371">
        <v>20621320.82</v>
      </c>
      <c r="E11" s="369">
        <f t="shared" si="0"/>
        <v>4.1567749398672811E-2</v>
      </c>
      <c r="F11" s="371">
        <v>1583290.51</v>
      </c>
      <c r="G11" s="1858">
        <f t="shared" si="1"/>
        <v>3.1915425650691598E-3</v>
      </c>
      <c r="H11" s="290">
        <f t="shared" si="2"/>
        <v>496089423.13</v>
      </c>
      <c r="I11" s="59"/>
      <c r="J11" s="59"/>
      <c r="K11" s="59"/>
      <c r="L11" s="59"/>
    </row>
    <row r="12" spans="1:12" s="604" customFormat="1" ht="15.75" customHeight="1">
      <c r="A12" s="1563" t="s">
        <v>1028</v>
      </c>
      <c r="B12" s="1687">
        <v>513968857.92000002</v>
      </c>
      <c r="C12" s="917">
        <f t="shared" si="3"/>
        <v>0.95526984072963173</v>
      </c>
      <c r="D12" s="371">
        <v>22365782.550000001</v>
      </c>
      <c r="E12" s="369">
        <f t="shared" si="0"/>
        <v>4.1569362044222583E-2</v>
      </c>
      <c r="F12" s="371">
        <v>1700620.36</v>
      </c>
      <c r="G12" s="1858">
        <f t="shared" si="1"/>
        <v>3.1607972261456217E-3</v>
      </c>
      <c r="H12" s="290">
        <f t="shared" si="2"/>
        <v>538035260.83000004</v>
      </c>
      <c r="I12" s="59"/>
      <c r="J12" s="59"/>
      <c r="K12" s="59"/>
      <c r="L12" s="59"/>
    </row>
    <row r="13" spans="1:12" s="604" customFormat="1" ht="15.75" customHeight="1">
      <c r="A13" s="1563" t="s">
        <v>1042</v>
      </c>
      <c r="B13" s="1687">
        <v>484745827.23000002</v>
      </c>
      <c r="C13" s="917">
        <f t="shared" si="3"/>
        <v>0.95394268515822855</v>
      </c>
      <c r="D13" s="371">
        <v>21094089.91</v>
      </c>
      <c r="E13" s="370">
        <f t="shared" si="0"/>
        <v>4.1511554384493624E-2</v>
      </c>
      <c r="F13" s="371">
        <v>2309927.4700000002</v>
      </c>
      <c r="G13" s="1013">
        <f t="shared" si="1"/>
        <v>4.545760457277807E-3</v>
      </c>
      <c r="H13" s="290">
        <f t="shared" si="2"/>
        <v>508149844.61000001</v>
      </c>
      <c r="I13" s="59"/>
      <c r="J13" s="59"/>
      <c r="K13" s="59"/>
      <c r="L13" s="59"/>
    </row>
    <row r="14" spans="1:12" s="604" customFormat="1" ht="15.75" customHeight="1">
      <c r="A14" s="1563" t="s">
        <v>1047</v>
      </c>
      <c r="B14" s="1687">
        <v>478987710.42000002</v>
      </c>
      <c r="C14" s="917">
        <f t="shared" si="3"/>
        <v>0.95634998272180549</v>
      </c>
      <c r="D14" s="371">
        <v>20843392.309999999</v>
      </c>
      <c r="E14" s="370">
        <f t="shared" si="0"/>
        <v>4.1616052858754075E-2</v>
      </c>
      <c r="F14" s="371">
        <v>1018710.7</v>
      </c>
      <c r="G14" s="1013">
        <f t="shared" si="1"/>
        <v>2.0339644194404347E-3</v>
      </c>
      <c r="H14" s="290">
        <f t="shared" si="2"/>
        <v>500849813.43000001</v>
      </c>
      <c r="I14" s="59"/>
      <c r="J14" s="59"/>
      <c r="K14" s="59"/>
      <c r="L14" s="59"/>
    </row>
    <row r="15" spans="1:12" s="604" customFormat="1" ht="15.75" customHeight="1">
      <c r="A15" s="1686" t="s">
        <v>1072</v>
      </c>
      <c r="B15" s="1687">
        <v>503037705.75</v>
      </c>
      <c r="C15" s="917">
        <f t="shared" si="3"/>
        <v>0.95777755076465998</v>
      </c>
      <c r="D15" s="371">
        <v>21889650.23</v>
      </c>
      <c r="E15" s="370">
        <f t="shared" si="0"/>
        <v>4.1677622461970841E-2</v>
      </c>
      <c r="F15" s="371">
        <v>286150.38</v>
      </c>
      <c r="G15" s="1013">
        <f t="shared" si="1"/>
        <v>5.4482677336911884E-4</v>
      </c>
      <c r="H15" s="290">
        <f t="shared" si="2"/>
        <v>525213506.36000001</v>
      </c>
      <c r="I15" s="59"/>
      <c r="J15" s="59"/>
      <c r="K15" s="59"/>
      <c r="L15" s="59"/>
    </row>
    <row r="16" spans="1:12" s="604" customFormat="1" ht="15.75" customHeight="1">
      <c r="A16" s="1563" t="s">
        <v>1079</v>
      </c>
      <c r="B16" s="1687">
        <v>420739101.52999997</v>
      </c>
      <c r="C16" s="917">
        <f t="shared" si="3"/>
        <v>0.95814703169813265</v>
      </c>
      <c r="D16" s="371">
        <v>18308355.489999998</v>
      </c>
      <c r="E16" s="370">
        <f t="shared" si="0"/>
        <v>4.1693525522649585E-2</v>
      </c>
      <c r="F16" s="371">
        <v>70014.11</v>
      </c>
      <c r="G16" s="1013">
        <f t="shared" si="1"/>
        <v>1.5944277921766507E-4</v>
      </c>
      <c r="H16" s="290">
        <f t="shared" si="2"/>
        <v>439117471.13</v>
      </c>
      <c r="I16" s="59"/>
      <c r="J16" s="59"/>
      <c r="K16" s="59"/>
      <c r="L16" s="59"/>
    </row>
    <row r="17" spans="1:12" s="604" customFormat="1" ht="15.75" customHeight="1">
      <c r="A17" s="1564" t="s">
        <v>1088</v>
      </c>
      <c r="B17" s="1841">
        <v>421264673.02999997</v>
      </c>
      <c r="C17" s="1842">
        <f t="shared" si="3"/>
        <v>0.95828510521391652</v>
      </c>
      <c r="D17" s="1843">
        <v>18331284.600000001</v>
      </c>
      <c r="E17" s="1844">
        <f t="shared" si="0"/>
        <v>4.1699667967093602E-2</v>
      </c>
      <c r="F17" s="1843">
        <v>6693.75</v>
      </c>
      <c r="G17" s="2240">
        <f t="shared" si="1"/>
        <v>1.5226818989801335E-5</v>
      </c>
      <c r="H17" s="1845">
        <f t="shared" si="2"/>
        <v>439602651.38</v>
      </c>
      <c r="I17" s="59"/>
      <c r="J17" s="59"/>
      <c r="K17" s="59"/>
      <c r="L17" s="59"/>
    </row>
    <row r="18" spans="1:12" customFormat="1" ht="15.75" customHeight="1">
      <c r="A18" s="716"/>
      <c r="B18" s="289"/>
      <c r="C18" s="370"/>
      <c r="D18" s="371"/>
      <c r="E18" s="370"/>
      <c r="F18" s="371"/>
      <c r="G18" s="370"/>
      <c r="H18" s="717"/>
      <c r="I18" s="59"/>
      <c r="J18" s="59"/>
      <c r="K18" s="59"/>
      <c r="L18" s="59"/>
    </row>
    <row r="19" spans="1:12" customFormat="1" ht="15.75">
      <c r="A19" s="716"/>
      <c r="B19" s="716"/>
      <c r="C19" s="716"/>
      <c r="D19" s="716"/>
      <c r="E19" s="716"/>
      <c r="F19" s="371"/>
      <c r="G19" s="369"/>
      <c r="H19" s="717"/>
      <c r="I19" s="59"/>
      <c r="J19" s="59"/>
      <c r="K19" s="59"/>
      <c r="L19" s="59"/>
    </row>
    <row r="20" spans="1:12" customFormat="1">
      <c r="A20" s="60"/>
      <c r="B20" s="60"/>
      <c r="C20" s="59"/>
      <c r="D20" s="59"/>
      <c r="E20" s="59"/>
      <c r="F20" s="59"/>
      <c r="G20" s="59"/>
      <c r="H20" s="59"/>
      <c r="I20" s="59"/>
      <c r="J20" s="59"/>
      <c r="K20" s="59"/>
      <c r="L20" s="59"/>
    </row>
    <row r="21" spans="1:12" customFormat="1">
      <c r="A21" s="60"/>
      <c r="B21" s="60"/>
      <c r="C21" s="59"/>
      <c r="D21" s="59"/>
      <c r="E21" s="59"/>
      <c r="F21" s="59"/>
      <c r="G21" s="59"/>
      <c r="H21" s="59"/>
      <c r="I21" s="59"/>
      <c r="J21" s="59"/>
      <c r="K21" s="59"/>
      <c r="L21" s="59"/>
    </row>
    <row r="22" spans="1:12" customFormat="1">
      <c r="A22" s="60"/>
      <c r="B22" s="60"/>
      <c r="C22" s="59"/>
      <c r="D22" s="59"/>
      <c r="E22" s="59"/>
      <c r="F22" s="59"/>
      <c r="G22" s="59"/>
      <c r="H22" s="59"/>
      <c r="I22" s="59"/>
      <c r="J22" s="59"/>
      <c r="K22" s="59"/>
      <c r="L22" s="59"/>
    </row>
    <row r="23" spans="1:12" customFormat="1">
      <c r="A23" s="60"/>
      <c r="B23" s="60"/>
      <c r="C23" s="59"/>
      <c r="D23" s="59"/>
      <c r="E23" s="59"/>
      <c r="F23" s="59"/>
      <c r="G23" s="59"/>
      <c r="H23" s="59"/>
      <c r="I23" s="59"/>
      <c r="J23" s="59"/>
      <c r="K23" s="59"/>
      <c r="L23" s="59"/>
    </row>
    <row r="24" spans="1:12" customFormat="1">
      <c r="A24" s="60"/>
      <c r="B24" s="60"/>
      <c r="C24" s="59"/>
      <c r="D24" s="59"/>
      <c r="E24" s="59"/>
      <c r="F24" s="59"/>
      <c r="G24" s="59"/>
      <c r="H24" s="59"/>
      <c r="I24" s="59"/>
      <c r="J24" s="59"/>
      <c r="K24" s="59"/>
      <c r="L24" s="59"/>
    </row>
    <row r="25" spans="1:12" customFormat="1">
      <c r="A25" s="60"/>
      <c r="B25" s="60"/>
      <c r="C25" s="59"/>
      <c r="D25" s="59"/>
      <c r="E25" s="59"/>
      <c r="F25" s="59"/>
      <c r="G25" s="59"/>
      <c r="H25" s="59"/>
      <c r="I25" s="59"/>
      <c r="J25" s="59"/>
      <c r="K25" s="59"/>
      <c r="L25" s="59"/>
    </row>
    <row r="26" spans="1:12" customFormat="1">
      <c r="A26" s="60"/>
      <c r="B26" s="60"/>
      <c r="C26" s="59"/>
      <c r="D26" s="59"/>
      <c r="E26" s="59"/>
      <c r="F26" s="59"/>
      <c r="G26" s="59"/>
      <c r="H26" s="59"/>
      <c r="I26" s="59"/>
      <c r="J26" s="59"/>
      <c r="K26" s="59"/>
      <c r="L26" s="59"/>
    </row>
    <row r="27" spans="1:12" customFormat="1">
      <c r="A27" s="60"/>
      <c r="B27" s="60"/>
      <c r="C27" s="59"/>
      <c r="D27" s="59"/>
      <c r="E27" s="59"/>
      <c r="F27" s="59"/>
      <c r="G27" s="59"/>
      <c r="H27" s="59"/>
      <c r="I27" s="59"/>
      <c r="J27" s="59"/>
      <c r="K27" s="59"/>
      <c r="L27" s="59"/>
    </row>
    <row r="28" spans="1:12" customFormat="1">
      <c r="A28" s="60"/>
      <c r="B28" s="60"/>
      <c r="C28" s="59"/>
      <c r="D28" s="59"/>
      <c r="E28" s="59"/>
      <c r="F28" s="59"/>
      <c r="G28" s="59"/>
      <c r="H28" s="59"/>
      <c r="I28" s="59"/>
      <c r="J28" s="59"/>
      <c r="K28" s="59"/>
      <c r="L28" s="59"/>
    </row>
    <row r="29" spans="1:12" customFormat="1">
      <c r="A29" s="60"/>
      <c r="B29" s="60"/>
      <c r="C29" s="59"/>
      <c r="D29" s="59"/>
      <c r="E29" s="59"/>
      <c r="F29" s="59"/>
      <c r="G29" s="59"/>
      <c r="H29" s="59"/>
      <c r="I29" s="59"/>
      <c r="J29" s="59"/>
      <c r="K29" s="59"/>
      <c r="L29" s="59"/>
    </row>
    <row r="30" spans="1:12" customFormat="1">
      <c r="A30" s="60"/>
      <c r="B30" s="60"/>
      <c r="C30" s="59"/>
      <c r="D30" s="59"/>
      <c r="E30" s="59"/>
      <c r="F30" s="59"/>
      <c r="G30" s="59"/>
      <c r="H30" s="59"/>
      <c r="I30" s="59"/>
      <c r="J30" s="59"/>
      <c r="K30" s="59"/>
      <c r="L30" s="59"/>
    </row>
    <row r="31" spans="1:12" customFormat="1">
      <c r="A31" s="60"/>
      <c r="B31" s="60"/>
      <c r="C31" s="59"/>
      <c r="D31" s="59"/>
      <c r="E31" s="59"/>
      <c r="F31" s="59"/>
      <c r="G31" s="59"/>
      <c r="H31" s="59"/>
      <c r="I31" s="59"/>
      <c r="J31" s="59"/>
      <c r="K31" s="59"/>
      <c r="L31" s="59"/>
    </row>
    <row r="32" spans="1:12" customFormat="1">
      <c r="A32" s="60"/>
      <c r="B32" s="60"/>
      <c r="C32" s="59"/>
      <c r="D32" s="59"/>
      <c r="E32" s="59"/>
      <c r="F32" s="59"/>
      <c r="G32" s="59"/>
      <c r="H32" s="59"/>
      <c r="I32" s="59"/>
      <c r="J32" s="59"/>
      <c r="K32" s="59"/>
      <c r="L32" s="59"/>
    </row>
    <row r="33" spans="1:12" customFormat="1">
      <c r="A33" s="60"/>
      <c r="B33" s="60"/>
      <c r="C33" s="59"/>
      <c r="D33" s="59"/>
      <c r="E33" s="59"/>
      <c r="F33" s="59"/>
      <c r="G33" s="59"/>
      <c r="H33" s="59"/>
      <c r="I33" s="59"/>
      <c r="J33" s="59"/>
      <c r="K33" s="59"/>
      <c r="L33" s="59"/>
    </row>
    <row r="34" spans="1:12" customFormat="1">
      <c r="A34" s="60"/>
      <c r="B34" s="60"/>
      <c r="C34" s="59"/>
      <c r="D34" s="59"/>
      <c r="E34" s="59"/>
      <c r="F34" s="59"/>
      <c r="G34" s="59"/>
      <c r="H34" s="59"/>
      <c r="I34" s="59"/>
      <c r="J34" s="59"/>
      <c r="K34" s="59"/>
      <c r="L34" s="59"/>
    </row>
    <row r="35" spans="1:12" customFormat="1">
      <c r="A35" s="60"/>
      <c r="B35" s="60"/>
      <c r="C35" s="59"/>
      <c r="D35" s="59"/>
      <c r="E35" s="59"/>
      <c r="F35" s="59"/>
      <c r="G35" s="59"/>
      <c r="H35" s="59"/>
      <c r="I35" s="59"/>
      <c r="J35" s="59"/>
      <c r="K35" s="59"/>
      <c r="L35" s="59"/>
    </row>
    <row r="36" spans="1:12" customFormat="1">
      <c r="A36" s="60"/>
      <c r="B36" s="60"/>
      <c r="C36" s="59"/>
      <c r="D36" s="59"/>
      <c r="E36" s="59"/>
      <c r="F36" s="59"/>
      <c r="G36" s="59"/>
      <c r="H36" s="59"/>
      <c r="I36" s="59"/>
      <c r="J36" s="59"/>
      <c r="K36" s="59"/>
      <c r="L36" s="59"/>
    </row>
    <row r="37" spans="1:12" customFormat="1">
      <c r="A37" s="60"/>
      <c r="B37" s="60"/>
      <c r="C37" s="59"/>
      <c r="D37" s="59"/>
      <c r="E37" s="59"/>
      <c r="F37" s="59"/>
      <c r="G37" s="59"/>
      <c r="H37" s="59"/>
      <c r="I37" s="59"/>
      <c r="J37" s="59"/>
      <c r="K37" s="59"/>
      <c r="L37" s="59"/>
    </row>
    <row r="38" spans="1:12" customFormat="1">
      <c r="A38" s="60"/>
      <c r="B38" s="60"/>
      <c r="C38" s="59"/>
      <c r="D38" s="59"/>
      <c r="E38" s="59"/>
      <c r="F38" s="59"/>
      <c r="G38" s="59"/>
      <c r="H38" s="59"/>
      <c r="I38" s="59"/>
      <c r="J38" s="59"/>
      <c r="K38" s="59"/>
      <c r="L38" s="59"/>
    </row>
    <row r="39" spans="1:12" customFormat="1">
      <c r="A39" s="60"/>
      <c r="B39" s="60"/>
      <c r="C39" s="59"/>
      <c r="D39" s="59"/>
      <c r="E39" s="59"/>
      <c r="F39" s="59"/>
      <c r="G39" s="59"/>
      <c r="H39" s="59"/>
      <c r="I39" s="59"/>
      <c r="J39" s="59"/>
      <c r="K39" s="59"/>
      <c r="L39" s="59"/>
    </row>
    <row r="40" spans="1:12" customFormat="1">
      <c r="A40" s="60"/>
      <c r="B40" s="60"/>
      <c r="C40" s="59"/>
      <c r="D40" s="59"/>
      <c r="E40" s="59"/>
      <c r="F40" s="59"/>
      <c r="G40" s="59"/>
      <c r="H40" s="59"/>
      <c r="I40" s="59"/>
      <c r="J40" s="59"/>
      <c r="K40" s="59"/>
      <c r="L40" s="59"/>
    </row>
    <row r="41" spans="1:12" customFormat="1">
      <c r="A41" s="60"/>
      <c r="B41" s="60"/>
      <c r="C41" s="59"/>
      <c r="D41" s="59"/>
      <c r="E41" s="59"/>
      <c r="F41" s="59"/>
      <c r="G41" s="59"/>
      <c r="H41" s="59"/>
      <c r="I41" s="59"/>
      <c r="J41" s="59"/>
      <c r="K41" s="59"/>
      <c r="L41" s="59"/>
    </row>
    <row r="42" spans="1:12" customFormat="1">
      <c r="A42" s="60"/>
      <c r="B42" s="60"/>
      <c r="C42" s="59"/>
      <c r="D42" s="59"/>
      <c r="E42" s="59"/>
      <c r="F42" s="59"/>
      <c r="G42" s="59"/>
      <c r="H42" s="59"/>
      <c r="I42" s="17"/>
      <c r="J42" s="59"/>
      <c r="K42" s="59"/>
      <c r="L42" s="59"/>
    </row>
    <row r="43" spans="1:12" customFormat="1">
      <c r="A43" s="60"/>
      <c r="B43" s="60"/>
      <c r="C43" s="59"/>
      <c r="D43" s="59"/>
      <c r="E43" s="59"/>
      <c r="F43" s="59"/>
      <c r="G43" s="59"/>
      <c r="H43" s="59"/>
      <c r="I43" s="17"/>
      <c r="J43" s="17"/>
      <c r="K43" s="17"/>
      <c r="L43" s="17"/>
    </row>
    <row r="44" spans="1:12" customFormat="1">
      <c r="A44" s="60"/>
      <c r="B44" s="60"/>
      <c r="C44" s="59"/>
      <c r="D44" s="59"/>
      <c r="E44" s="59"/>
      <c r="F44" s="59"/>
      <c r="G44" s="59"/>
      <c r="H44" s="59"/>
      <c r="I44" s="17"/>
      <c r="J44" s="17"/>
      <c r="K44" s="17"/>
      <c r="L44" s="17"/>
    </row>
    <row r="45" spans="1:12" customFormat="1">
      <c r="A45" s="60"/>
      <c r="B45" s="60"/>
      <c r="C45" s="59"/>
      <c r="D45" s="59"/>
      <c r="E45" s="59"/>
      <c r="F45" s="59"/>
      <c r="G45" s="59"/>
      <c r="H45" s="59"/>
      <c r="I45" s="47"/>
      <c r="J45" s="17"/>
      <c r="K45" s="17"/>
      <c r="L45" s="17"/>
    </row>
    <row r="46" spans="1:12">
      <c r="A46" s="60"/>
      <c r="B46" s="60"/>
      <c r="C46" s="59"/>
      <c r="D46" s="59"/>
      <c r="E46" s="59"/>
      <c r="F46" s="59"/>
      <c r="G46" s="59"/>
      <c r="H46" s="59"/>
      <c r="I46" s="47"/>
      <c r="J46" s="47"/>
      <c r="K46" s="47"/>
      <c r="L46" s="47"/>
    </row>
    <row r="47" spans="1:12">
      <c r="A47"/>
      <c r="B47"/>
      <c r="C47" s="17"/>
      <c r="D47" s="17"/>
      <c r="E47" s="17"/>
      <c r="F47" s="17"/>
      <c r="G47" s="17"/>
      <c r="H47" s="17"/>
      <c r="I47" s="47"/>
      <c r="J47" s="47"/>
      <c r="K47" s="47"/>
      <c r="L47" s="47"/>
    </row>
    <row r="48" spans="1:12">
      <c r="A48"/>
      <c r="B48"/>
      <c r="C48" s="17"/>
      <c r="D48" s="17"/>
      <c r="E48" s="17"/>
      <c r="F48" s="17"/>
      <c r="G48" s="17"/>
      <c r="H48" s="17"/>
      <c r="I48" s="47"/>
      <c r="J48" s="47"/>
      <c r="K48" s="47"/>
      <c r="L48" s="47"/>
    </row>
    <row r="49" spans="1:12">
      <c r="A49"/>
      <c r="B49"/>
      <c r="C49" s="17"/>
      <c r="D49" s="17"/>
      <c r="E49" s="17"/>
      <c r="F49" s="17"/>
      <c r="G49" s="17"/>
      <c r="H49" s="17"/>
      <c r="I49" s="47"/>
      <c r="J49" s="47"/>
      <c r="K49" s="47"/>
      <c r="L49" s="47"/>
    </row>
    <row r="50" spans="1:12">
      <c r="C50" s="47"/>
      <c r="D50" s="47"/>
      <c r="E50" s="47"/>
      <c r="F50" s="47"/>
      <c r="G50" s="47"/>
      <c r="H50" s="47"/>
      <c r="J50" s="47"/>
      <c r="K50" s="47"/>
      <c r="L50" s="47"/>
    </row>
    <row r="51" spans="1:12">
      <c r="C51" s="47"/>
      <c r="D51" s="47"/>
      <c r="E51" s="47"/>
      <c r="F51" s="47"/>
      <c r="G51" s="47"/>
      <c r="H51" s="47"/>
    </row>
    <row r="52" spans="1:12">
      <c r="C52" s="47"/>
      <c r="D52" s="47"/>
      <c r="E52" s="47"/>
      <c r="F52" s="47"/>
      <c r="G52" s="47"/>
      <c r="H52" s="47"/>
    </row>
    <row r="53" spans="1:12">
      <c r="C53" s="47"/>
      <c r="D53" s="47"/>
      <c r="E53" s="47"/>
      <c r="F53" s="47"/>
      <c r="G53" s="47"/>
      <c r="H53" s="47"/>
    </row>
    <row r="54" spans="1:12">
      <c r="C54" s="47"/>
      <c r="D54" s="47"/>
      <c r="E54" s="47"/>
      <c r="F54" s="47"/>
      <c r="G54" s="47"/>
      <c r="H54" s="47"/>
    </row>
  </sheetData>
  <mergeCells count="2">
    <mergeCell ref="A1:L1"/>
    <mergeCell ref="B3:H3"/>
  </mergeCells>
  <printOptions horizontalCentered="1" verticalCentered="1"/>
  <pageMargins left="0.4" right="0.4" top="0.25" bottom="0.25" header="0.31496062992126" footer="0.31496062992126"/>
  <pageSetup scale="65"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K29" sqref="K29"/>
    </sheetView>
  </sheetViews>
  <sheetFormatPr baseColWidth="10" defaultColWidth="11.42578125" defaultRowHeight="15"/>
  <cols>
    <col min="1" max="6" width="11.42578125" style="66"/>
    <col min="7" max="7" width="8.85546875" style="66" customWidth="1"/>
    <col min="8" max="16384" width="11.42578125" style="66"/>
  </cols>
  <sheetData/>
  <pageMargins left="0.7" right="0.7" top="0.75" bottom="0.75" header="0.3" footer="0.3"/>
  <pageSetup scale="91"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0">
    <tabColor theme="6" tint="-0.499984740745262"/>
  </sheetPr>
  <dimension ref="A1"/>
  <sheetViews>
    <sheetView showGridLines="0" view="pageBreakPreview" zoomScale="85" zoomScaleNormal="100" zoomScaleSheetLayoutView="85" workbookViewId="0">
      <selection activeCell="L22" sqref="L22"/>
    </sheetView>
  </sheetViews>
  <sheetFormatPr baseColWidth="10" defaultColWidth="11.42578125" defaultRowHeight="15"/>
  <cols>
    <col min="1" max="6" width="11.42578125" style="66"/>
    <col min="7" max="7" width="9.42578125" style="66" customWidth="1"/>
    <col min="8" max="16384" width="11.42578125" style="66"/>
  </cols>
  <sheetData/>
  <pageMargins left="0.7" right="0.7" top="0.75" bottom="0.75" header="0.3" footer="0.3"/>
  <pageSetup scale="67"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tabColor rgb="FF00B050"/>
    <pageSetUpPr fitToPage="1"/>
  </sheetPr>
  <dimension ref="N42:N56"/>
  <sheetViews>
    <sheetView showGridLines="0" view="pageBreakPreview" zoomScale="85" zoomScaleNormal="100" zoomScaleSheetLayoutView="85" workbookViewId="0">
      <selection activeCell="R23" sqref="R23"/>
    </sheetView>
  </sheetViews>
  <sheetFormatPr baseColWidth="10" defaultColWidth="11.42578125" defaultRowHeight="15"/>
  <cols>
    <col min="1" max="6" width="11.42578125" style="66"/>
    <col min="7" max="7" width="9.42578125" style="66" customWidth="1"/>
    <col min="8" max="16384" width="11.42578125" style="66"/>
  </cols>
  <sheetData>
    <row r="42" spans="14:14">
      <c r="N42" s="174"/>
    </row>
    <row r="43" spans="14:14">
      <c r="N43"/>
    </row>
    <row r="44" spans="14:14">
      <c r="N44"/>
    </row>
    <row r="45" spans="14:14">
      <c r="N45"/>
    </row>
    <row r="46" spans="14:14">
      <c r="N46"/>
    </row>
    <row r="47" spans="14:14">
      <c r="N47"/>
    </row>
    <row r="48" spans="14:14">
      <c r="N48"/>
    </row>
    <row r="49" spans="14:14">
      <c r="N49"/>
    </row>
    <row r="50" spans="14:14">
      <c r="N50"/>
    </row>
    <row r="51" spans="14:14">
      <c r="N51"/>
    </row>
    <row r="52" spans="14:14">
      <c r="N52"/>
    </row>
    <row r="53" spans="14:14">
      <c r="N53"/>
    </row>
    <row r="54" spans="14:14">
      <c r="N54"/>
    </row>
    <row r="55" spans="14:14">
      <c r="N55"/>
    </row>
    <row r="56" spans="14:14">
      <c r="N56"/>
    </row>
  </sheetData>
  <pageMargins left="0.7" right="0.7" top="0.75" bottom="0.75" header="0.3" footer="0.3"/>
  <pageSetup scale="77"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2">
    <tabColor rgb="FF00B050"/>
    <pageSetUpPr fitToPage="1"/>
  </sheetPr>
  <dimension ref="A8:A29"/>
  <sheetViews>
    <sheetView showGridLines="0" view="pageBreakPreview" zoomScale="130" zoomScaleNormal="100" zoomScaleSheetLayoutView="130" workbookViewId="0">
      <selection activeCell="L15" sqref="L15"/>
    </sheetView>
  </sheetViews>
  <sheetFormatPr baseColWidth="10" defaultColWidth="11.42578125" defaultRowHeight="15"/>
  <cols>
    <col min="1" max="1" width="12.140625" style="66" customWidth="1"/>
    <col min="2" max="4" width="9.5703125" style="66" customWidth="1"/>
    <col min="5" max="5" width="14.5703125" style="66" customWidth="1"/>
    <col min="6" max="7" width="9.5703125" style="66" customWidth="1"/>
    <col min="8" max="8" width="12" style="66" customWidth="1"/>
    <col min="9" max="9" width="9.5703125" style="66" customWidth="1"/>
    <col min="10" max="11" width="11.42578125" style="66"/>
    <col min="12" max="12" width="17.85546875" style="66" customWidth="1"/>
    <col min="13" max="16384" width="11.42578125" style="66"/>
  </cols>
  <sheetData>
    <row r="8" ht="18.75" customHeight="1"/>
    <row r="9" ht="18.75" customHeight="1"/>
    <row r="10" ht="18.75" customHeight="1"/>
    <row r="11" ht="18.75" customHeight="1"/>
    <row r="12" ht="18.75" customHeight="1"/>
    <row r="13" ht="18.75" customHeight="1"/>
    <row r="14" ht="18.75" customHeight="1"/>
    <row r="15" ht="18.75" customHeight="1"/>
    <row r="16" ht="18.75" customHeight="1"/>
    <row r="17" ht="18.75" customHeight="1"/>
    <row r="18" ht="18.75" customHeight="1"/>
    <row r="19" ht="18.75" customHeight="1"/>
    <row r="20" ht="18.75" customHeight="1"/>
    <row r="21" ht="18.75" customHeight="1"/>
    <row r="22" ht="18.75" customHeight="1"/>
    <row r="23" ht="18.75" customHeight="1"/>
    <row r="24" ht="18.75" customHeight="1"/>
    <row r="25" ht="18.75" customHeight="1"/>
    <row r="26" ht="18.75" customHeight="1"/>
    <row r="27" ht="18.75" customHeight="1"/>
    <row r="28" ht="18.75" customHeight="1"/>
    <row r="29" ht="18.75" customHeight="1"/>
  </sheetData>
  <pageMargins left="0.7" right="0.7" top="0.75" bottom="0.75" header="0.3" footer="0.3"/>
  <pageSetup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3">
    <tabColor rgb="FF00B050"/>
    <pageSetUpPr fitToPage="1"/>
  </sheetPr>
  <dimension ref="A1:Q45"/>
  <sheetViews>
    <sheetView showGridLines="0" view="pageBreakPreview" zoomScale="55" zoomScaleNormal="70" zoomScaleSheetLayoutView="55" workbookViewId="0">
      <selection activeCell="D13" sqref="D13"/>
    </sheetView>
  </sheetViews>
  <sheetFormatPr baseColWidth="10" defaultColWidth="11.5703125" defaultRowHeight="15"/>
  <cols>
    <col min="1" max="1" width="24.140625" style="400" customWidth="1"/>
    <col min="2" max="2" width="21.140625" style="400" customWidth="1"/>
    <col min="3" max="3" width="20.7109375" style="400" customWidth="1"/>
    <col min="4" max="4" width="35.28515625" style="400" customWidth="1"/>
    <col min="5" max="5" width="46.42578125" style="400" customWidth="1"/>
    <col min="6" max="7" width="31.7109375" style="400" customWidth="1"/>
    <col min="8" max="8" width="30" style="400" customWidth="1"/>
    <col min="9" max="9" width="28.5703125" style="400" customWidth="1"/>
    <col min="10" max="10" width="23.42578125" style="400" customWidth="1"/>
    <col min="11" max="11" width="17" style="400" customWidth="1"/>
    <col min="12" max="12" width="28.7109375" style="400" customWidth="1"/>
    <col min="13" max="13" width="24.7109375" style="400" customWidth="1"/>
    <col min="14" max="14" width="29.7109375" style="400" customWidth="1"/>
    <col min="15" max="15" width="41.42578125" style="400" customWidth="1"/>
    <col min="16" max="16" width="27.5703125" style="400" customWidth="1"/>
    <col min="17" max="17" width="25.42578125" style="400" customWidth="1"/>
    <col min="18" max="16384" width="11.5703125" style="400"/>
  </cols>
  <sheetData>
    <row r="1" spans="1:9" ht="111" customHeight="1">
      <c r="A1" s="2428"/>
      <c r="B1" s="2428"/>
      <c r="C1" s="2428"/>
      <c r="D1" s="2428"/>
      <c r="E1" s="2428"/>
      <c r="F1" s="2428"/>
      <c r="G1" s="2428"/>
      <c r="H1" s="2428"/>
    </row>
    <row r="2" spans="1:9" s="402" customFormat="1" ht="12.75" customHeight="1">
      <c r="A2" s="401"/>
      <c r="B2" s="401"/>
      <c r="C2" s="401"/>
      <c r="D2" s="401"/>
      <c r="E2" s="401"/>
    </row>
    <row r="3" spans="1:9" s="402" customFormat="1" ht="45.75" customHeight="1">
      <c r="A3" s="2020" t="s">
        <v>18</v>
      </c>
      <c r="B3" s="2021" t="s">
        <v>1067</v>
      </c>
      <c r="C3" s="403"/>
      <c r="D3" s="401"/>
      <c r="E3" s="1210"/>
      <c r="F3" s="1210"/>
      <c r="G3" s="1210"/>
      <c r="H3" s="1210"/>
      <c r="I3" s="1210"/>
    </row>
    <row r="4" spans="1:9" s="1065" customFormat="1" ht="25.5" customHeight="1">
      <c r="A4" s="2173" t="s">
        <v>354</v>
      </c>
      <c r="B4" s="2174">
        <v>1814</v>
      </c>
      <c r="C4" s="1064"/>
      <c r="D4" s="401"/>
      <c r="E4" s="1210"/>
      <c r="F4" s="1210"/>
      <c r="G4" s="1210"/>
      <c r="H4" s="1210"/>
      <c r="I4" s="1210"/>
    </row>
    <row r="5" spans="1:9" s="1065" customFormat="1" ht="25.5" customHeight="1">
      <c r="A5" s="2175" t="s">
        <v>355</v>
      </c>
      <c r="B5" s="2176">
        <v>4254</v>
      </c>
      <c r="C5" s="1066"/>
      <c r="D5" s="401"/>
      <c r="E5" s="1210"/>
      <c r="F5" s="1210"/>
      <c r="G5" s="1210"/>
      <c r="H5" s="1210"/>
      <c r="I5" s="1210"/>
    </row>
    <row r="6" spans="1:9" s="1065" customFormat="1" ht="25.5" customHeight="1">
      <c r="A6" s="2175" t="s">
        <v>356</v>
      </c>
      <c r="B6" s="2176">
        <v>5208</v>
      </c>
      <c r="C6" s="1066"/>
      <c r="D6" s="401"/>
      <c r="E6" s="1210"/>
      <c r="F6" s="1210"/>
      <c r="G6" s="1210"/>
      <c r="H6" s="1210"/>
      <c r="I6" s="1210"/>
    </row>
    <row r="7" spans="1:9" s="1065" customFormat="1" ht="25.5" customHeight="1">
      <c r="A7" s="2175" t="s">
        <v>387</v>
      </c>
      <c r="B7" s="2176">
        <v>5894</v>
      </c>
      <c r="C7" s="1066"/>
      <c r="D7" s="401"/>
      <c r="E7" s="1210"/>
      <c r="F7" s="1210"/>
      <c r="G7" s="1210"/>
      <c r="H7" s="1210"/>
      <c r="I7" s="1210"/>
    </row>
    <row r="8" spans="1:9" s="1065" customFormat="1" ht="25.5" customHeight="1">
      <c r="A8" s="2175" t="s">
        <v>406</v>
      </c>
      <c r="B8" s="2176">
        <v>6648</v>
      </c>
      <c r="C8" s="1066"/>
      <c r="D8" s="401"/>
      <c r="E8" s="1210"/>
      <c r="F8" s="1210"/>
      <c r="G8" s="1210"/>
      <c r="H8" s="1210"/>
      <c r="I8" s="1210"/>
    </row>
    <row r="9" spans="1:9" s="1065" customFormat="1" ht="25.5" customHeight="1">
      <c r="A9" s="2175" t="s">
        <v>429</v>
      </c>
      <c r="B9" s="2177">
        <v>7374</v>
      </c>
      <c r="C9" s="1066"/>
      <c r="D9" s="401"/>
      <c r="E9" s="1210"/>
      <c r="F9" s="1210"/>
      <c r="G9" s="1210"/>
      <c r="H9" s="1210"/>
      <c r="I9" s="1210"/>
    </row>
    <row r="10" spans="1:9" s="1065" customFormat="1" ht="25.5" customHeight="1">
      <c r="A10" s="2175" t="s">
        <v>719</v>
      </c>
      <c r="B10" s="2177">
        <v>6818</v>
      </c>
      <c r="C10" s="1066"/>
      <c r="D10" s="401"/>
      <c r="E10" s="1210"/>
      <c r="F10" s="1210"/>
      <c r="G10" s="1210"/>
      <c r="H10" s="1210"/>
      <c r="I10" s="1210"/>
    </row>
    <row r="11" spans="1:9" s="1065" customFormat="1" ht="25.5" customHeight="1">
      <c r="A11" s="2175" t="s">
        <v>746</v>
      </c>
      <c r="B11" s="2177">
        <v>6262</v>
      </c>
      <c r="C11" s="1067"/>
      <c r="D11" s="401"/>
      <c r="E11" s="1210"/>
      <c r="F11" s="1210"/>
      <c r="G11" s="1210"/>
      <c r="H11" s="1210"/>
      <c r="I11" s="1210"/>
    </row>
    <row r="12" spans="1:9" s="1065" customFormat="1" ht="25.5" customHeight="1">
      <c r="A12" s="2175" t="s">
        <v>800</v>
      </c>
      <c r="B12" s="2177">
        <v>6568</v>
      </c>
      <c r="C12" s="1067"/>
      <c r="D12" s="401"/>
      <c r="E12" s="1210"/>
      <c r="F12" s="1210"/>
      <c r="G12" s="1210"/>
      <c r="H12" s="1210"/>
      <c r="I12" s="1210"/>
    </row>
    <row r="13" spans="1:9" s="1065" customFormat="1" ht="25.5" customHeight="1">
      <c r="A13" s="2175" t="s">
        <v>826</v>
      </c>
      <c r="B13" s="2177">
        <v>7141</v>
      </c>
      <c r="C13" s="1067"/>
      <c r="D13" s="401"/>
      <c r="E13" s="1210"/>
      <c r="F13" s="1210"/>
      <c r="G13" s="1210"/>
      <c r="H13" s="1210"/>
      <c r="I13" s="1210"/>
    </row>
    <row r="14" spans="1:9" s="1065" customFormat="1" ht="25.5" customHeight="1">
      <c r="A14" s="2175" t="s">
        <v>1028</v>
      </c>
      <c r="B14" s="2177">
        <v>7910</v>
      </c>
      <c r="C14" s="1067"/>
      <c r="D14" s="401"/>
      <c r="E14" s="1210"/>
      <c r="F14" s="1210"/>
      <c r="G14" s="1210"/>
      <c r="H14" s="1210"/>
      <c r="I14" s="1210"/>
    </row>
    <row r="15" spans="1:9" s="1065" customFormat="1" ht="25.5" customHeight="1">
      <c r="A15" s="2178" t="s">
        <v>1076</v>
      </c>
      <c r="B15" s="2179">
        <v>7978</v>
      </c>
      <c r="C15" s="1067"/>
      <c r="D15" s="401"/>
      <c r="E15" s="1210"/>
      <c r="F15" s="1210"/>
      <c r="G15" s="1210"/>
      <c r="H15" s="1210"/>
      <c r="I15" s="1210"/>
    </row>
    <row r="16" spans="1:9" s="402" customFormat="1" ht="31.5" customHeight="1">
      <c r="A16" s="1220"/>
      <c r="B16" s="1220"/>
      <c r="C16" s="405"/>
      <c r="D16" s="401"/>
      <c r="E16" s="1210"/>
      <c r="F16" s="1210"/>
      <c r="G16" s="1210"/>
      <c r="H16" s="1210"/>
      <c r="I16" s="1210"/>
    </row>
    <row r="17" spans="2:17" s="402" customFormat="1" ht="23.25" customHeight="1">
      <c r="B17" s="404"/>
      <c r="C17" s="405"/>
      <c r="D17" s="401"/>
      <c r="E17" s="401"/>
    </row>
    <row r="18" spans="2:17" s="402" customFormat="1" ht="23.25" customHeight="1">
      <c r="B18" s="404"/>
      <c r="C18" s="405"/>
      <c r="D18" s="401"/>
      <c r="E18" s="401"/>
    </row>
    <row r="19" spans="2:17" s="402" customFormat="1" ht="23.25" customHeight="1">
      <c r="C19" s="405"/>
      <c r="D19" s="401"/>
      <c r="E19" s="401"/>
    </row>
    <row r="20" spans="2:17" s="402" customFormat="1" ht="23.25" customHeight="1">
      <c r="C20" s="405"/>
      <c r="D20" s="401"/>
      <c r="E20" s="401"/>
    </row>
    <row r="21" spans="2:17" s="402" customFormat="1" ht="20.25" customHeight="1">
      <c r="C21" s="405"/>
      <c r="D21" s="401"/>
      <c r="E21" s="401"/>
    </row>
    <row r="22" spans="2:17" s="402" customFormat="1" ht="23.25" customHeight="1">
      <c r="C22" s="405"/>
      <c r="D22" s="401"/>
      <c r="E22" s="401"/>
    </row>
    <row r="23" spans="2:17" s="402" customFormat="1" ht="23.25" customHeight="1">
      <c r="C23" s="405"/>
      <c r="D23" s="401"/>
      <c r="E23" s="401"/>
    </row>
    <row r="24" spans="2:17" s="402" customFormat="1" ht="20.25" customHeight="1">
      <c r="C24" s="405"/>
      <c r="D24" s="401"/>
      <c r="E24" s="401"/>
    </row>
    <row r="25" spans="2:17" s="402" customFormat="1" ht="21.75" customHeight="1">
      <c r="C25" s="404"/>
      <c r="D25" s="401"/>
      <c r="E25" s="401"/>
    </row>
    <row r="26" spans="2:17" s="402" customFormat="1" ht="21.75" customHeight="1">
      <c r="C26" s="404"/>
      <c r="D26" s="404"/>
      <c r="E26" s="404"/>
    </row>
    <row r="27" spans="2:17" s="402" customFormat="1" ht="21.75" customHeight="1">
      <c r="C27" s="404"/>
      <c r="D27" s="404"/>
      <c r="E27" s="404"/>
    </row>
    <row r="28" spans="2:17" s="402" customFormat="1" ht="21.75" customHeight="1">
      <c r="C28" s="404"/>
      <c r="D28" s="404"/>
      <c r="E28" s="404"/>
    </row>
    <row r="29" spans="2:17" s="402" customFormat="1" ht="26.25" customHeight="1">
      <c r="C29" s="404"/>
      <c r="D29" s="404"/>
      <c r="E29" s="404"/>
    </row>
    <row r="30" spans="2:17" s="402" customFormat="1" ht="26.25" customHeight="1">
      <c r="C30" s="404"/>
    </row>
    <row r="31" spans="2:17" s="402" customFormat="1" ht="23.25">
      <c r="C31" s="404"/>
    </row>
    <row r="32" spans="2:17" s="402" customFormat="1" ht="23.25">
      <c r="C32" s="404"/>
      <c r="K32" s="405"/>
      <c r="L32" s="405"/>
      <c r="M32" s="405"/>
      <c r="N32" s="405"/>
      <c r="O32" s="405"/>
      <c r="P32" s="406"/>
      <c r="Q32" s="404"/>
    </row>
    <row r="33" spans="1:3" s="402" customFormat="1" ht="23.25">
      <c r="C33" s="404"/>
    </row>
    <row r="34" spans="1:3" s="402" customFormat="1" ht="23.25">
      <c r="C34" s="404"/>
    </row>
    <row r="35" spans="1:3" s="402" customFormat="1" ht="23.25">
      <c r="C35" s="404"/>
    </row>
    <row r="36" spans="1:3" s="402" customFormat="1"/>
    <row r="37" spans="1:3" s="402" customFormat="1"/>
    <row r="38" spans="1:3" s="402" customFormat="1"/>
    <row r="39" spans="1:3" s="402" customFormat="1"/>
    <row r="40" spans="1:3" s="402" customFormat="1"/>
    <row r="41" spans="1:3" s="402" customFormat="1"/>
    <row r="42" spans="1:3" s="402" customFormat="1">
      <c r="A42" s="400"/>
      <c r="B42" s="400"/>
    </row>
    <row r="43" spans="1:3" s="402" customFormat="1">
      <c r="A43" s="400"/>
      <c r="B43" s="400"/>
    </row>
    <row r="44" spans="1:3" s="402" customFormat="1">
      <c r="A44" s="400"/>
      <c r="B44" s="400"/>
    </row>
    <row r="45" spans="1:3" s="402" customFormat="1">
      <c r="A45" s="400"/>
      <c r="B45" s="400"/>
    </row>
  </sheetData>
  <mergeCells count="1">
    <mergeCell ref="A1:H1"/>
  </mergeCells>
  <printOptions horizontalCentered="1" verticalCentered="1"/>
  <pageMargins left="0.39370078740157483" right="0.39370078740157483" top="0.23622047244094491" bottom="0.23622047244094491" header="0.31496062992125984" footer="0.41"/>
  <pageSetup scale="48" orientation="landscape" r:id="rId1"/>
  <colBreaks count="1" manualBreakCount="1">
    <brk id="1" max="68" man="1"/>
  </colBreaks>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4">
    <tabColor rgb="FF00B050"/>
    <pageSetUpPr fitToPage="1"/>
  </sheetPr>
  <dimension ref="A1:O34"/>
  <sheetViews>
    <sheetView showGridLines="0" view="pageBreakPreview" zoomScale="85" zoomScaleNormal="70" zoomScaleSheetLayoutView="85" workbookViewId="0">
      <pane ySplit="1" topLeftCell="A2" activePane="bottomLeft" state="frozen"/>
      <selection pane="bottomLeft" activeCell="I9" sqref="I9"/>
    </sheetView>
  </sheetViews>
  <sheetFormatPr baseColWidth="10" defaultColWidth="11.42578125" defaultRowHeight="15"/>
  <cols>
    <col min="1" max="1" width="17.28515625" style="66" customWidth="1"/>
    <col min="2" max="2" width="22.85546875" style="66" customWidth="1"/>
    <col min="3" max="3" width="24.140625" style="66" customWidth="1"/>
    <col min="4" max="4" width="22" style="604" customWidth="1"/>
    <col min="5" max="5" width="29.7109375" style="604" customWidth="1"/>
    <col min="6" max="6" width="22" style="604" customWidth="1"/>
    <col min="7" max="7" width="21" style="66" customWidth="1"/>
    <col min="8" max="8" width="18.28515625" style="66" customWidth="1"/>
    <col min="9" max="9" width="18.5703125" style="66" customWidth="1"/>
    <col min="10" max="10" width="17.42578125" style="66" customWidth="1"/>
    <col min="11" max="11" width="29.42578125" style="66" customWidth="1"/>
    <col min="12" max="12" width="28.85546875" style="66" customWidth="1"/>
    <col min="13" max="13" width="13.28515625" style="66" customWidth="1"/>
    <col min="14" max="16384" width="11.42578125" style="66"/>
  </cols>
  <sheetData>
    <row r="1" spans="1:13" ht="79.5" customHeight="1">
      <c r="A1" s="2305"/>
      <c r="B1" s="2305"/>
      <c r="C1" s="2305"/>
      <c r="D1" s="2305"/>
      <c r="E1" s="2305"/>
      <c r="F1" s="2305"/>
      <c r="G1" s="2305"/>
      <c r="H1" s="2305"/>
      <c r="I1" s="2305"/>
      <c r="J1" s="2305"/>
      <c r="K1" s="2305"/>
      <c r="L1" s="2305"/>
      <c r="M1" s="148"/>
    </row>
    <row r="2" spans="1:13" s="32" customFormat="1" ht="8.25" customHeight="1">
      <c r="A2" s="368"/>
      <c r="B2" s="368"/>
      <c r="C2" s="368"/>
      <c r="D2" s="1062"/>
      <c r="E2" s="2168"/>
      <c r="F2" s="2069"/>
      <c r="G2" s="368"/>
      <c r="H2" s="368"/>
      <c r="I2" s="368"/>
      <c r="J2" s="368"/>
      <c r="K2" s="368"/>
      <c r="L2" s="368"/>
      <c r="M2" s="368"/>
    </row>
    <row r="3" spans="1:13" ht="36" customHeight="1">
      <c r="A3" s="736" t="s">
        <v>17</v>
      </c>
      <c r="B3" s="2082" t="s">
        <v>539</v>
      </c>
      <c r="C3" s="2183" t="s">
        <v>540</v>
      </c>
      <c r="D3" s="2183" t="s">
        <v>787</v>
      </c>
      <c r="E3" s="2083" t="s">
        <v>1082</v>
      </c>
      <c r="F3" s="2184" t="s">
        <v>1068</v>
      </c>
      <c r="G3" s="2081" t="s">
        <v>538</v>
      </c>
    </row>
    <row r="4" spans="1:13" ht="16.5" customHeight="1">
      <c r="A4" s="834">
        <v>2009</v>
      </c>
      <c r="B4" s="2000">
        <v>16656000</v>
      </c>
      <c r="C4" s="1426">
        <v>0</v>
      </c>
      <c r="D4" s="1426">
        <v>0</v>
      </c>
      <c r="E4" s="2085">
        <v>0</v>
      </c>
      <c r="F4" s="2185">
        <v>1814</v>
      </c>
      <c r="G4" s="1254">
        <f>+C4+B4</f>
        <v>16656000</v>
      </c>
    </row>
    <row r="5" spans="1:13" ht="16.5" customHeight="1">
      <c r="A5" s="834">
        <v>2010</v>
      </c>
      <c r="B5" s="2000">
        <v>68030000</v>
      </c>
      <c r="C5" s="1426">
        <v>0</v>
      </c>
      <c r="D5" s="1426">
        <v>0</v>
      </c>
      <c r="E5" s="2085">
        <v>0</v>
      </c>
      <c r="F5" s="2185">
        <v>4254</v>
      </c>
      <c r="G5" s="1254">
        <f>+C5+B5+D5</f>
        <v>68030000</v>
      </c>
    </row>
    <row r="6" spans="1:13" ht="16.5" customHeight="1">
      <c r="A6" s="834">
        <v>2011</v>
      </c>
      <c r="B6" s="2000">
        <v>168385579.84999999</v>
      </c>
      <c r="C6" s="1426">
        <v>0</v>
      </c>
      <c r="D6" s="1426">
        <v>0</v>
      </c>
      <c r="E6" s="2085">
        <v>0</v>
      </c>
      <c r="F6" s="2185">
        <v>5208</v>
      </c>
      <c r="G6" s="1254">
        <f t="shared" ref="G6:G13" si="0">+C6+B6+D6</f>
        <v>168385579.84999999</v>
      </c>
    </row>
    <row r="7" spans="1:13" ht="16.5" customHeight="1">
      <c r="A7" s="834">
        <v>2012</v>
      </c>
      <c r="B7" s="2000">
        <v>182376500</v>
      </c>
      <c r="C7" s="1426">
        <v>0</v>
      </c>
      <c r="D7" s="1426">
        <v>0</v>
      </c>
      <c r="E7" s="2085">
        <v>0</v>
      </c>
      <c r="F7" s="2185">
        <v>5894</v>
      </c>
      <c r="G7" s="1254">
        <f t="shared" si="0"/>
        <v>182376500</v>
      </c>
    </row>
    <row r="8" spans="1:13" ht="16.5" customHeight="1">
      <c r="A8" s="834">
        <v>2013</v>
      </c>
      <c r="B8" s="2000">
        <v>215786255.86000001</v>
      </c>
      <c r="C8" s="1426">
        <v>0</v>
      </c>
      <c r="D8" s="1426">
        <v>0</v>
      </c>
      <c r="E8" s="2085">
        <v>0</v>
      </c>
      <c r="F8" s="2185">
        <v>6648</v>
      </c>
      <c r="G8" s="1254">
        <f t="shared" si="0"/>
        <v>215786255.86000001</v>
      </c>
    </row>
    <row r="9" spans="1:13" ht="16.5" customHeight="1">
      <c r="A9" s="834">
        <v>2014</v>
      </c>
      <c r="B9" s="2000">
        <v>262429320</v>
      </c>
      <c r="C9" s="1426">
        <v>0</v>
      </c>
      <c r="D9" s="1426">
        <v>0</v>
      </c>
      <c r="E9" s="2085">
        <v>0</v>
      </c>
      <c r="F9" s="2185">
        <v>7374</v>
      </c>
      <c r="G9" s="1254">
        <f t="shared" si="0"/>
        <v>262429320</v>
      </c>
    </row>
    <row r="10" spans="1:13" ht="16.5" customHeight="1">
      <c r="A10" s="834">
        <v>2015</v>
      </c>
      <c r="B10" s="2000">
        <v>174858968</v>
      </c>
      <c r="C10" s="1426">
        <v>128134840</v>
      </c>
      <c r="D10" s="1426">
        <v>0</v>
      </c>
      <c r="E10" s="2085">
        <v>0</v>
      </c>
      <c r="F10" s="2185">
        <f>+(F9+F11)/2</f>
        <v>6818</v>
      </c>
      <c r="G10" s="1254">
        <f t="shared" si="0"/>
        <v>302993808</v>
      </c>
    </row>
    <row r="11" spans="1:13" ht="16.5" customHeight="1">
      <c r="A11" s="834">
        <v>2016</v>
      </c>
      <c r="B11" s="2000">
        <v>144422000</v>
      </c>
      <c r="C11" s="1426">
        <v>166575292</v>
      </c>
      <c r="D11" s="1426">
        <v>0</v>
      </c>
      <c r="E11" s="2085">
        <v>0</v>
      </c>
      <c r="F11" s="2185">
        <v>6262</v>
      </c>
      <c r="G11" s="1254">
        <f t="shared" si="0"/>
        <v>310997292</v>
      </c>
      <c r="J11" s="522"/>
      <c r="K11" s="66" t="s">
        <v>10</v>
      </c>
    </row>
    <row r="12" spans="1:13" s="431" customFormat="1" ht="16.5" customHeight="1">
      <c r="A12" s="834">
        <v>2017</v>
      </c>
      <c r="B12" s="2000">
        <v>148062000</v>
      </c>
      <c r="C12" s="1426">
        <v>166575292</v>
      </c>
      <c r="D12" s="1426">
        <v>3402850</v>
      </c>
      <c r="E12" s="2085">
        <v>0</v>
      </c>
      <c r="F12" s="2185">
        <v>6568</v>
      </c>
      <c r="G12" s="1254">
        <f t="shared" si="0"/>
        <v>318040142</v>
      </c>
    </row>
    <row r="13" spans="1:13" s="431" customFormat="1" ht="16.5" customHeight="1">
      <c r="A13" s="834">
        <v>2018</v>
      </c>
      <c r="B13" s="2000">
        <v>157954000</v>
      </c>
      <c r="C13" s="1426">
        <v>166575292</v>
      </c>
      <c r="D13" s="1426">
        <v>0</v>
      </c>
      <c r="E13" s="2085">
        <v>0</v>
      </c>
      <c r="F13" s="2185">
        <v>7141</v>
      </c>
      <c r="G13" s="1254">
        <f t="shared" si="0"/>
        <v>324529292</v>
      </c>
    </row>
    <row r="14" spans="1:13" s="431" customFormat="1" ht="16.5" customHeight="1">
      <c r="A14" s="834">
        <v>2019</v>
      </c>
      <c r="B14" s="2000">
        <v>438669538.48999995</v>
      </c>
      <c r="C14" s="1426">
        <v>49349060.340000004</v>
      </c>
      <c r="D14" s="1426">
        <v>0</v>
      </c>
      <c r="E14" s="2085">
        <v>0</v>
      </c>
      <c r="F14" s="2185">
        <v>7910</v>
      </c>
      <c r="G14" s="1254">
        <f>+C14+B14+D14</f>
        <v>488018598.82999992</v>
      </c>
    </row>
    <row r="15" spans="1:13" s="431" customFormat="1" ht="16.5" customHeight="1">
      <c r="A15" s="1999" t="s">
        <v>1105</v>
      </c>
      <c r="B15" s="2243">
        <v>116875336</v>
      </c>
      <c r="C15" s="2244">
        <v>78291155.099999994</v>
      </c>
      <c r="D15" s="2244">
        <v>0</v>
      </c>
      <c r="E15" s="2245">
        <v>6442091.6100000003</v>
      </c>
      <c r="F15" s="2186">
        <f>+'V.1.3.Afil.EI'!B15</f>
        <v>7978</v>
      </c>
      <c r="G15" s="1254">
        <f>D15+E15+C15+B15</f>
        <v>201608582.70999998</v>
      </c>
    </row>
    <row r="16" spans="1:13" ht="16.5" customHeight="1">
      <c r="A16" s="1211" t="s">
        <v>2</v>
      </c>
      <c r="B16" s="2181">
        <f>SUM(B4:B15)</f>
        <v>2094505498.2</v>
      </c>
      <c r="C16" s="2182">
        <f>SUM(C4:C15)</f>
        <v>755500931.44000006</v>
      </c>
      <c r="D16" s="2182">
        <f t="shared" ref="D16" si="1">SUM(D4:D15)</f>
        <v>3402850</v>
      </c>
      <c r="E16" s="2180">
        <f>SUM(E15)</f>
        <v>6442091.6100000003</v>
      </c>
      <c r="F16" s="2084"/>
      <c r="G16" s="2180">
        <f>SUM(G4:G15)</f>
        <v>2859851371.25</v>
      </c>
    </row>
    <row r="17" spans="1:14">
      <c r="A17" s="60"/>
      <c r="B17" s="60"/>
      <c r="C17" s="60"/>
      <c r="D17" s="60"/>
      <c r="E17" s="60"/>
      <c r="F17" s="60"/>
      <c r="G17" s="60"/>
      <c r="N17" s="149"/>
    </row>
    <row r="18" spans="1:14">
      <c r="B18" s="604"/>
      <c r="C18" s="604"/>
      <c r="M18" s="119"/>
    </row>
    <row r="34" spans="15:15">
      <c r="O34" s="66" t="s">
        <v>139</v>
      </c>
    </row>
  </sheetData>
  <mergeCells count="1">
    <mergeCell ref="A1:L1"/>
  </mergeCells>
  <printOptions horizontalCentered="1" verticalCentered="1"/>
  <pageMargins left="0.39370078740157483" right="0.39370078740157483" top="0.23622047244094491" bottom="0.23622047244094491" header="0.31496062992125984" footer="0.31496062992125984"/>
  <pageSetup scale="48" orientation="landscape" r:id="rId1"/>
  <rowBreaks count="1" manualBreakCount="1">
    <brk id="5" max="16383" man="1"/>
  </rowBreaks>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W40" sqref="W40"/>
    </sheetView>
  </sheetViews>
  <sheetFormatPr baseColWidth="10" defaultColWidth="11.42578125" defaultRowHeight="15"/>
  <cols>
    <col min="1" max="6" width="11.42578125" style="66"/>
    <col min="7" max="7" width="9.42578125" style="66" customWidth="1"/>
    <col min="8" max="16384" width="11.42578125" style="66"/>
  </cols>
  <sheetData>
    <row r="11" spans="4:4" ht="61.5">
      <c r="D11" s="420"/>
    </row>
  </sheetData>
  <pageMargins left="0.7" right="0.7" top="0.75" bottom="0.75" header="0.3" footer="0.3"/>
  <pageSetup scale="68"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Q44"/>
  <sheetViews>
    <sheetView showGridLines="0" view="pageBreakPreview" zoomScale="85" zoomScaleNormal="100" zoomScaleSheetLayoutView="85" workbookViewId="0">
      <selection activeCell="P32" sqref="P32"/>
    </sheetView>
  </sheetViews>
  <sheetFormatPr baseColWidth="10" defaultColWidth="11.42578125" defaultRowHeight="15"/>
  <cols>
    <col min="1" max="6" width="11.42578125" style="66"/>
    <col min="7" max="7" width="9.42578125" style="66" customWidth="1"/>
    <col min="8" max="11" width="11.42578125" style="66"/>
    <col min="12" max="12" width="19.28515625" style="66" customWidth="1"/>
    <col min="13" max="13" width="11.42578125" style="66"/>
    <col min="14" max="14" width="30.140625" style="66" customWidth="1"/>
    <col min="15" max="16384" width="11.42578125" style="66"/>
  </cols>
  <sheetData>
    <row r="5" spans="1:15" ht="6.75" customHeight="1">
      <c r="A5" s="2429" t="s">
        <v>1069</v>
      </c>
      <c r="B5" s="2429"/>
      <c r="C5" s="2429"/>
      <c r="D5" s="2429"/>
      <c r="E5" s="2429"/>
      <c r="F5" s="2429"/>
      <c r="G5" s="2429"/>
      <c r="H5" s="2429"/>
      <c r="I5" s="2429"/>
      <c r="J5" s="2429"/>
      <c r="K5" s="2429"/>
      <c r="L5" s="2429"/>
      <c r="M5" s="2429"/>
      <c r="N5" s="2429"/>
      <c r="O5" s="2429"/>
    </row>
    <row r="6" spans="1:15" ht="17.25" customHeight="1">
      <c r="A6" s="2429"/>
      <c r="B6" s="2429"/>
      <c r="C6" s="2429"/>
      <c r="D6" s="2429"/>
      <c r="E6" s="2429"/>
      <c r="F6" s="2429"/>
      <c r="G6" s="2429"/>
      <c r="H6" s="2429"/>
      <c r="I6" s="2429"/>
      <c r="J6" s="2429"/>
      <c r="K6" s="2429"/>
      <c r="L6" s="2429"/>
      <c r="M6" s="2429"/>
      <c r="N6" s="2429"/>
      <c r="O6" s="2429"/>
    </row>
    <row r="7" spans="1:15">
      <c r="A7" s="2429"/>
      <c r="B7" s="2429"/>
      <c r="C7" s="2429"/>
      <c r="D7" s="2429"/>
      <c r="E7" s="2429"/>
      <c r="F7" s="2429"/>
      <c r="G7" s="2429"/>
      <c r="H7" s="2429"/>
      <c r="I7" s="2429"/>
      <c r="J7" s="2429"/>
      <c r="K7" s="2429"/>
      <c r="L7" s="2429"/>
      <c r="M7" s="2429"/>
      <c r="N7" s="2429"/>
      <c r="O7" s="2429"/>
    </row>
    <row r="8" spans="1:15">
      <c r="A8" s="2429"/>
      <c r="B8" s="2429"/>
      <c r="C8" s="2429"/>
      <c r="D8" s="2429"/>
      <c r="E8" s="2429"/>
      <c r="F8" s="2429"/>
      <c r="G8" s="2429"/>
      <c r="H8" s="2429"/>
      <c r="I8" s="2429"/>
      <c r="J8" s="2429"/>
      <c r="K8" s="2429"/>
      <c r="L8" s="2429"/>
      <c r="M8" s="2429"/>
      <c r="N8" s="2429"/>
      <c r="O8" s="2429"/>
    </row>
    <row r="9" spans="1:15">
      <c r="A9" s="2429"/>
      <c r="B9" s="2429"/>
      <c r="C9" s="2429"/>
      <c r="D9" s="2429"/>
      <c r="E9" s="2429"/>
      <c r="F9" s="2429"/>
      <c r="G9" s="2429"/>
      <c r="H9" s="2429"/>
      <c r="I9" s="2429"/>
      <c r="J9" s="2429"/>
      <c r="K9" s="2429"/>
      <c r="L9" s="2429"/>
      <c r="M9" s="2429"/>
      <c r="N9" s="2429"/>
      <c r="O9" s="2429"/>
    </row>
    <row r="10" spans="1:15">
      <c r="A10" s="2429"/>
      <c r="B10" s="2429"/>
      <c r="C10" s="2429"/>
      <c r="D10" s="2429"/>
      <c r="E10" s="2429"/>
      <c r="F10" s="2429"/>
      <c r="G10" s="2429"/>
      <c r="H10" s="2429"/>
      <c r="I10" s="2429"/>
      <c r="J10" s="2429"/>
      <c r="K10" s="2429"/>
      <c r="L10" s="2429"/>
      <c r="M10" s="2429"/>
      <c r="N10" s="2429"/>
      <c r="O10" s="2429"/>
    </row>
    <row r="11" spans="1:15">
      <c r="A11" s="2429"/>
      <c r="B11" s="2429"/>
      <c r="C11" s="2429"/>
      <c r="D11" s="2429"/>
      <c r="E11" s="2429"/>
      <c r="F11" s="2429"/>
      <c r="G11" s="2429"/>
      <c r="H11" s="2429"/>
      <c r="I11" s="2429"/>
      <c r="J11" s="2429"/>
      <c r="K11" s="2429"/>
      <c r="L11" s="2429"/>
      <c r="M11" s="2429"/>
      <c r="N11" s="2429"/>
      <c r="O11" s="2429"/>
    </row>
    <row r="12" spans="1:15">
      <c r="A12" s="2429"/>
      <c r="B12" s="2429"/>
      <c r="C12" s="2429"/>
      <c r="D12" s="2429"/>
      <c r="E12" s="2429"/>
      <c r="F12" s="2429"/>
      <c r="G12" s="2429"/>
      <c r="H12" s="2429"/>
      <c r="I12" s="2429"/>
      <c r="J12" s="2429"/>
      <c r="K12" s="2429"/>
      <c r="L12" s="2429"/>
      <c r="M12" s="2429"/>
      <c r="N12" s="2429"/>
      <c r="O12" s="2429"/>
    </row>
    <row r="13" spans="1:15">
      <c r="A13" s="2429"/>
      <c r="B13" s="2429"/>
      <c r="C13" s="2429"/>
      <c r="D13" s="2429"/>
      <c r="E13" s="2429"/>
      <c r="F13" s="2429"/>
      <c r="G13" s="2429"/>
      <c r="H13" s="2429"/>
      <c r="I13" s="2429"/>
      <c r="J13" s="2429"/>
      <c r="K13" s="2429"/>
      <c r="L13" s="2429"/>
      <c r="M13" s="2429"/>
      <c r="N13" s="2429"/>
      <c r="O13" s="2429"/>
    </row>
    <row r="14" spans="1:15">
      <c r="A14" s="2429"/>
      <c r="B14" s="2429"/>
      <c r="C14" s="2429"/>
      <c r="D14" s="2429"/>
      <c r="E14" s="2429"/>
      <c r="F14" s="2429"/>
      <c r="G14" s="2429"/>
      <c r="H14" s="2429"/>
      <c r="I14" s="2429"/>
      <c r="J14" s="2429"/>
      <c r="K14" s="2429"/>
      <c r="L14" s="2429"/>
      <c r="M14" s="2429"/>
      <c r="N14" s="2429"/>
      <c r="O14" s="2429"/>
    </row>
    <row r="15" spans="1:15">
      <c r="A15" s="2429"/>
      <c r="B15" s="2429"/>
      <c r="C15" s="2429"/>
      <c r="D15" s="2429"/>
      <c r="E15" s="2429"/>
      <c r="F15" s="2429"/>
      <c r="G15" s="2429"/>
      <c r="H15" s="2429"/>
      <c r="I15" s="2429"/>
      <c r="J15" s="2429"/>
      <c r="K15" s="2429"/>
      <c r="L15" s="2429"/>
      <c r="M15" s="2429"/>
      <c r="N15" s="2429"/>
      <c r="O15" s="2429"/>
    </row>
    <row r="16" spans="1:15">
      <c r="A16" s="2429"/>
      <c r="B16" s="2429"/>
      <c r="C16" s="2429"/>
      <c r="D16" s="2429"/>
      <c r="E16" s="2429"/>
      <c r="F16" s="2429"/>
      <c r="G16" s="2429"/>
      <c r="H16" s="2429"/>
      <c r="I16" s="2429"/>
      <c r="J16" s="2429"/>
      <c r="K16" s="2429"/>
      <c r="L16" s="2429"/>
      <c r="M16" s="2429"/>
      <c r="N16" s="2429"/>
      <c r="O16" s="2429"/>
    </row>
    <row r="17" spans="1:17">
      <c r="A17" s="2429"/>
      <c r="B17" s="2429"/>
      <c r="C17" s="2429"/>
      <c r="D17" s="2429"/>
      <c r="E17" s="2429"/>
      <c r="F17" s="2429"/>
      <c r="G17" s="2429"/>
      <c r="H17" s="2429"/>
      <c r="I17" s="2429"/>
      <c r="J17" s="2429"/>
      <c r="K17" s="2429"/>
      <c r="L17" s="2429"/>
      <c r="M17" s="2429"/>
      <c r="N17" s="2429"/>
      <c r="O17" s="2429"/>
    </row>
    <row r="18" spans="1:17">
      <c r="A18" s="2429"/>
      <c r="B18" s="2429"/>
      <c r="C18" s="2429"/>
      <c r="D18" s="2429"/>
      <c r="E18" s="2429"/>
      <c r="F18" s="2429"/>
      <c r="G18" s="2429"/>
      <c r="H18" s="2429"/>
      <c r="I18" s="2429"/>
      <c r="J18" s="2429"/>
      <c r="K18" s="2429"/>
      <c r="L18" s="2429"/>
      <c r="M18" s="2429"/>
      <c r="N18" s="2429"/>
      <c r="O18" s="2429"/>
    </row>
    <row r="19" spans="1:17">
      <c r="A19" s="2429"/>
      <c r="B19" s="2429"/>
      <c r="C19" s="2429"/>
      <c r="D19" s="2429"/>
      <c r="E19" s="2429"/>
      <c r="F19" s="2429"/>
      <c r="G19" s="2429"/>
      <c r="H19" s="2429"/>
      <c r="I19" s="2429"/>
      <c r="J19" s="2429"/>
      <c r="K19" s="2429"/>
      <c r="L19" s="2429"/>
      <c r="M19" s="2429"/>
      <c r="N19" s="2429"/>
      <c r="O19" s="2429"/>
    </row>
    <row r="20" spans="1:17">
      <c r="A20" s="2429"/>
      <c r="B20" s="2429"/>
      <c r="C20" s="2429"/>
      <c r="D20" s="2429"/>
      <c r="E20" s="2429"/>
      <c r="F20" s="2429"/>
      <c r="G20" s="2429"/>
      <c r="H20" s="2429"/>
      <c r="I20" s="2429"/>
      <c r="J20" s="2429"/>
      <c r="K20" s="2429"/>
      <c r="L20" s="2429"/>
      <c r="M20" s="2429"/>
      <c r="N20" s="2429"/>
      <c r="O20" s="2429"/>
      <c r="Q20" s="12"/>
    </row>
    <row r="21" spans="1:17" s="604" customFormat="1">
      <c r="A21" s="2429"/>
      <c r="B21" s="2429"/>
      <c r="C21" s="2429"/>
      <c r="D21" s="2429"/>
      <c r="E21" s="2429"/>
      <c r="F21" s="2429"/>
      <c r="G21" s="2429"/>
      <c r="H21" s="2429"/>
      <c r="I21" s="2429"/>
      <c r="J21" s="2429"/>
      <c r="K21" s="2429"/>
      <c r="L21" s="2429"/>
      <c r="M21" s="2429"/>
      <c r="N21" s="2429"/>
      <c r="O21" s="2429"/>
      <c r="Q21" s="12"/>
    </row>
    <row r="22" spans="1:17" s="604" customFormat="1">
      <c r="A22" s="2429"/>
      <c r="B22" s="2429"/>
      <c r="C22" s="2429"/>
      <c r="D22" s="2429"/>
      <c r="E22" s="2429"/>
      <c r="F22" s="2429"/>
      <c r="G22" s="2429"/>
      <c r="H22" s="2429"/>
      <c r="I22" s="2429"/>
      <c r="J22" s="2429"/>
      <c r="K22" s="2429"/>
      <c r="L22" s="2429"/>
      <c r="M22" s="2429"/>
      <c r="N22" s="2429"/>
      <c r="O22" s="2429"/>
      <c r="Q22" s="12"/>
    </row>
    <row r="23" spans="1:17">
      <c r="A23" s="2429"/>
      <c r="B23" s="2429"/>
      <c r="C23" s="2429"/>
      <c r="D23" s="2429"/>
      <c r="E23" s="2429"/>
      <c r="F23" s="2429"/>
      <c r="G23" s="2429"/>
      <c r="H23" s="2429"/>
      <c r="I23" s="2429"/>
      <c r="J23" s="2429"/>
      <c r="K23" s="2429"/>
      <c r="L23" s="2429"/>
      <c r="M23" s="2429"/>
      <c r="N23" s="2429"/>
      <c r="O23" s="2429"/>
    </row>
    <row r="24" spans="1:17">
      <c r="A24" s="2429"/>
      <c r="B24" s="2429"/>
      <c r="C24" s="2429"/>
      <c r="D24" s="2429"/>
      <c r="E24" s="2429"/>
      <c r="F24" s="2429"/>
      <c r="G24" s="2429"/>
      <c r="H24" s="2429"/>
      <c r="I24" s="2429"/>
      <c r="J24" s="2429"/>
      <c r="K24" s="2429"/>
      <c r="L24" s="2429"/>
      <c r="M24" s="2429"/>
      <c r="N24" s="2429"/>
      <c r="O24" s="2429"/>
    </row>
    <row r="25" spans="1:17">
      <c r="A25" s="2429"/>
      <c r="B25" s="2429"/>
      <c r="C25" s="2429"/>
      <c r="D25" s="2429"/>
      <c r="E25" s="2429"/>
      <c r="F25" s="2429"/>
      <c r="G25" s="2429"/>
      <c r="H25" s="2429"/>
      <c r="I25" s="2429"/>
      <c r="J25" s="2429"/>
      <c r="K25" s="2429"/>
      <c r="L25" s="2429"/>
      <c r="M25" s="2429"/>
      <c r="N25" s="2429"/>
      <c r="O25" s="2429"/>
    </row>
    <row r="26" spans="1:17">
      <c r="A26" s="2429"/>
      <c r="B26" s="2429"/>
      <c r="C26" s="2429"/>
      <c r="D26" s="2429"/>
      <c r="E26" s="2429"/>
      <c r="F26" s="2429"/>
      <c r="G26" s="2429"/>
      <c r="H26" s="2429"/>
      <c r="I26" s="2429"/>
      <c r="J26" s="2429"/>
      <c r="K26" s="2429"/>
      <c r="L26" s="2429"/>
      <c r="M26" s="2429"/>
      <c r="N26" s="2429"/>
      <c r="O26" s="2429"/>
    </row>
    <row r="27" spans="1:17">
      <c r="A27" s="2429"/>
      <c r="B27" s="2429"/>
      <c r="C27" s="2429"/>
      <c r="D27" s="2429"/>
      <c r="E27" s="2429"/>
      <c r="F27" s="2429"/>
      <c r="G27" s="2429"/>
      <c r="H27" s="2429"/>
      <c r="I27" s="2429"/>
      <c r="J27" s="2429"/>
      <c r="K27" s="2429"/>
      <c r="L27" s="2429"/>
      <c r="M27" s="2429"/>
      <c r="N27" s="2429"/>
      <c r="O27" s="2429"/>
    </row>
    <row r="28" spans="1:17">
      <c r="A28" s="2429"/>
      <c r="B28" s="2429"/>
      <c r="C28" s="2429"/>
      <c r="D28" s="2429"/>
      <c r="E28" s="2429"/>
      <c r="F28" s="2429"/>
      <c r="G28" s="2429"/>
      <c r="H28" s="2429"/>
      <c r="I28" s="2429"/>
      <c r="J28" s="2429"/>
      <c r="K28" s="2429"/>
      <c r="L28" s="2429"/>
      <c r="M28" s="2429"/>
      <c r="N28" s="2429"/>
      <c r="O28" s="2429"/>
    </row>
    <row r="29" spans="1:17">
      <c r="A29" s="2429"/>
      <c r="B29" s="2429"/>
      <c r="C29" s="2429"/>
      <c r="D29" s="2429"/>
      <c r="E29" s="2429"/>
      <c r="F29" s="2429"/>
      <c r="G29" s="2429"/>
      <c r="H29" s="2429"/>
      <c r="I29" s="2429"/>
      <c r="J29" s="2429"/>
      <c r="K29" s="2429"/>
      <c r="L29" s="2429"/>
      <c r="M29" s="2429"/>
      <c r="N29" s="2429"/>
      <c r="O29" s="2429"/>
    </row>
    <row r="30" spans="1:17">
      <c r="A30" s="2429"/>
      <c r="B30" s="2429"/>
      <c r="C30" s="2429"/>
      <c r="D30" s="2429"/>
      <c r="E30" s="2429"/>
      <c r="F30" s="2429"/>
      <c r="G30" s="2429"/>
      <c r="H30" s="2429"/>
      <c r="I30" s="2429"/>
      <c r="J30" s="2429"/>
      <c r="K30" s="2429"/>
      <c r="L30" s="2429"/>
      <c r="M30" s="2429"/>
      <c r="N30" s="2429"/>
      <c r="O30" s="2429"/>
    </row>
    <row r="31" spans="1:17">
      <c r="A31" s="2429"/>
      <c r="B31" s="2429"/>
      <c r="C31" s="2429"/>
      <c r="D31" s="2429"/>
      <c r="E31" s="2429"/>
      <c r="F31" s="2429"/>
      <c r="G31" s="2429"/>
      <c r="H31" s="2429"/>
      <c r="I31" s="2429"/>
      <c r="J31" s="2429"/>
      <c r="K31" s="2429"/>
      <c r="L31" s="2429"/>
      <c r="M31" s="2429"/>
      <c r="N31" s="2429"/>
      <c r="O31" s="2429"/>
    </row>
    <row r="32" spans="1:17">
      <c r="A32" s="2429"/>
      <c r="B32" s="2429"/>
      <c r="C32" s="2429"/>
      <c r="D32" s="2429"/>
      <c r="E32" s="2429"/>
      <c r="F32" s="2429"/>
      <c r="G32" s="2429"/>
      <c r="H32" s="2429"/>
      <c r="I32" s="2429"/>
      <c r="J32" s="2429"/>
      <c r="K32" s="2429"/>
      <c r="L32" s="2429"/>
      <c r="M32" s="2429"/>
      <c r="N32" s="2429"/>
      <c r="O32" s="2429"/>
    </row>
    <row r="33" spans="1:15">
      <c r="A33" s="2429"/>
      <c r="B33" s="2429"/>
      <c r="C33" s="2429"/>
      <c r="D33" s="2429"/>
      <c r="E33" s="2429"/>
      <c r="F33" s="2429"/>
      <c r="G33" s="2429"/>
      <c r="H33" s="2429"/>
      <c r="I33" s="2429"/>
      <c r="J33" s="2429"/>
      <c r="K33" s="2429"/>
      <c r="L33" s="2429"/>
      <c r="M33" s="2429"/>
      <c r="N33" s="2429"/>
      <c r="O33" s="2429"/>
    </row>
    <row r="34" spans="1:15">
      <c r="A34" s="2429"/>
      <c r="B34" s="2429"/>
      <c r="C34" s="2429"/>
      <c r="D34" s="2429"/>
      <c r="E34" s="2429"/>
      <c r="F34" s="2429"/>
      <c r="G34" s="2429"/>
      <c r="H34" s="2429"/>
      <c r="I34" s="2429"/>
      <c r="J34" s="2429"/>
      <c r="K34" s="2429"/>
      <c r="L34" s="2429"/>
      <c r="M34" s="2429"/>
      <c r="N34" s="2429"/>
      <c r="O34" s="2429"/>
    </row>
    <row r="35" spans="1:15">
      <c r="A35" s="2429"/>
      <c r="B35" s="2429"/>
      <c r="C35" s="2429"/>
      <c r="D35" s="2429"/>
      <c r="E35" s="2429"/>
      <c r="F35" s="2429"/>
      <c r="G35" s="2429"/>
      <c r="H35" s="2429"/>
      <c r="I35" s="2429"/>
      <c r="J35" s="2429"/>
      <c r="K35" s="2429"/>
      <c r="L35" s="2429"/>
      <c r="M35" s="2429"/>
      <c r="N35" s="2429"/>
      <c r="O35" s="2429"/>
    </row>
    <row r="36" spans="1:15">
      <c r="A36" s="2429"/>
      <c r="B36" s="2429"/>
      <c r="C36" s="2429"/>
      <c r="D36" s="2429"/>
      <c r="E36" s="2429"/>
      <c r="F36" s="2429"/>
      <c r="G36" s="2429"/>
      <c r="H36" s="2429"/>
      <c r="I36" s="2429"/>
      <c r="J36" s="2429"/>
      <c r="K36" s="2429"/>
      <c r="L36" s="2429"/>
      <c r="M36" s="2429"/>
      <c r="N36" s="2429"/>
      <c r="O36" s="2429"/>
    </row>
    <row r="37" spans="1:15">
      <c r="A37" s="2429"/>
      <c r="B37" s="2429"/>
      <c r="C37" s="2429"/>
      <c r="D37" s="2429"/>
      <c r="E37" s="2429"/>
      <c r="F37" s="2429"/>
      <c r="G37" s="2429"/>
      <c r="H37" s="2429"/>
      <c r="I37" s="2429"/>
      <c r="J37" s="2429"/>
      <c r="K37" s="2429"/>
      <c r="L37" s="2429"/>
      <c r="M37" s="2429"/>
      <c r="N37" s="2429"/>
      <c r="O37" s="2429"/>
    </row>
    <row r="38" spans="1:15">
      <c r="A38" s="2429"/>
      <c r="B38" s="2429"/>
      <c r="C38" s="2429"/>
      <c r="D38" s="2429"/>
      <c r="E38" s="2429"/>
      <c r="F38" s="2429"/>
      <c r="G38" s="2429"/>
      <c r="H38" s="2429"/>
      <c r="I38" s="2429"/>
      <c r="J38" s="2429"/>
      <c r="K38" s="2429"/>
      <c r="L38" s="2429"/>
      <c r="M38" s="2429"/>
      <c r="N38" s="2429"/>
      <c r="O38" s="2429"/>
    </row>
    <row r="39" spans="1:15">
      <c r="A39" s="2429"/>
      <c r="B39" s="2429"/>
      <c r="C39" s="2429"/>
      <c r="D39" s="2429"/>
      <c r="E39" s="2429"/>
      <c r="F39" s="2429"/>
      <c r="G39" s="2429"/>
      <c r="H39" s="2429"/>
      <c r="I39" s="2429"/>
      <c r="J39" s="2429"/>
      <c r="K39" s="2429"/>
      <c r="L39" s="2429"/>
      <c r="M39" s="2429"/>
      <c r="N39" s="2429"/>
      <c r="O39" s="2429"/>
    </row>
    <row r="40" spans="1:15">
      <c r="A40" s="2429"/>
      <c r="B40" s="2429"/>
      <c r="C40" s="2429"/>
      <c r="D40" s="2429"/>
      <c r="E40" s="2429"/>
      <c r="F40" s="2429"/>
      <c r="G40" s="2429"/>
      <c r="H40" s="2429"/>
      <c r="I40" s="2429"/>
      <c r="J40" s="2429"/>
      <c r="K40" s="2429"/>
      <c r="L40" s="2429"/>
      <c r="M40" s="2429"/>
      <c r="N40" s="2429"/>
      <c r="O40" s="2429"/>
    </row>
    <row r="41" spans="1:15">
      <c r="A41" s="2429"/>
      <c r="B41" s="2429"/>
      <c r="C41" s="2429"/>
      <c r="D41" s="2429"/>
      <c r="E41" s="2429"/>
      <c r="F41" s="2429"/>
      <c r="G41" s="2429"/>
      <c r="H41" s="2429"/>
      <c r="I41" s="2429"/>
      <c r="J41" s="2429"/>
      <c r="K41" s="2429"/>
      <c r="L41" s="2429"/>
      <c r="M41" s="2429"/>
      <c r="N41" s="2429"/>
      <c r="O41" s="2429"/>
    </row>
    <row r="42" spans="1:15">
      <c r="A42" s="2429"/>
      <c r="B42" s="2429"/>
      <c r="C42" s="2429"/>
      <c r="D42" s="2429"/>
      <c r="E42" s="2429"/>
      <c r="F42" s="2429"/>
      <c r="G42" s="2429"/>
      <c r="H42" s="2429"/>
      <c r="I42" s="2429"/>
      <c r="J42" s="2429"/>
      <c r="K42" s="2429"/>
      <c r="L42" s="2429"/>
      <c r="M42" s="2429"/>
      <c r="N42" s="2429"/>
      <c r="O42" s="2429"/>
    </row>
    <row r="43" spans="1:15">
      <c r="A43" s="2429"/>
      <c r="B43" s="2429"/>
      <c r="C43" s="2429"/>
      <c r="D43" s="2429"/>
      <c r="E43" s="2429"/>
      <c r="F43" s="2429"/>
      <c r="G43" s="2429"/>
      <c r="H43" s="2429"/>
      <c r="I43" s="2429"/>
      <c r="J43" s="2429"/>
      <c r="K43" s="2429"/>
      <c r="L43" s="2429"/>
      <c r="M43" s="2429"/>
      <c r="N43" s="2429"/>
      <c r="O43" s="2429"/>
    </row>
    <row r="44" spans="1:15">
      <c r="A44" s="2429"/>
      <c r="B44" s="2429"/>
      <c r="C44" s="2429"/>
      <c r="D44" s="2429"/>
      <c r="E44" s="2429"/>
      <c r="F44" s="2429"/>
      <c r="G44" s="2429"/>
      <c r="H44" s="2429"/>
      <c r="I44" s="2429"/>
      <c r="J44" s="2429"/>
      <c r="K44" s="2429"/>
      <c r="L44" s="2429"/>
      <c r="M44" s="2429"/>
      <c r="N44" s="2429"/>
      <c r="O44" s="2429"/>
    </row>
  </sheetData>
  <mergeCells count="1">
    <mergeCell ref="A5:O44"/>
  </mergeCells>
  <pageMargins left="0.7" right="0.7" top="0.75" bottom="0.75" header="0.3" footer="0.3"/>
  <pageSetup scale="62"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3:L31"/>
  <sheetViews>
    <sheetView showGridLines="0" view="pageBreakPreview" zoomScaleNormal="100" zoomScaleSheetLayoutView="100" workbookViewId="0">
      <selection activeCell="O28" sqref="O28"/>
    </sheetView>
  </sheetViews>
  <sheetFormatPr baseColWidth="10" defaultColWidth="11.42578125" defaultRowHeight="15"/>
  <cols>
    <col min="1" max="1" width="13.140625" style="66" customWidth="1"/>
    <col min="2" max="6" width="11.42578125" style="66"/>
    <col min="7" max="7" width="8.85546875" style="66" customWidth="1"/>
    <col min="8" max="10" width="11.42578125" style="66"/>
    <col min="11" max="11" width="11.42578125" style="66" customWidth="1"/>
    <col min="12" max="16384" width="11.42578125" style="66"/>
  </cols>
  <sheetData>
    <row r="3" spans="1:12" ht="15" customHeight="1"/>
    <row r="5" spans="1:12" ht="9" customHeight="1"/>
    <row r="6" spans="1:12" ht="15" customHeight="1">
      <c r="A6" s="2430" t="s">
        <v>1106</v>
      </c>
      <c r="B6" s="2430"/>
      <c r="C6" s="2430"/>
      <c r="D6" s="2430"/>
      <c r="E6" s="2430"/>
      <c r="F6" s="2430"/>
      <c r="G6" s="2430"/>
      <c r="H6" s="2430"/>
      <c r="I6" s="2430"/>
      <c r="J6" s="2430"/>
      <c r="K6" s="2430"/>
      <c r="L6" s="2430"/>
    </row>
    <row r="7" spans="1:12" ht="15" customHeight="1">
      <c r="A7" s="2430"/>
      <c r="B7" s="2430"/>
      <c r="C7" s="2430"/>
      <c r="D7" s="2430"/>
      <c r="E7" s="2430"/>
      <c r="F7" s="2430"/>
      <c r="G7" s="2430"/>
      <c r="H7" s="2430"/>
      <c r="I7" s="2430"/>
      <c r="J7" s="2430"/>
      <c r="K7" s="2430"/>
      <c r="L7" s="2430"/>
    </row>
    <row r="8" spans="1:12" ht="15" customHeight="1">
      <c r="A8" s="2430"/>
      <c r="B8" s="2430"/>
      <c r="C8" s="2430"/>
      <c r="D8" s="2430"/>
      <c r="E8" s="2430"/>
      <c r="F8" s="2430"/>
      <c r="G8" s="2430"/>
      <c r="H8" s="2430"/>
      <c r="I8" s="2430"/>
      <c r="J8" s="2430"/>
      <c r="K8" s="2430"/>
      <c r="L8" s="2430"/>
    </row>
    <row r="9" spans="1:12" ht="15" customHeight="1">
      <c r="A9" s="2430"/>
      <c r="B9" s="2430"/>
      <c r="C9" s="2430"/>
      <c r="D9" s="2430"/>
      <c r="E9" s="2430"/>
      <c r="F9" s="2430"/>
      <c r="G9" s="2430"/>
      <c r="H9" s="2430"/>
      <c r="I9" s="2430"/>
      <c r="J9" s="2430"/>
      <c r="K9" s="2430"/>
      <c r="L9" s="2430"/>
    </row>
    <row r="10" spans="1:12" ht="15" customHeight="1">
      <c r="A10" s="2430"/>
      <c r="B10" s="2430"/>
      <c r="C10" s="2430"/>
      <c r="D10" s="2430"/>
      <c r="E10" s="2430"/>
      <c r="F10" s="2430"/>
      <c r="G10" s="2430"/>
      <c r="H10" s="2430"/>
      <c r="I10" s="2430"/>
      <c r="J10" s="2430"/>
      <c r="K10" s="2430"/>
      <c r="L10" s="2430"/>
    </row>
    <row r="11" spans="1:12" ht="15" customHeight="1">
      <c r="A11" s="2430"/>
      <c r="B11" s="2430"/>
      <c r="C11" s="2430"/>
      <c r="D11" s="2430"/>
      <c r="E11" s="2430"/>
      <c r="F11" s="2430"/>
      <c r="G11" s="2430"/>
      <c r="H11" s="2430"/>
      <c r="I11" s="2430"/>
      <c r="J11" s="2430"/>
      <c r="K11" s="2430"/>
      <c r="L11" s="2430"/>
    </row>
    <row r="12" spans="1:12" ht="15" customHeight="1">
      <c r="A12" s="2430"/>
      <c r="B12" s="2430"/>
      <c r="C12" s="2430"/>
      <c r="D12" s="2430"/>
      <c r="E12" s="2430"/>
      <c r="F12" s="2430"/>
      <c r="G12" s="2430"/>
      <c r="H12" s="2430"/>
      <c r="I12" s="2430"/>
      <c r="J12" s="2430"/>
      <c r="K12" s="2430"/>
      <c r="L12" s="2430"/>
    </row>
    <row r="13" spans="1:12" ht="15" customHeight="1">
      <c r="A13" s="2430"/>
      <c r="B13" s="2430"/>
      <c r="C13" s="2430"/>
      <c r="D13" s="2430"/>
      <c r="E13" s="2430"/>
      <c r="F13" s="2430"/>
      <c r="G13" s="2430"/>
      <c r="H13" s="2430"/>
      <c r="I13" s="2430"/>
      <c r="J13" s="2430"/>
      <c r="K13" s="2430"/>
      <c r="L13" s="2430"/>
    </row>
    <row r="14" spans="1:12" ht="15" customHeight="1">
      <c r="A14" s="2430"/>
      <c r="B14" s="2430"/>
      <c r="C14" s="2430"/>
      <c r="D14" s="2430"/>
      <c r="E14" s="2430"/>
      <c r="F14" s="2430"/>
      <c r="G14" s="2430"/>
      <c r="H14" s="2430"/>
      <c r="I14" s="2430"/>
      <c r="J14" s="2430"/>
      <c r="K14" s="2430"/>
      <c r="L14" s="2430"/>
    </row>
    <row r="15" spans="1:12" ht="15" customHeight="1">
      <c r="A15" s="2430"/>
      <c r="B15" s="2430"/>
      <c r="C15" s="2430"/>
      <c r="D15" s="2430"/>
      <c r="E15" s="2430"/>
      <c r="F15" s="2430"/>
      <c r="G15" s="2430"/>
      <c r="H15" s="2430"/>
      <c r="I15" s="2430"/>
      <c r="J15" s="2430"/>
      <c r="K15" s="2430"/>
      <c r="L15" s="2430"/>
    </row>
    <row r="16" spans="1:12" ht="15" customHeight="1">
      <c r="A16" s="2430"/>
      <c r="B16" s="2430"/>
      <c r="C16" s="2430"/>
      <c r="D16" s="2430"/>
      <c r="E16" s="2430"/>
      <c r="F16" s="2430"/>
      <c r="G16" s="2430"/>
      <c r="H16" s="2430"/>
      <c r="I16" s="2430"/>
      <c r="J16" s="2430"/>
      <c r="K16" s="2430"/>
      <c r="L16" s="2430"/>
    </row>
    <row r="17" spans="1:12" ht="15" customHeight="1">
      <c r="A17" s="2430"/>
      <c r="B17" s="2430"/>
      <c r="C17" s="2430"/>
      <c r="D17" s="2430"/>
      <c r="E17" s="2430"/>
      <c r="F17" s="2430"/>
      <c r="G17" s="2430"/>
      <c r="H17" s="2430"/>
      <c r="I17" s="2430"/>
      <c r="J17" s="2430"/>
      <c r="K17" s="2430"/>
      <c r="L17" s="2430"/>
    </row>
    <row r="18" spans="1:12" ht="15" customHeight="1">
      <c r="A18" s="2430"/>
      <c r="B18" s="2430"/>
      <c r="C18" s="2430"/>
      <c r="D18" s="2430"/>
      <c r="E18" s="2430"/>
      <c r="F18" s="2430"/>
      <c r="G18" s="2430"/>
      <c r="H18" s="2430"/>
      <c r="I18" s="2430"/>
      <c r="J18" s="2430"/>
      <c r="K18" s="2430"/>
      <c r="L18" s="2430"/>
    </row>
    <row r="19" spans="1:12" ht="30.75" customHeight="1">
      <c r="A19" s="2430"/>
      <c r="B19" s="2430"/>
      <c r="C19" s="2430"/>
      <c r="D19" s="2430"/>
      <c r="E19" s="2430"/>
      <c r="F19" s="2430"/>
      <c r="G19" s="2430"/>
      <c r="H19" s="2430"/>
      <c r="I19" s="2430"/>
      <c r="J19" s="2430"/>
      <c r="K19" s="2430"/>
      <c r="L19" s="2430"/>
    </row>
    <row r="20" spans="1:12" ht="15" customHeight="1">
      <c r="A20" s="2430"/>
      <c r="B20" s="2430"/>
      <c r="C20" s="2430"/>
      <c r="D20" s="2430"/>
      <c r="E20" s="2430"/>
      <c r="F20" s="2430"/>
      <c r="G20" s="2430"/>
      <c r="H20" s="2430"/>
      <c r="I20" s="2430"/>
      <c r="J20" s="2430"/>
      <c r="K20" s="2430"/>
      <c r="L20" s="2430"/>
    </row>
    <row r="21" spans="1:12" ht="15" customHeight="1">
      <c r="A21" s="2430"/>
      <c r="B21" s="2430"/>
      <c r="C21" s="2430"/>
      <c r="D21" s="2430"/>
      <c r="E21" s="2430"/>
      <c r="F21" s="2430"/>
      <c r="G21" s="2430"/>
      <c r="H21" s="2430"/>
      <c r="I21" s="2430"/>
      <c r="J21" s="2430"/>
      <c r="K21" s="2430"/>
      <c r="L21" s="2430"/>
    </row>
    <row r="22" spans="1:12" ht="15" customHeight="1">
      <c r="A22" s="2430"/>
      <c r="B22" s="2430"/>
      <c r="C22" s="2430"/>
      <c r="D22" s="2430"/>
      <c r="E22" s="2430"/>
      <c r="F22" s="2430"/>
      <c r="G22" s="2430"/>
      <c r="H22" s="2430"/>
      <c r="I22" s="2430"/>
      <c r="J22" s="2430"/>
      <c r="K22" s="2430"/>
      <c r="L22" s="2430"/>
    </row>
    <row r="23" spans="1:12" ht="15" customHeight="1">
      <c r="A23" s="2430"/>
      <c r="B23" s="2430"/>
      <c r="C23" s="2430"/>
      <c r="D23" s="2430"/>
      <c r="E23" s="2430"/>
      <c r="F23" s="2430"/>
      <c r="G23" s="2430"/>
      <c r="H23" s="2430"/>
      <c r="I23" s="2430"/>
      <c r="J23" s="2430"/>
      <c r="K23" s="2430"/>
      <c r="L23" s="2430"/>
    </row>
    <row r="24" spans="1:12" ht="15" customHeight="1">
      <c r="A24" s="2430"/>
      <c r="B24" s="2430"/>
      <c r="C24" s="2430"/>
      <c r="D24" s="2430"/>
      <c r="E24" s="2430"/>
      <c r="F24" s="2430"/>
      <c r="G24" s="2430"/>
      <c r="H24" s="2430"/>
      <c r="I24" s="2430"/>
      <c r="J24" s="2430"/>
      <c r="K24" s="2430"/>
      <c r="L24" s="2430"/>
    </row>
    <row r="25" spans="1:12" ht="15" customHeight="1">
      <c r="A25" s="2430"/>
      <c r="B25" s="2430"/>
      <c r="C25" s="2430"/>
      <c r="D25" s="2430"/>
      <c r="E25" s="2430"/>
      <c r="F25" s="2430"/>
      <c r="G25" s="2430"/>
      <c r="H25" s="2430"/>
      <c r="I25" s="2430"/>
      <c r="J25" s="2430"/>
      <c r="K25" s="2430"/>
      <c r="L25" s="2430"/>
    </row>
    <row r="26" spans="1:12" ht="15" customHeight="1">
      <c r="A26" s="2430"/>
      <c r="B26" s="2430"/>
      <c r="C26" s="2430"/>
      <c r="D26" s="2430"/>
      <c r="E26" s="2430"/>
      <c r="F26" s="2430"/>
      <c r="G26" s="2430"/>
      <c r="H26" s="2430"/>
      <c r="I26" s="2430"/>
      <c r="J26" s="2430"/>
      <c r="K26" s="2430"/>
      <c r="L26" s="2430"/>
    </row>
    <row r="27" spans="1:12" ht="15" customHeight="1">
      <c r="A27" s="2430"/>
      <c r="B27" s="2430"/>
      <c r="C27" s="2430"/>
      <c r="D27" s="2430"/>
      <c r="E27" s="2430"/>
      <c r="F27" s="2430"/>
      <c r="G27" s="2430"/>
      <c r="H27" s="2430"/>
      <c r="I27" s="2430"/>
      <c r="J27" s="2430"/>
      <c r="K27" s="2430"/>
      <c r="L27" s="2430"/>
    </row>
    <row r="28" spans="1:12" ht="15" customHeight="1">
      <c r="A28" s="2430"/>
      <c r="B28" s="2430"/>
      <c r="C28" s="2430"/>
      <c r="D28" s="2430"/>
      <c r="E28" s="2430"/>
      <c r="F28" s="2430"/>
      <c r="G28" s="2430"/>
      <c r="H28" s="2430"/>
      <c r="I28" s="2430"/>
      <c r="J28" s="2430"/>
      <c r="K28" s="2430"/>
      <c r="L28" s="2430"/>
    </row>
    <row r="29" spans="1:12" ht="15" customHeight="1">
      <c r="A29" s="2430"/>
      <c r="B29" s="2430"/>
      <c r="C29" s="2430"/>
      <c r="D29" s="2430"/>
      <c r="E29" s="2430"/>
      <c r="F29" s="2430"/>
      <c r="G29" s="2430"/>
      <c r="H29" s="2430"/>
      <c r="I29" s="2430"/>
      <c r="J29" s="2430"/>
      <c r="K29" s="2430"/>
      <c r="L29" s="2430"/>
    </row>
    <row r="30" spans="1:12" ht="15" customHeight="1">
      <c r="A30" s="2430"/>
      <c r="B30" s="2430"/>
      <c r="C30" s="2430"/>
      <c r="D30" s="2430"/>
      <c r="E30" s="2430"/>
      <c r="F30" s="2430"/>
      <c r="G30" s="2430"/>
      <c r="H30" s="2430"/>
      <c r="I30" s="2430"/>
      <c r="J30" s="2430"/>
      <c r="K30" s="2430"/>
      <c r="L30" s="2430"/>
    </row>
    <row r="31" spans="1:12" ht="48.75" customHeight="1">
      <c r="A31" s="2430"/>
      <c r="B31" s="2430"/>
      <c r="C31" s="2430"/>
      <c r="D31" s="2430"/>
      <c r="E31" s="2430"/>
      <c r="F31" s="2430"/>
      <c r="G31" s="2430"/>
      <c r="H31" s="2430"/>
      <c r="I31" s="2430"/>
      <c r="J31" s="2430"/>
      <c r="K31" s="2430"/>
      <c r="L31" s="2430"/>
    </row>
  </sheetData>
  <mergeCells count="1">
    <mergeCell ref="A6:L31"/>
  </mergeCells>
  <pageMargins left="0.7" right="0.7" top="0.75" bottom="0.75" header="0.3" footer="0.3"/>
  <pageSetup scale="77"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T12"/>
  <sheetViews>
    <sheetView showGridLines="0" view="pageBreakPreview" zoomScaleNormal="100" zoomScaleSheetLayoutView="100" workbookViewId="0">
      <selection activeCell="Q4" sqref="Q4"/>
    </sheetView>
  </sheetViews>
  <sheetFormatPr baseColWidth="10" defaultColWidth="11.5703125" defaultRowHeight="15"/>
  <cols>
    <col min="1" max="1" width="20.28515625" style="66" customWidth="1"/>
    <col min="2" max="11" width="9.85546875" style="1146" customWidth="1"/>
    <col min="12" max="12" width="11.7109375" style="1173" customWidth="1"/>
    <col min="13" max="13" width="11.42578125" style="1394" customWidth="1"/>
    <col min="14" max="14" width="11.42578125" style="2166" customWidth="1"/>
    <col min="15" max="15" width="12.7109375" style="518" customWidth="1"/>
    <col min="16" max="17" width="11.5703125" style="66"/>
    <col min="18" max="18" width="21.28515625" style="66" customWidth="1"/>
    <col min="19" max="16384" width="11.5703125" style="66"/>
  </cols>
  <sheetData>
    <row r="1" spans="1:20" ht="61.5" customHeight="1">
      <c r="A1" s="2431"/>
      <c r="B1" s="2432"/>
      <c r="C1" s="2432"/>
      <c r="D1" s="2432"/>
      <c r="E1" s="2432"/>
      <c r="F1" s="2432"/>
      <c r="G1" s="2432"/>
      <c r="H1" s="2432"/>
      <c r="I1" s="2432"/>
      <c r="J1" s="2432"/>
      <c r="K1" s="2432"/>
      <c r="L1" s="2432"/>
      <c r="M1" s="2432"/>
      <c r="N1" s="2432"/>
      <c r="O1" s="2432"/>
      <c r="P1" s="2432"/>
      <c r="Q1" s="2432"/>
      <c r="R1" s="2432"/>
    </row>
    <row r="2" spans="1:20" s="32" customFormat="1" ht="4.5" customHeight="1">
      <c r="A2" s="155"/>
      <c r="B2" s="156"/>
      <c r="C2" s="156"/>
      <c r="D2" s="156"/>
      <c r="E2" s="156"/>
      <c r="F2" s="156"/>
      <c r="G2" s="156"/>
      <c r="H2" s="156"/>
      <c r="I2" s="156"/>
      <c r="J2" s="156"/>
      <c r="K2" s="156"/>
      <c r="L2" s="156"/>
      <c r="M2" s="156"/>
      <c r="N2" s="156"/>
      <c r="O2" s="516"/>
      <c r="P2" s="156"/>
      <c r="Q2" s="156"/>
      <c r="R2" s="156"/>
    </row>
    <row r="3" spans="1:20" s="1660" customFormat="1" ht="18" customHeight="1">
      <c r="A3" s="1565" t="s">
        <v>342</v>
      </c>
      <c r="B3" s="1567">
        <v>2008</v>
      </c>
      <c r="C3" s="1567">
        <v>2009</v>
      </c>
      <c r="D3" s="1567">
        <v>2010</v>
      </c>
      <c r="E3" s="1567">
        <v>2011</v>
      </c>
      <c r="F3" s="1567">
        <v>2012</v>
      </c>
      <c r="G3" s="1567">
        <v>2013</v>
      </c>
      <c r="H3" s="1567">
        <v>2014</v>
      </c>
      <c r="I3" s="1567">
        <v>2015</v>
      </c>
      <c r="J3" s="1567">
        <v>2016</v>
      </c>
      <c r="K3" s="1567">
        <v>2017</v>
      </c>
      <c r="L3" s="1567">
        <v>2018</v>
      </c>
      <c r="M3" s="1568">
        <v>2019</v>
      </c>
      <c r="N3" s="2187" t="s">
        <v>1094</v>
      </c>
      <c r="O3" s="1569" t="s">
        <v>2</v>
      </c>
    </row>
    <row r="4" spans="1:20" ht="13.5" customHeight="1">
      <c r="A4" s="1566" t="s">
        <v>343</v>
      </c>
      <c r="B4" s="1688">
        <v>2516</v>
      </c>
      <c r="C4" s="1688">
        <v>16946</v>
      </c>
      <c r="D4" s="1688">
        <v>18644</v>
      </c>
      <c r="E4" s="1688">
        <v>14301</v>
      </c>
      <c r="F4" s="1688">
        <v>15289</v>
      </c>
      <c r="G4" s="1688">
        <v>19144</v>
      </c>
      <c r="H4" s="1688">
        <v>19157</v>
      </c>
      <c r="I4" s="1688">
        <v>21616</v>
      </c>
      <c r="J4" s="1688">
        <v>22017</v>
      </c>
      <c r="K4" s="1688">
        <v>24675</v>
      </c>
      <c r="L4" s="1688">
        <v>26910</v>
      </c>
      <c r="M4" s="1688">
        <v>36522</v>
      </c>
      <c r="N4" s="1688">
        <v>11129</v>
      </c>
      <c r="O4" s="1258">
        <f>SUM(B4:N4)</f>
        <v>248866</v>
      </c>
      <c r="S4" s="140"/>
    </row>
    <row r="5" spans="1:20" ht="13.5" customHeight="1">
      <c r="A5" s="1566" t="s">
        <v>344</v>
      </c>
      <c r="B5" s="1688">
        <v>1331</v>
      </c>
      <c r="C5" s="1688">
        <v>12867</v>
      </c>
      <c r="D5" s="1688">
        <v>14072</v>
      </c>
      <c r="E5" s="1688">
        <v>10984</v>
      </c>
      <c r="F5" s="1688">
        <v>9467</v>
      </c>
      <c r="G5" s="1688">
        <v>15638</v>
      </c>
      <c r="H5" s="1688">
        <v>14934</v>
      </c>
      <c r="I5" s="1688">
        <v>18350</v>
      </c>
      <c r="J5" s="1688">
        <v>21150</v>
      </c>
      <c r="K5" s="1688">
        <v>19438</v>
      </c>
      <c r="L5" s="1688">
        <v>25235</v>
      </c>
      <c r="M5" s="1688">
        <v>28746</v>
      </c>
      <c r="N5" s="1688">
        <v>8724</v>
      </c>
      <c r="O5" s="1258">
        <f>SUM(B5:N5)</f>
        <v>200936</v>
      </c>
      <c r="S5" s="140"/>
    </row>
    <row r="6" spans="1:20" ht="13.5" customHeight="1">
      <c r="A6" s="1566" t="s">
        <v>349</v>
      </c>
      <c r="B6" s="1688">
        <v>0</v>
      </c>
      <c r="C6" s="1688">
        <v>3795</v>
      </c>
      <c r="D6" s="1688">
        <v>24841</v>
      </c>
      <c r="E6" s="1688">
        <v>33003</v>
      </c>
      <c r="F6" s="1688">
        <v>37654</v>
      </c>
      <c r="G6" s="1688">
        <v>46049</v>
      </c>
      <c r="H6" s="1688">
        <v>59366</v>
      </c>
      <c r="I6" s="1688">
        <v>74609</v>
      </c>
      <c r="J6" s="1688">
        <v>89800</v>
      </c>
      <c r="K6" s="1688">
        <v>122783</v>
      </c>
      <c r="L6" s="1688">
        <v>120314</v>
      </c>
      <c r="M6" s="1688">
        <v>168690</v>
      </c>
      <c r="N6" s="1688">
        <v>51324</v>
      </c>
      <c r="O6" s="1258">
        <f>SUM(B6:N6)</f>
        <v>832228</v>
      </c>
      <c r="S6" s="140"/>
    </row>
    <row r="7" spans="1:20">
      <c r="A7" s="1565" t="s">
        <v>2</v>
      </c>
      <c r="B7" s="1689">
        <f>SUM(B4:B6)</f>
        <v>3847</v>
      </c>
      <c r="C7" s="1689">
        <f t="shared" ref="C7:L7" si="0">SUM(C4:C6)</f>
        <v>33608</v>
      </c>
      <c r="D7" s="1689">
        <f t="shared" si="0"/>
        <v>57557</v>
      </c>
      <c r="E7" s="1689">
        <f t="shared" si="0"/>
        <v>58288</v>
      </c>
      <c r="F7" s="1689">
        <f t="shared" si="0"/>
        <v>62410</v>
      </c>
      <c r="G7" s="1689">
        <f t="shared" si="0"/>
        <v>80831</v>
      </c>
      <c r="H7" s="1689">
        <f t="shared" si="0"/>
        <v>93457</v>
      </c>
      <c r="I7" s="1689">
        <f t="shared" si="0"/>
        <v>114575</v>
      </c>
      <c r="J7" s="1689">
        <f>SUM(J4:J6)</f>
        <v>132967</v>
      </c>
      <c r="K7" s="1689">
        <f t="shared" si="0"/>
        <v>166896</v>
      </c>
      <c r="L7" s="1689">
        <f t="shared" si="0"/>
        <v>172459</v>
      </c>
      <c r="M7" s="1690">
        <f>SUM(M4:M6)</f>
        <v>233958</v>
      </c>
      <c r="N7" s="1690">
        <f>SUM(N4:N6)</f>
        <v>71177</v>
      </c>
      <c r="O7" s="1569">
        <f>SUM(O4:O6)</f>
        <v>1282030</v>
      </c>
      <c r="S7" s="168"/>
    </row>
    <row r="8" spans="1:20">
      <c r="A8" s="1147"/>
      <c r="B8" s="1147"/>
      <c r="C8" s="1147"/>
      <c r="D8" s="1147"/>
      <c r="E8" s="1147"/>
      <c r="F8" s="1147"/>
      <c r="G8" s="1147"/>
      <c r="H8" s="1147"/>
      <c r="I8" s="1147"/>
      <c r="J8" s="1147"/>
      <c r="K8" s="1147"/>
      <c r="L8" s="1147"/>
      <c r="M8" s="1147"/>
      <c r="N8" s="1147"/>
      <c r="O8" s="517"/>
    </row>
    <row r="9" spans="1:20">
      <c r="A9" s="1551"/>
      <c r="B9" s="1551"/>
      <c r="T9" s="66" t="s">
        <v>10</v>
      </c>
    </row>
    <row r="10" spans="1:20">
      <c r="A10" s="1551"/>
      <c r="B10" s="1551"/>
    </row>
    <row r="11" spans="1:20">
      <c r="A11" s="1551"/>
      <c r="B11" s="1551"/>
    </row>
    <row r="12" spans="1:20">
      <c r="A12" s="1551"/>
      <c r="B12" s="1551"/>
    </row>
  </sheetData>
  <mergeCells count="1">
    <mergeCell ref="A1:R1"/>
  </mergeCells>
  <pageMargins left="0.7" right="0.7" top="0.75" bottom="0.75" header="0.3" footer="0.3"/>
  <pageSetup scale="58" orientation="landscape"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K9"/>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N4" sqref="N4"/>
    </sheetView>
  </sheetViews>
  <sheetFormatPr baseColWidth="10" defaultColWidth="11.5703125" defaultRowHeight="22.5" customHeight="1"/>
  <cols>
    <col min="1" max="1" width="29.7109375" style="66" customWidth="1"/>
    <col min="2" max="2" width="29" style="36" customWidth="1"/>
    <col min="3" max="4" width="24.28515625" style="36" customWidth="1"/>
    <col min="5" max="5" width="30.85546875" style="36" customWidth="1"/>
    <col min="6" max="6" width="24.28515625" style="36" customWidth="1"/>
    <col min="7" max="7" width="27.28515625" style="36" customWidth="1"/>
    <col min="8" max="9" width="24.28515625" style="36" customWidth="1"/>
    <col min="10" max="10" width="27.140625" style="36" bestFit="1" customWidth="1"/>
    <col min="11" max="11" width="30.85546875" style="66" customWidth="1"/>
    <col min="12" max="16384" width="11.5703125" style="66"/>
  </cols>
  <sheetData>
    <row r="1" spans="1:11" ht="81" customHeight="1">
      <c r="A1" s="2314"/>
      <c r="B1" s="2268"/>
      <c r="C1" s="2268"/>
      <c r="D1" s="2268"/>
      <c r="E1" s="2268"/>
      <c r="F1" s="2268"/>
      <c r="G1" s="2268"/>
      <c r="H1" s="2268"/>
      <c r="I1" s="2268"/>
      <c r="J1" s="2268"/>
    </row>
    <row r="2" spans="1:11" ht="15.75" customHeight="1"/>
    <row r="3" spans="1:11" ht="27" customHeight="1">
      <c r="A3" s="2246" t="s">
        <v>342</v>
      </c>
      <c r="B3" s="2248" t="s">
        <v>762</v>
      </c>
      <c r="C3" s="2248" t="s">
        <v>763</v>
      </c>
      <c r="D3" s="2248" t="s">
        <v>764</v>
      </c>
      <c r="E3" s="2248" t="s">
        <v>765</v>
      </c>
      <c r="F3" s="2248" t="s">
        <v>844</v>
      </c>
      <c r="G3" s="2248">
        <v>2018</v>
      </c>
      <c r="H3" s="2248">
        <v>2019</v>
      </c>
      <c r="I3" s="2249" t="s">
        <v>1096</v>
      </c>
      <c r="J3" s="2246" t="s">
        <v>2</v>
      </c>
    </row>
    <row r="4" spans="1:11" ht="21.75" customHeight="1">
      <c r="A4" s="2247" t="s">
        <v>343</v>
      </c>
      <c r="B4" s="2250">
        <v>630787296.38999999</v>
      </c>
      <c r="C4" s="2250">
        <f>668373203.52+537288903.15</f>
        <v>1205662106.6700001</v>
      </c>
      <c r="D4" s="2250">
        <v>1337216099.8200002</v>
      </c>
      <c r="E4" s="2250">
        <f>833154934.02+1001249144.1</f>
        <v>1834404078.1199999</v>
      </c>
      <c r="F4" s="2250">
        <f>1073934275.19+1245256911.09</f>
        <v>2319191186.2799997</v>
      </c>
      <c r="G4" s="2250">
        <v>1515960571.4100001</v>
      </c>
      <c r="H4" s="2250">
        <v>2096882838.51</v>
      </c>
      <c r="I4" s="2250">
        <v>673816872.21000004</v>
      </c>
      <c r="J4" s="2251">
        <f>SUM(B4:I4)</f>
        <v>11613921049.41</v>
      </c>
    </row>
    <row r="5" spans="1:11" ht="21.75" customHeight="1">
      <c r="A5" s="2247" t="s">
        <v>344</v>
      </c>
      <c r="B5" s="2250">
        <v>146366641.44</v>
      </c>
      <c r="C5" s="2250">
        <f>160423346.04+137038309.08</f>
        <v>297461655.12</v>
      </c>
      <c r="D5" s="2250">
        <v>360616022.03999996</v>
      </c>
      <c r="E5" s="2250">
        <f>241555634.04+305936902.32</f>
        <v>547492536.36000001</v>
      </c>
      <c r="F5" s="2250">
        <f>388314604.08+383401030.8</f>
        <v>771715634.88</v>
      </c>
      <c r="G5" s="2250">
        <v>560966023.79999995</v>
      </c>
      <c r="H5" s="2250">
        <v>672129672.84000003</v>
      </c>
      <c r="I5" s="2250">
        <v>219739425.36000001</v>
      </c>
      <c r="J5" s="2251">
        <f>SUM(B5:I5)</f>
        <v>3576487611.8400006</v>
      </c>
    </row>
    <row r="6" spans="1:11" ht="21.75" customHeight="1">
      <c r="A6" s="2247" t="s">
        <v>348</v>
      </c>
      <c r="B6" s="2250">
        <v>14428645.85</v>
      </c>
      <c r="C6" s="2250">
        <v>235095833.47999999</v>
      </c>
      <c r="D6" s="2250">
        <v>369107692.24000001</v>
      </c>
      <c r="E6" s="2250">
        <f>248732154.31+363517045.23</f>
        <v>612249199.53999996</v>
      </c>
      <c r="F6" s="2250">
        <f>468151582.34+595825240.7</f>
        <v>1063976823.04</v>
      </c>
      <c r="G6" s="2250">
        <v>701647700.36000001</v>
      </c>
      <c r="H6" s="2250">
        <v>998196631.75999999</v>
      </c>
      <c r="I6" s="2250">
        <v>304867187.67000002</v>
      </c>
      <c r="J6" s="2251">
        <f>SUM(B6:I6)</f>
        <v>4299569713.9399996</v>
      </c>
    </row>
    <row r="7" spans="1:11" ht="22.5" customHeight="1">
      <c r="A7" s="2246" t="s">
        <v>2</v>
      </c>
      <c r="B7" s="2252">
        <f>SUM(B4:B6)</f>
        <v>791582583.67999995</v>
      </c>
      <c r="C7" s="2252">
        <f t="shared" ref="C7:H7" si="0">SUM(C4:C6)</f>
        <v>1738219595.27</v>
      </c>
      <c r="D7" s="2252">
        <f t="shared" si="0"/>
        <v>2066939814.1000001</v>
      </c>
      <c r="E7" s="2252">
        <f t="shared" si="0"/>
        <v>2994145814.02</v>
      </c>
      <c r="F7" s="2252">
        <f>SUM(F4:F6)</f>
        <v>4154883644.1999998</v>
      </c>
      <c r="G7" s="2252">
        <f t="shared" si="0"/>
        <v>2778574295.5700002</v>
      </c>
      <c r="H7" s="2252">
        <f t="shared" si="0"/>
        <v>3767209143.1099997</v>
      </c>
      <c r="I7" s="2253">
        <f>SUM(I4:I6)</f>
        <v>1198423485.24</v>
      </c>
      <c r="J7" s="2254">
        <f>SUM(J4:J6)</f>
        <v>19489978375.189999</v>
      </c>
    </row>
    <row r="8" spans="1:11" ht="22.5" customHeight="1">
      <c r="A8" s="604"/>
      <c r="B8" s="604"/>
      <c r="C8" s="604"/>
      <c r="D8" s="604"/>
      <c r="E8" s="604"/>
      <c r="F8" s="604"/>
      <c r="G8" s="604"/>
      <c r="H8" s="604"/>
      <c r="I8" s="604"/>
      <c r="J8" s="604"/>
      <c r="K8" s="604"/>
    </row>
    <row r="9" spans="1:11" ht="22.5" customHeight="1">
      <c r="B9" s="604"/>
      <c r="C9" s="604"/>
      <c r="D9" s="604"/>
      <c r="E9" s="604"/>
      <c r="F9" s="604"/>
      <c r="G9" s="604"/>
      <c r="H9" s="604"/>
      <c r="I9" s="604"/>
      <c r="J9" s="604"/>
    </row>
  </sheetData>
  <mergeCells count="1">
    <mergeCell ref="A1:J1"/>
  </mergeCells>
  <pageMargins left="0.70866141732283472" right="0.70866141732283472" top="0.74803149606299213" bottom="0.74803149606299213" header="0.31496062992125984" footer="0.31496062992125984"/>
  <pageSetup scale="46"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N19" sqref="N19"/>
    </sheetView>
  </sheetViews>
  <sheetFormatPr baseColWidth="10" defaultColWidth="11.42578125" defaultRowHeight="15"/>
  <cols>
    <col min="1" max="6" width="11.42578125" style="66"/>
    <col min="7" max="7" width="9.42578125" style="66" customWidth="1"/>
    <col min="8" max="16384" width="11.42578125" style="66"/>
  </cols>
  <sheetData/>
  <pageMargins left="0.7" right="0.7" top="0.75" bottom="0.75" header="0.3" footer="0.3"/>
  <pageSetup scale="91"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3:L33"/>
  <sheetViews>
    <sheetView showGridLines="0" view="pageBreakPreview" zoomScale="130" zoomScaleNormal="100" zoomScaleSheetLayoutView="130" workbookViewId="0">
      <selection activeCell="N17" sqref="N17"/>
    </sheetView>
  </sheetViews>
  <sheetFormatPr baseColWidth="10" defaultColWidth="11.42578125" defaultRowHeight="15"/>
  <cols>
    <col min="1" max="1" width="11.42578125" style="66"/>
    <col min="2" max="2" width="11.85546875" style="66" customWidth="1"/>
    <col min="3" max="3" width="14.7109375" style="66" customWidth="1"/>
    <col min="4" max="8" width="11.85546875" style="66" customWidth="1"/>
    <col min="9" max="9" width="9.85546875" style="66" customWidth="1"/>
    <col min="10" max="10" width="6.7109375" style="66" customWidth="1"/>
    <col min="11" max="11" width="5.28515625" style="66" customWidth="1"/>
    <col min="12" max="12" width="3.28515625" style="604" customWidth="1"/>
    <col min="13" max="16384" width="11.42578125" style="66"/>
  </cols>
  <sheetData>
    <row r="3" spans="1:12" ht="24.75" customHeight="1"/>
    <row r="4" spans="1:12" ht="9.75" customHeight="1">
      <c r="A4" s="2433" t="s">
        <v>1107</v>
      </c>
      <c r="B4" s="2433"/>
      <c r="C4" s="2433"/>
      <c r="D4" s="2433"/>
      <c r="E4" s="2433"/>
      <c r="F4" s="2433"/>
      <c r="G4" s="2433"/>
      <c r="H4" s="2433"/>
      <c r="I4" s="2433"/>
      <c r="J4" s="2433"/>
      <c r="K4" s="2433"/>
      <c r="L4" s="2433"/>
    </row>
    <row r="5" spans="1:12" ht="15" customHeight="1">
      <c r="A5" s="2433"/>
      <c r="B5" s="2433"/>
      <c r="C5" s="2433"/>
      <c r="D5" s="2433"/>
      <c r="E5" s="2433"/>
      <c r="F5" s="2433"/>
      <c r="G5" s="2433"/>
      <c r="H5" s="2433"/>
      <c r="I5" s="2433"/>
      <c r="J5" s="2433"/>
      <c r="K5" s="2433"/>
      <c r="L5" s="2433"/>
    </row>
    <row r="6" spans="1:12" ht="15" customHeight="1">
      <c r="A6" s="2433"/>
      <c r="B6" s="2433"/>
      <c r="C6" s="2433"/>
      <c r="D6" s="2433"/>
      <c r="E6" s="2433"/>
      <c r="F6" s="2433"/>
      <c r="G6" s="2433"/>
      <c r="H6" s="2433"/>
      <c r="I6" s="2433"/>
      <c r="J6" s="2433"/>
      <c r="K6" s="2433"/>
      <c r="L6" s="2433"/>
    </row>
    <row r="7" spans="1:12" ht="15" customHeight="1">
      <c r="A7" s="2433"/>
      <c r="B7" s="2433"/>
      <c r="C7" s="2433"/>
      <c r="D7" s="2433"/>
      <c r="E7" s="2433"/>
      <c r="F7" s="2433"/>
      <c r="G7" s="2433"/>
      <c r="H7" s="2433"/>
      <c r="I7" s="2433"/>
      <c r="J7" s="2433"/>
      <c r="K7" s="2433"/>
      <c r="L7" s="2433"/>
    </row>
    <row r="8" spans="1:12" ht="15" customHeight="1">
      <c r="A8" s="2433"/>
      <c r="B8" s="2433"/>
      <c r="C8" s="2433"/>
      <c r="D8" s="2433"/>
      <c r="E8" s="2433"/>
      <c r="F8" s="2433"/>
      <c r="G8" s="2433"/>
      <c r="H8" s="2433"/>
      <c r="I8" s="2433"/>
      <c r="J8" s="2433"/>
      <c r="K8" s="2433"/>
      <c r="L8" s="2433"/>
    </row>
    <row r="9" spans="1:12" ht="15" customHeight="1">
      <c r="A9" s="2433"/>
      <c r="B9" s="2433"/>
      <c r="C9" s="2433"/>
      <c r="D9" s="2433"/>
      <c r="E9" s="2433"/>
      <c r="F9" s="2433"/>
      <c r="G9" s="2433"/>
      <c r="H9" s="2433"/>
      <c r="I9" s="2433"/>
      <c r="J9" s="2433"/>
      <c r="K9" s="2433"/>
      <c r="L9" s="2433"/>
    </row>
    <row r="10" spans="1:12" ht="15" customHeight="1">
      <c r="A10" s="2433"/>
      <c r="B10" s="2433"/>
      <c r="C10" s="2433"/>
      <c r="D10" s="2433"/>
      <c r="E10" s="2433"/>
      <c r="F10" s="2433"/>
      <c r="G10" s="2433"/>
      <c r="H10" s="2433"/>
      <c r="I10" s="2433"/>
      <c r="J10" s="2433"/>
      <c r="K10" s="2433"/>
      <c r="L10" s="2433"/>
    </row>
    <row r="11" spans="1:12" ht="15" customHeight="1">
      <c r="A11" s="2433"/>
      <c r="B11" s="2433"/>
      <c r="C11" s="2433"/>
      <c r="D11" s="2433"/>
      <c r="E11" s="2433"/>
      <c r="F11" s="2433"/>
      <c r="G11" s="2433"/>
      <c r="H11" s="2433"/>
      <c r="I11" s="2433"/>
      <c r="J11" s="2433"/>
      <c r="K11" s="2433"/>
      <c r="L11" s="2433"/>
    </row>
    <row r="12" spans="1:12" ht="15" customHeight="1">
      <c r="A12" s="2433"/>
      <c r="B12" s="2433"/>
      <c r="C12" s="2433"/>
      <c r="D12" s="2433"/>
      <c r="E12" s="2433"/>
      <c r="F12" s="2433"/>
      <c r="G12" s="2433"/>
      <c r="H12" s="2433"/>
      <c r="I12" s="2433"/>
      <c r="J12" s="2433"/>
      <c r="K12" s="2433"/>
      <c r="L12" s="2433"/>
    </row>
    <row r="13" spans="1:12" ht="15" customHeight="1">
      <c r="A13" s="2433"/>
      <c r="B13" s="2433"/>
      <c r="C13" s="2433"/>
      <c r="D13" s="2433"/>
      <c r="E13" s="2433"/>
      <c r="F13" s="2433"/>
      <c r="G13" s="2433"/>
      <c r="H13" s="2433"/>
      <c r="I13" s="2433"/>
      <c r="J13" s="2433"/>
      <c r="K13" s="2433"/>
      <c r="L13" s="2433"/>
    </row>
    <row r="14" spans="1:12" ht="15" customHeight="1">
      <c r="A14" s="2433"/>
      <c r="B14" s="2433"/>
      <c r="C14" s="2433"/>
      <c r="D14" s="2433"/>
      <c r="E14" s="2433"/>
      <c r="F14" s="2433"/>
      <c r="G14" s="2433"/>
      <c r="H14" s="2433"/>
      <c r="I14" s="2433"/>
      <c r="J14" s="2433"/>
      <c r="K14" s="2433"/>
      <c r="L14" s="2433"/>
    </row>
    <row r="15" spans="1:12" ht="15" customHeight="1">
      <c r="A15" s="2433"/>
      <c r="B15" s="2433"/>
      <c r="C15" s="2433"/>
      <c r="D15" s="2433"/>
      <c r="E15" s="2433"/>
      <c r="F15" s="2433"/>
      <c r="G15" s="2433"/>
      <c r="H15" s="2433"/>
      <c r="I15" s="2433"/>
      <c r="J15" s="2433"/>
      <c r="K15" s="2433"/>
      <c r="L15" s="2433"/>
    </row>
    <row r="16" spans="1:12" ht="15" customHeight="1">
      <c r="A16" s="2433"/>
      <c r="B16" s="2433"/>
      <c r="C16" s="2433"/>
      <c r="D16" s="2433"/>
      <c r="E16" s="2433"/>
      <c r="F16" s="2433"/>
      <c r="G16" s="2433"/>
      <c r="H16" s="2433"/>
      <c r="I16" s="2433"/>
      <c r="J16" s="2433"/>
      <c r="K16" s="2433"/>
      <c r="L16" s="2433"/>
    </row>
    <row r="17" spans="1:12" ht="15" customHeight="1">
      <c r="A17" s="2433"/>
      <c r="B17" s="2433"/>
      <c r="C17" s="2433"/>
      <c r="D17" s="2433"/>
      <c r="E17" s="2433"/>
      <c r="F17" s="2433"/>
      <c r="G17" s="2433"/>
      <c r="H17" s="2433"/>
      <c r="I17" s="2433"/>
      <c r="J17" s="2433"/>
      <c r="K17" s="2433"/>
      <c r="L17" s="2433"/>
    </row>
    <row r="18" spans="1:12" ht="15" customHeight="1">
      <c r="A18" s="2433"/>
      <c r="B18" s="2433"/>
      <c r="C18" s="2433"/>
      <c r="D18" s="2433"/>
      <c r="E18" s="2433"/>
      <c r="F18" s="2433"/>
      <c r="G18" s="2433"/>
      <c r="H18" s="2433"/>
      <c r="I18" s="2433"/>
      <c r="J18" s="2433"/>
      <c r="K18" s="2433"/>
      <c r="L18" s="2433"/>
    </row>
    <row r="19" spans="1:12" ht="15" customHeight="1">
      <c r="A19" s="2433"/>
      <c r="B19" s="2433"/>
      <c r="C19" s="2433"/>
      <c r="D19" s="2433"/>
      <c r="E19" s="2433"/>
      <c r="F19" s="2433"/>
      <c r="G19" s="2433"/>
      <c r="H19" s="2433"/>
      <c r="I19" s="2433"/>
      <c r="J19" s="2433"/>
      <c r="K19" s="2433"/>
      <c r="L19" s="2433"/>
    </row>
    <row r="20" spans="1:12" ht="15" customHeight="1">
      <c r="A20" s="2433"/>
      <c r="B20" s="2433"/>
      <c r="C20" s="2433"/>
      <c r="D20" s="2433"/>
      <c r="E20" s="2433"/>
      <c r="F20" s="2433"/>
      <c r="G20" s="2433"/>
      <c r="H20" s="2433"/>
      <c r="I20" s="2433"/>
      <c r="J20" s="2433"/>
      <c r="K20" s="2433"/>
      <c r="L20" s="2433"/>
    </row>
    <row r="21" spans="1:12" ht="15" customHeight="1">
      <c r="A21" s="2433"/>
      <c r="B21" s="2433"/>
      <c r="C21" s="2433"/>
      <c r="D21" s="2433"/>
      <c r="E21" s="2433"/>
      <c r="F21" s="2433"/>
      <c r="G21" s="2433"/>
      <c r="H21" s="2433"/>
      <c r="I21" s="2433"/>
      <c r="J21" s="2433"/>
      <c r="K21" s="2433"/>
      <c r="L21" s="2433"/>
    </row>
    <row r="22" spans="1:12" ht="15" customHeight="1">
      <c r="A22" s="2433"/>
      <c r="B22" s="2433"/>
      <c r="C22" s="2433"/>
      <c r="D22" s="2433"/>
      <c r="E22" s="2433"/>
      <c r="F22" s="2433"/>
      <c r="G22" s="2433"/>
      <c r="H22" s="2433"/>
      <c r="I22" s="2433"/>
      <c r="J22" s="2433"/>
      <c r="K22" s="2433"/>
      <c r="L22" s="2433"/>
    </row>
    <row r="23" spans="1:12" ht="15" customHeight="1">
      <c r="A23" s="2433"/>
      <c r="B23" s="2433"/>
      <c r="C23" s="2433"/>
      <c r="D23" s="2433"/>
      <c r="E23" s="2433"/>
      <c r="F23" s="2433"/>
      <c r="G23" s="2433"/>
      <c r="H23" s="2433"/>
      <c r="I23" s="2433"/>
      <c r="J23" s="2433"/>
      <c r="K23" s="2433"/>
      <c r="L23" s="2433"/>
    </row>
    <row r="24" spans="1:12" ht="15" customHeight="1">
      <c r="A24" s="2433"/>
      <c r="B24" s="2433"/>
      <c r="C24" s="2433"/>
      <c r="D24" s="2433"/>
      <c r="E24" s="2433"/>
      <c r="F24" s="2433"/>
      <c r="G24" s="2433"/>
      <c r="H24" s="2433"/>
      <c r="I24" s="2433"/>
      <c r="J24" s="2433"/>
      <c r="K24" s="2433"/>
      <c r="L24" s="2433"/>
    </row>
    <row r="25" spans="1:12" ht="15" customHeight="1">
      <c r="A25" s="2433"/>
      <c r="B25" s="2433"/>
      <c r="C25" s="2433"/>
      <c r="D25" s="2433"/>
      <c r="E25" s="2433"/>
      <c r="F25" s="2433"/>
      <c r="G25" s="2433"/>
      <c r="H25" s="2433"/>
      <c r="I25" s="2433"/>
      <c r="J25" s="2433"/>
      <c r="K25" s="2433"/>
      <c r="L25" s="2433"/>
    </row>
    <row r="26" spans="1:12" ht="15" customHeight="1">
      <c r="A26" s="2433"/>
      <c r="B26" s="2433"/>
      <c r="C26" s="2433"/>
      <c r="D26" s="2433"/>
      <c r="E26" s="2433"/>
      <c r="F26" s="2433"/>
      <c r="G26" s="2433"/>
      <c r="H26" s="2433"/>
      <c r="I26" s="2433"/>
      <c r="J26" s="2433"/>
      <c r="K26" s="2433"/>
      <c r="L26" s="2433"/>
    </row>
    <row r="27" spans="1:12" ht="15" customHeight="1">
      <c r="A27" s="2433"/>
      <c r="B27" s="2433"/>
      <c r="C27" s="2433"/>
      <c r="D27" s="2433"/>
      <c r="E27" s="2433"/>
      <c r="F27" s="2433"/>
      <c r="G27" s="2433"/>
      <c r="H27" s="2433"/>
      <c r="I27" s="2433"/>
      <c r="J27" s="2433"/>
      <c r="K27" s="2433"/>
      <c r="L27" s="2433"/>
    </row>
    <row r="28" spans="1:12" ht="19.5" customHeight="1">
      <c r="A28" s="2433"/>
      <c r="B28" s="2433"/>
      <c r="C28" s="2433"/>
      <c r="D28" s="2433"/>
      <c r="E28" s="2433"/>
      <c r="F28" s="2433"/>
      <c r="G28" s="2433"/>
      <c r="H28" s="2433"/>
      <c r="I28" s="2433"/>
      <c r="J28" s="2433"/>
      <c r="K28" s="2433"/>
      <c r="L28" s="2433"/>
    </row>
    <row r="33" spans="3:3">
      <c r="C33" s="2255">
        <v>1000000</v>
      </c>
    </row>
  </sheetData>
  <mergeCells count="1">
    <mergeCell ref="A4:L28"/>
  </mergeCells>
  <pageMargins left="0.7" right="0.7" top="0.75" bottom="0.75" header="0.3" footer="0.3"/>
  <pageSetup scale="99"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7"/>
  <sheetViews>
    <sheetView showGridLines="0" view="pageBreakPreview" zoomScale="55" zoomScaleNormal="100" zoomScaleSheetLayoutView="55" workbookViewId="0">
      <selection activeCell="J16" sqref="J16"/>
    </sheetView>
  </sheetViews>
  <sheetFormatPr baseColWidth="10" defaultColWidth="11.42578125" defaultRowHeight="15"/>
  <cols>
    <col min="1" max="1" width="25.7109375" style="66" customWidth="1"/>
    <col min="2" max="2" width="22.140625" style="66" customWidth="1"/>
    <col min="3" max="3" width="24.28515625" style="66" customWidth="1"/>
    <col min="4" max="4" width="22.7109375" style="161" customWidth="1"/>
    <col min="5" max="5" width="18.85546875" style="66" customWidth="1"/>
    <col min="6" max="6" width="28.28515625" style="66" customWidth="1"/>
    <col min="7" max="7" width="26.5703125" style="66" customWidth="1"/>
    <col min="8" max="8" width="14.5703125" style="66" bestFit="1" customWidth="1"/>
    <col min="9" max="9" width="35" style="66" customWidth="1"/>
    <col min="10" max="10" width="27.140625" style="66" customWidth="1"/>
    <col min="11" max="11" width="33.28515625" style="66" customWidth="1"/>
    <col min="12" max="12" width="16.28515625" style="66" customWidth="1"/>
    <col min="13" max="16384" width="11.42578125" style="66"/>
  </cols>
  <sheetData>
    <row r="1" spans="1:12" ht="124.5" customHeight="1">
      <c r="A1" s="2314"/>
      <c r="B1" s="2314"/>
      <c r="C1" s="2314"/>
      <c r="D1" s="2314"/>
      <c r="E1" s="2314"/>
      <c r="F1" s="2314"/>
      <c r="G1" s="2314"/>
      <c r="H1" s="2314"/>
      <c r="I1" s="2314"/>
      <c r="J1" s="2314"/>
      <c r="K1" s="2314"/>
      <c r="L1" s="2314"/>
    </row>
    <row r="2" spans="1:12" ht="4.5" customHeight="1"/>
    <row r="3" spans="1:12" ht="33.75" customHeight="1">
      <c r="A3" s="2295" t="s">
        <v>143</v>
      </c>
      <c r="B3" s="2434" t="s">
        <v>140</v>
      </c>
      <c r="C3" s="2435"/>
      <c r="D3" s="2435"/>
      <c r="E3" s="2435"/>
      <c r="F3" s="2435"/>
      <c r="G3" s="2436"/>
    </row>
    <row r="4" spans="1:12" ht="48.75" customHeight="1">
      <c r="A4" s="2296"/>
      <c r="B4" s="1499" t="s">
        <v>141</v>
      </c>
      <c r="C4" s="1500" t="s">
        <v>142</v>
      </c>
      <c r="D4" s="718" t="s">
        <v>549</v>
      </c>
      <c r="E4" s="919" t="s">
        <v>153</v>
      </c>
      <c r="F4" s="1500" t="s">
        <v>154</v>
      </c>
      <c r="G4" s="1501" t="s">
        <v>155</v>
      </c>
    </row>
    <row r="5" spans="1:12" s="431" customFormat="1" ht="18.75">
      <c r="A5" s="1275">
        <v>2003</v>
      </c>
      <c r="B5" s="1504">
        <v>0</v>
      </c>
      <c r="C5" s="1505">
        <v>18</v>
      </c>
      <c r="D5" s="2003"/>
      <c r="E5" s="1506">
        <f>+B5+C5+D5</f>
        <v>18</v>
      </c>
      <c r="F5" s="1507">
        <f t="shared" ref="F5:F21" si="0">B5/E5</f>
        <v>0</v>
      </c>
      <c r="G5" s="1508">
        <f t="shared" ref="G5:G21" si="1">C5/E5</f>
        <v>1</v>
      </c>
    </row>
    <row r="6" spans="1:12" s="431" customFormat="1" ht="18.75">
      <c r="A6" s="1275">
        <v>2004</v>
      </c>
      <c r="B6" s="1509">
        <v>5</v>
      </c>
      <c r="C6" s="1435">
        <v>88</v>
      </c>
      <c r="D6" s="2004"/>
      <c r="E6" s="1436">
        <f>SUM(B6:D6)</f>
        <v>93</v>
      </c>
      <c r="F6" s="1510">
        <f t="shared" si="0"/>
        <v>5.3763440860215055E-2</v>
      </c>
      <c r="G6" s="1511">
        <f t="shared" si="1"/>
        <v>0.94623655913978499</v>
      </c>
    </row>
    <row r="7" spans="1:12" s="431" customFormat="1" ht="18.75">
      <c r="A7" s="1275">
        <v>2005</v>
      </c>
      <c r="B7" s="1509">
        <v>33</v>
      </c>
      <c r="C7" s="1435">
        <v>171</v>
      </c>
      <c r="D7" s="2004"/>
      <c r="E7" s="1436">
        <f t="shared" ref="E7:E20" si="2">SUM(B7:D7)</f>
        <v>204</v>
      </c>
      <c r="F7" s="1510">
        <f t="shared" si="0"/>
        <v>0.16176470588235295</v>
      </c>
      <c r="G7" s="1511">
        <f t="shared" si="1"/>
        <v>0.83823529411764708</v>
      </c>
    </row>
    <row r="8" spans="1:12" s="431" customFormat="1" ht="18.75">
      <c r="A8" s="1275">
        <v>2006</v>
      </c>
      <c r="B8" s="1509">
        <v>98</v>
      </c>
      <c r="C8" s="1435">
        <v>271</v>
      </c>
      <c r="D8" s="2004">
        <v>3</v>
      </c>
      <c r="E8" s="1436">
        <f t="shared" si="2"/>
        <v>372</v>
      </c>
      <c r="F8" s="1510">
        <f t="shared" si="0"/>
        <v>0.26344086021505375</v>
      </c>
      <c r="G8" s="1511">
        <f t="shared" si="1"/>
        <v>0.728494623655914</v>
      </c>
    </row>
    <row r="9" spans="1:12" s="431" customFormat="1" ht="18.75">
      <c r="A9" s="1275">
        <v>2007</v>
      </c>
      <c r="B9" s="1509">
        <v>157</v>
      </c>
      <c r="C9" s="1435">
        <v>251</v>
      </c>
      <c r="D9" s="2004"/>
      <c r="E9" s="1436">
        <f t="shared" si="2"/>
        <v>408</v>
      </c>
      <c r="F9" s="1510">
        <f t="shared" si="0"/>
        <v>0.38480392156862747</v>
      </c>
      <c r="G9" s="1511">
        <f t="shared" si="1"/>
        <v>0.61519607843137258</v>
      </c>
    </row>
    <row r="10" spans="1:12" s="431" customFormat="1" ht="18.75">
      <c r="A10" s="1275">
        <v>2008</v>
      </c>
      <c r="B10" s="1509">
        <v>247</v>
      </c>
      <c r="C10" s="1435">
        <v>480</v>
      </c>
      <c r="D10" s="2004"/>
      <c r="E10" s="1436">
        <f t="shared" si="2"/>
        <v>727</v>
      </c>
      <c r="F10" s="1510">
        <f t="shared" si="0"/>
        <v>0.33975240715268223</v>
      </c>
      <c r="G10" s="1511">
        <f t="shared" si="1"/>
        <v>0.66024759284731771</v>
      </c>
    </row>
    <row r="11" spans="1:12" s="431" customFormat="1" ht="18.75">
      <c r="A11" s="1275">
        <v>2009</v>
      </c>
      <c r="B11" s="1509">
        <v>254</v>
      </c>
      <c r="C11" s="1435">
        <v>472</v>
      </c>
      <c r="D11" s="2004">
        <v>1</v>
      </c>
      <c r="E11" s="1436">
        <f t="shared" si="2"/>
        <v>727</v>
      </c>
      <c r="F11" s="1510">
        <f t="shared" si="0"/>
        <v>0.34938101788170561</v>
      </c>
      <c r="G11" s="1511">
        <f t="shared" si="1"/>
        <v>0.6492434662998624</v>
      </c>
    </row>
    <row r="12" spans="1:12" s="431" customFormat="1" ht="18.75">
      <c r="A12" s="1275">
        <v>2010</v>
      </c>
      <c r="B12" s="1509">
        <v>255</v>
      </c>
      <c r="C12" s="1435">
        <v>410</v>
      </c>
      <c r="D12" s="2004">
        <v>1</v>
      </c>
      <c r="E12" s="1436">
        <f t="shared" si="2"/>
        <v>666</v>
      </c>
      <c r="F12" s="1510">
        <f t="shared" si="0"/>
        <v>0.38288288288288286</v>
      </c>
      <c r="G12" s="1511">
        <f t="shared" si="1"/>
        <v>0.61561561561561562</v>
      </c>
    </row>
    <row r="13" spans="1:12" s="431" customFormat="1" ht="18.75">
      <c r="A13" s="1275">
        <v>2011</v>
      </c>
      <c r="B13" s="1509">
        <v>373</v>
      </c>
      <c r="C13" s="1435">
        <v>534</v>
      </c>
      <c r="D13" s="2004"/>
      <c r="E13" s="1436">
        <f t="shared" si="2"/>
        <v>907</v>
      </c>
      <c r="F13" s="1510">
        <f t="shared" si="0"/>
        <v>0.41124586549062847</v>
      </c>
      <c r="G13" s="1511">
        <f t="shared" si="1"/>
        <v>0.58875413450937153</v>
      </c>
    </row>
    <row r="14" spans="1:12" s="431" customFormat="1" ht="18.75">
      <c r="A14" s="1275">
        <v>2012</v>
      </c>
      <c r="B14" s="1509">
        <v>625</v>
      </c>
      <c r="C14" s="1435">
        <v>588</v>
      </c>
      <c r="D14" s="2004">
        <v>1</v>
      </c>
      <c r="E14" s="1436">
        <f t="shared" si="2"/>
        <v>1214</v>
      </c>
      <c r="F14" s="1510">
        <f t="shared" si="0"/>
        <v>0.51482701812191101</v>
      </c>
      <c r="G14" s="1511">
        <f t="shared" si="1"/>
        <v>0.48434925864909389</v>
      </c>
    </row>
    <row r="15" spans="1:12" s="431" customFormat="1" ht="18.75">
      <c r="A15" s="1275" t="s">
        <v>419</v>
      </c>
      <c r="B15" s="1509">
        <v>1207</v>
      </c>
      <c r="C15" s="1435">
        <v>657</v>
      </c>
      <c r="D15" s="2004">
        <v>8</v>
      </c>
      <c r="E15" s="1436">
        <f t="shared" si="2"/>
        <v>1872</v>
      </c>
      <c r="F15" s="1510">
        <f t="shared" si="0"/>
        <v>0.64476495726495731</v>
      </c>
      <c r="G15" s="1511">
        <f t="shared" si="1"/>
        <v>0.35096153846153844</v>
      </c>
    </row>
    <row r="16" spans="1:12" s="431" customFormat="1" ht="18.75">
      <c r="A16" s="1275" t="s">
        <v>424</v>
      </c>
      <c r="B16" s="1509">
        <v>1003</v>
      </c>
      <c r="C16" s="1435">
        <v>706</v>
      </c>
      <c r="D16" s="2004">
        <v>7</v>
      </c>
      <c r="E16" s="1436">
        <f t="shared" si="2"/>
        <v>1716</v>
      </c>
      <c r="F16" s="1510">
        <f t="shared" si="0"/>
        <v>0.58449883449883455</v>
      </c>
      <c r="G16" s="1511">
        <f t="shared" si="1"/>
        <v>0.41142191142191142</v>
      </c>
    </row>
    <row r="17" spans="1:7" s="431" customFormat="1" ht="18.75">
      <c r="A17" s="1275" t="s">
        <v>693</v>
      </c>
      <c r="B17" s="1509">
        <v>704</v>
      </c>
      <c r="C17" s="1435">
        <v>836</v>
      </c>
      <c r="D17" s="2004">
        <v>0</v>
      </c>
      <c r="E17" s="1436">
        <f t="shared" si="2"/>
        <v>1540</v>
      </c>
      <c r="F17" s="1510">
        <f t="shared" si="0"/>
        <v>0.45714285714285713</v>
      </c>
      <c r="G17" s="1511">
        <f t="shared" si="1"/>
        <v>0.54285714285714282</v>
      </c>
    </row>
    <row r="18" spans="1:7" s="431" customFormat="1" ht="18.75">
      <c r="A18" s="1275" t="s">
        <v>747</v>
      </c>
      <c r="B18" s="1509">
        <v>580</v>
      </c>
      <c r="C18" s="1435">
        <v>937</v>
      </c>
      <c r="D18" s="2004">
        <v>0</v>
      </c>
      <c r="E18" s="1436">
        <f t="shared" si="2"/>
        <v>1517</v>
      </c>
      <c r="F18" s="1510">
        <f t="shared" si="0"/>
        <v>0.3823335530652604</v>
      </c>
      <c r="G18" s="1511">
        <f t="shared" si="1"/>
        <v>0.6176664469347396</v>
      </c>
    </row>
    <row r="19" spans="1:7" s="431" customFormat="1" ht="18.75">
      <c r="A19" s="1275" t="s">
        <v>768</v>
      </c>
      <c r="B19" s="1509">
        <v>660</v>
      </c>
      <c r="C19" s="1435">
        <v>933</v>
      </c>
      <c r="D19" s="2004">
        <v>0</v>
      </c>
      <c r="E19" s="1436">
        <f t="shared" si="2"/>
        <v>1593</v>
      </c>
      <c r="F19" s="1510">
        <f t="shared" si="0"/>
        <v>0.4143126177024482</v>
      </c>
      <c r="G19" s="1511">
        <f t="shared" si="1"/>
        <v>0.5856873822975518</v>
      </c>
    </row>
    <row r="20" spans="1:7" s="431" customFormat="1" ht="18.75">
      <c r="A20" s="1275" t="s">
        <v>818</v>
      </c>
      <c r="B20" s="1509">
        <v>5389</v>
      </c>
      <c r="C20" s="1435">
        <v>1073</v>
      </c>
      <c r="D20" s="2004">
        <v>0</v>
      </c>
      <c r="E20" s="1436">
        <f t="shared" si="2"/>
        <v>6462</v>
      </c>
      <c r="F20" s="1510">
        <f t="shared" si="0"/>
        <v>0.83395233673785207</v>
      </c>
      <c r="G20" s="1511">
        <f t="shared" si="1"/>
        <v>0.16604766326214795</v>
      </c>
    </row>
    <row r="21" spans="1:7" s="431" customFormat="1" ht="18.75">
      <c r="A21" s="1275" t="s">
        <v>875</v>
      </c>
      <c r="B21" s="1509">
        <v>764</v>
      </c>
      <c r="C21" s="1435">
        <v>1000</v>
      </c>
      <c r="D21" s="2004">
        <v>1</v>
      </c>
      <c r="E21" s="1436">
        <f>SUM(B21:D21)</f>
        <v>1765</v>
      </c>
      <c r="F21" s="1510">
        <f t="shared" si="0"/>
        <v>0.43286118980169974</v>
      </c>
      <c r="G21" s="1511">
        <f t="shared" si="1"/>
        <v>0.56657223796033995</v>
      </c>
    </row>
    <row r="22" spans="1:7" s="431" customFormat="1" ht="18.75">
      <c r="A22" s="2001" t="s">
        <v>1097</v>
      </c>
      <c r="B22" s="2002">
        <f>+'Resumen EEp (2)'!B52</f>
        <v>216</v>
      </c>
      <c r="C22" s="1435">
        <f>+'Resumen EEp (2)'!B53</f>
        <v>202</v>
      </c>
      <c r="D22" s="2004">
        <v>0</v>
      </c>
      <c r="E22" s="1436">
        <f>SUM(B22:D22)</f>
        <v>418</v>
      </c>
      <c r="F22" s="1510">
        <f t="shared" ref="F22" si="3">B22/E22</f>
        <v>0.51674641148325362</v>
      </c>
      <c r="G22" s="1511">
        <f t="shared" ref="G22" si="4">C22/E22</f>
        <v>0.48325358851674644</v>
      </c>
    </row>
    <row r="23" spans="1:7" s="1498" customFormat="1" ht="25.5" customHeight="1">
      <c r="A23" s="1502" t="s">
        <v>66</v>
      </c>
      <c r="B23" s="1512">
        <f>SUM(B5:B22)</f>
        <v>12570</v>
      </c>
      <c r="C23" s="1513">
        <f>SUM(C5:C22)</f>
        <v>9627</v>
      </c>
      <c r="D23" s="2005">
        <f>SUM(D5:D22)</f>
        <v>22</v>
      </c>
      <c r="E23" s="1514">
        <f>SUM(E5:E22)</f>
        <v>22219</v>
      </c>
      <c r="F23" s="1515">
        <f>AVERAGE(F5:F22)</f>
        <v>0.39602638209740121</v>
      </c>
      <c r="G23" s="1516">
        <f>AVERAGE(G5:G22)</f>
        <v>0.60282447416544993</v>
      </c>
    </row>
    <row r="24" spans="1:7" ht="29.25" customHeight="1">
      <c r="A24" s="2437" t="s">
        <v>838</v>
      </c>
      <c r="B24" s="2438"/>
      <c r="C24" s="2438"/>
      <c r="D24" s="2438"/>
      <c r="E24" s="2438"/>
      <c r="F24" s="2438"/>
      <c r="G24" s="2438"/>
    </row>
    <row r="25" spans="1:7" ht="18.75">
      <c r="B25" s="762"/>
      <c r="C25" s="762"/>
    </row>
    <row r="27" spans="1:7" ht="23.25">
      <c r="B27" s="452"/>
      <c r="C27" s="452"/>
    </row>
  </sheetData>
  <mergeCells count="4">
    <mergeCell ref="A1:L1"/>
    <mergeCell ref="B3:G3"/>
    <mergeCell ref="A3:A4"/>
    <mergeCell ref="A24:G24"/>
  </mergeCells>
  <printOptions horizontalCentered="1" verticalCentered="1"/>
  <pageMargins left="0.4" right="0.4" top="0.25" bottom="0.25" header="0.31496062992126" footer="0.31496062992126"/>
  <pageSetup scale="44"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L7"/>
  <sheetViews>
    <sheetView showGridLines="0" view="pageBreakPreview" zoomScale="70" zoomScaleNormal="100" zoomScaleSheetLayoutView="70" workbookViewId="0">
      <selection activeCell="G4" sqref="G4"/>
    </sheetView>
  </sheetViews>
  <sheetFormatPr baseColWidth="10" defaultRowHeight="15"/>
  <cols>
    <col min="1" max="1" width="66.28515625" customWidth="1"/>
    <col min="2" max="2" width="22.5703125" customWidth="1"/>
    <col min="7" max="7" width="18" customWidth="1"/>
    <col min="9" max="9" width="18" customWidth="1"/>
  </cols>
  <sheetData>
    <row r="1" spans="1:12" ht="94.5" customHeight="1">
      <c r="A1" s="2356"/>
      <c r="B1" s="2356"/>
      <c r="C1" s="2356"/>
      <c r="D1" s="2356"/>
      <c r="E1" s="2356"/>
      <c r="F1" s="2356"/>
      <c r="G1" s="2356"/>
      <c r="H1" s="2356"/>
      <c r="I1" s="2356"/>
      <c r="J1" s="2356"/>
      <c r="K1" s="2356"/>
      <c r="L1" s="2356"/>
    </row>
    <row r="2" spans="1:12" ht="14.25" customHeight="1">
      <c r="A2" s="2439"/>
      <c r="B2" s="2439"/>
    </row>
    <row r="3" spans="1:12" ht="27" customHeight="1">
      <c r="A3" s="1451" t="s">
        <v>393</v>
      </c>
      <c r="B3" s="1452" t="s">
        <v>865</v>
      </c>
      <c r="I3" t="s">
        <v>10</v>
      </c>
    </row>
    <row r="4" spans="1:12" s="604" customFormat="1" ht="22.5" customHeight="1">
      <c r="A4" s="1453" t="s">
        <v>866</v>
      </c>
      <c r="B4" s="2191">
        <v>11354.06</v>
      </c>
    </row>
    <row r="5" spans="1:12" s="169" customFormat="1" ht="23.25">
      <c r="A5" s="1453" t="s">
        <v>141</v>
      </c>
      <c r="B5" s="2191">
        <v>12469.1</v>
      </c>
    </row>
    <row r="6" spans="1:12" s="169" customFormat="1" ht="23.25">
      <c r="A6" s="1454" t="s">
        <v>1006</v>
      </c>
      <c r="B6" s="2190">
        <v>20968.88</v>
      </c>
    </row>
    <row r="7" spans="1:12" ht="21.75" customHeight="1">
      <c r="A7" s="2440" t="s">
        <v>1083</v>
      </c>
      <c r="B7" s="2440"/>
      <c r="D7" s="66"/>
      <c r="E7" s="66"/>
      <c r="F7" s="66"/>
      <c r="G7" s="66"/>
      <c r="H7" s="66"/>
      <c r="I7" s="66"/>
      <c r="J7" s="66"/>
      <c r="K7" s="66"/>
    </row>
  </sheetData>
  <mergeCells count="3">
    <mergeCell ref="A2:B2"/>
    <mergeCell ref="A1:L1"/>
    <mergeCell ref="A7:B7"/>
  </mergeCells>
  <pageMargins left="0.7" right="0.7" top="0.75" bottom="0.75" header="0.3" footer="0.3"/>
  <pageSetup scale="50"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Normal="100" zoomScaleSheetLayoutView="100" workbookViewId="0">
      <selection activeCell="P21" sqref="P21"/>
    </sheetView>
  </sheetViews>
  <sheetFormatPr baseColWidth="10" defaultColWidth="11.42578125" defaultRowHeight="15"/>
  <cols>
    <col min="1" max="6" width="11.42578125" style="66"/>
    <col min="7" max="7" width="9.42578125" style="66" customWidth="1"/>
    <col min="8" max="16384" width="11.42578125" style="66"/>
  </cols>
  <sheetData/>
  <pageMargins left="0.7" right="0.7" top="0.75" bottom="0.75" header="0.3" footer="0.3"/>
  <pageSetup scale="84"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K51"/>
  <sheetViews>
    <sheetView showGridLines="0" view="pageBreakPreview" zoomScale="85" zoomScaleNormal="85" zoomScaleSheetLayoutView="85" workbookViewId="0">
      <selection activeCell="P50" sqref="P50"/>
    </sheetView>
  </sheetViews>
  <sheetFormatPr baseColWidth="10" defaultColWidth="11.42578125" defaultRowHeight="15"/>
  <cols>
    <col min="1" max="14" width="14.7109375" style="66" customWidth="1"/>
    <col min="15" max="16384" width="11.42578125" style="66"/>
  </cols>
  <sheetData>
    <row r="4" ht="32.25" customHeight="1"/>
    <row r="41" spans="9:11" ht="34.5" customHeight="1"/>
    <row r="46" spans="9:11">
      <c r="I46" s="199"/>
      <c r="K46" s="199"/>
    </row>
    <row r="47" spans="9:11">
      <c r="K47" s="199"/>
    </row>
    <row r="49" spans="8:10">
      <c r="H49" s="119"/>
    </row>
    <row r="51" spans="8:10">
      <c r="J51" s="199"/>
    </row>
  </sheetData>
  <pageMargins left="0.7" right="0.7" top="0.75" bottom="0.75" header="0.3" footer="0.3"/>
  <pageSetup scale="59"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54"/>
  <sheetViews>
    <sheetView showGridLines="0" view="pageBreakPreview" zoomScale="70" zoomScaleNormal="100" zoomScaleSheetLayoutView="70" workbookViewId="0">
      <selection activeCell="L1" sqref="L1:V1048576"/>
    </sheetView>
  </sheetViews>
  <sheetFormatPr baseColWidth="10" defaultColWidth="11.42578125" defaultRowHeight="15"/>
  <cols>
    <col min="1" max="1" width="20.7109375" style="32" customWidth="1"/>
    <col min="2" max="2" width="17.7109375" style="151" customWidth="1"/>
    <col min="3" max="3" width="21.28515625" style="151" customWidth="1"/>
    <col min="4" max="4" width="18.5703125" style="151" customWidth="1"/>
    <col min="5" max="5" width="18.7109375" style="151" customWidth="1"/>
    <col min="6" max="6" width="20" style="151" customWidth="1"/>
    <col min="7" max="7" width="18.28515625" style="32" customWidth="1"/>
    <col min="8" max="9" width="23.42578125" style="32" customWidth="1"/>
    <col min="10" max="10" width="19.5703125" style="32" customWidth="1"/>
    <col min="11" max="11" width="3.7109375" style="32" customWidth="1"/>
    <col min="12" max="16384" width="11.42578125" style="32"/>
  </cols>
  <sheetData>
    <row r="1" spans="1:11" s="66" customFormat="1" ht="99" customHeight="1">
      <c r="A1" s="2317"/>
      <c r="B1" s="2317"/>
      <c r="C1" s="2317"/>
      <c r="D1" s="2317"/>
      <c r="E1" s="2317"/>
      <c r="F1" s="2317"/>
      <c r="G1" s="2317"/>
      <c r="H1" s="2317"/>
      <c r="I1" s="2317"/>
      <c r="J1" s="2317"/>
    </row>
    <row r="2" spans="1:11" s="66" customFormat="1" ht="44.25" customHeight="1">
      <c r="A2" s="1352" t="s">
        <v>0</v>
      </c>
      <c r="B2" s="1353" t="s">
        <v>345</v>
      </c>
      <c r="C2" s="1353" t="s">
        <v>191</v>
      </c>
      <c r="D2" s="1352" t="s">
        <v>100</v>
      </c>
      <c r="E2" s="1353" t="s">
        <v>190</v>
      </c>
      <c r="F2" s="1354" t="s">
        <v>350</v>
      </c>
    </row>
    <row r="3" spans="1:11" s="66" customFormat="1" ht="17.25" customHeight="1">
      <c r="A3" s="1358">
        <v>2005</v>
      </c>
      <c r="B3" s="1691">
        <v>3719</v>
      </c>
      <c r="C3" s="1691">
        <v>12</v>
      </c>
      <c r="D3" s="1357">
        <f t="shared" ref="D3:D13" si="0">+C3+B3</f>
        <v>3731</v>
      </c>
      <c r="E3" s="1355">
        <f t="shared" ref="E3:E15" si="1">B3/D3</f>
        <v>0.99678370410077732</v>
      </c>
      <c r="F3" s="1356">
        <f t="shared" ref="F3:F9" si="2">C3/D3</f>
        <v>3.2162958992227285E-3</v>
      </c>
      <c r="H3" s="1068"/>
    </row>
    <row r="4" spans="1:11" s="66" customFormat="1" ht="17.25" customHeight="1">
      <c r="A4" s="1011">
        <v>2006</v>
      </c>
      <c r="B4" s="823">
        <v>5483</v>
      </c>
      <c r="C4" s="823">
        <v>52</v>
      </c>
      <c r="D4" s="1069">
        <f t="shared" si="0"/>
        <v>5535</v>
      </c>
      <c r="E4" s="1071">
        <f t="shared" si="1"/>
        <v>0.9906052393857272</v>
      </c>
      <c r="F4" s="1072">
        <f t="shared" si="2"/>
        <v>9.39476061427281E-3</v>
      </c>
      <c r="G4" s="604"/>
    </row>
    <row r="5" spans="1:11" s="66" customFormat="1" ht="17.25" customHeight="1">
      <c r="A5" s="1010">
        <v>2007</v>
      </c>
      <c r="B5" s="823">
        <v>8459</v>
      </c>
      <c r="C5" s="823">
        <v>85</v>
      </c>
      <c r="D5" s="1069">
        <f t="shared" si="0"/>
        <v>8544</v>
      </c>
      <c r="E5" s="1071">
        <f t="shared" si="1"/>
        <v>0.99005149812734083</v>
      </c>
      <c r="F5" s="1072">
        <f t="shared" si="2"/>
        <v>9.948501872659176E-3</v>
      </c>
      <c r="G5" s="604"/>
    </row>
    <row r="6" spans="1:11" s="66" customFormat="1" ht="17.25" customHeight="1">
      <c r="A6" s="1011">
        <v>2008</v>
      </c>
      <c r="B6" s="823">
        <v>10873</v>
      </c>
      <c r="C6" s="823">
        <v>104</v>
      </c>
      <c r="D6" s="1069">
        <f t="shared" si="0"/>
        <v>10977</v>
      </c>
      <c r="E6" s="1071">
        <f t="shared" si="1"/>
        <v>0.99052564452947067</v>
      </c>
      <c r="F6" s="1072">
        <f t="shared" si="2"/>
        <v>9.4743554705292877E-3</v>
      </c>
      <c r="G6" s="604"/>
    </row>
    <row r="7" spans="1:11" s="66" customFormat="1" ht="17.25" customHeight="1">
      <c r="A7" s="1010">
        <v>2009</v>
      </c>
      <c r="B7" s="823">
        <v>14386</v>
      </c>
      <c r="C7" s="823">
        <v>297</v>
      </c>
      <c r="D7" s="1069">
        <f t="shared" si="0"/>
        <v>14683</v>
      </c>
      <c r="E7" s="1071">
        <f t="shared" si="1"/>
        <v>0.97977252605053466</v>
      </c>
      <c r="F7" s="1072">
        <f t="shared" si="2"/>
        <v>2.0227473949465367E-2</v>
      </c>
      <c r="G7" s="604"/>
      <c r="H7" s="604"/>
      <c r="I7" s="604"/>
    </row>
    <row r="8" spans="1:11" s="66" customFormat="1" ht="17.25" customHeight="1">
      <c r="A8" s="1011">
        <v>2010</v>
      </c>
      <c r="B8" s="823">
        <v>17051</v>
      </c>
      <c r="C8" s="823">
        <v>405</v>
      </c>
      <c r="D8" s="1069">
        <f t="shared" si="0"/>
        <v>17456</v>
      </c>
      <c r="E8" s="1071">
        <f t="shared" si="1"/>
        <v>0.97679880843263056</v>
      </c>
      <c r="F8" s="1072">
        <f t="shared" si="2"/>
        <v>2.3201191567369387E-2</v>
      </c>
      <c r="G8" s="604"/>
      <c r="H8" s="604"/>
      <c r="I8" s="604"/>
    </row>
    <row r="9" spans="1:11" s="66" customFormat="1" ht="17.25" customHeight="1">
      <c r="A9" s="1011">
        <v>2011</v>
      </c>
      <c r="B9" s="823">
        <v>22120</v>
      </c>
      <c r="C9" s="823">
        <v>477</v>
      </c>
      <c r="D9" s="1069">
        <f t="shared" si="0"/>
        <v>22597</v>
      </c>
      <c r="E9" s="1071">
        <f t="shared" si="1"/>
        <v>0.97889100323051736</v>
      </c>
      <c r="F9" s="1072">
        <f t="shared" si="2"/>
        <v>2.1108996769482673E-2</v>
      </c>
      <c r="G9" s="604"/>
      <c r="H9" s="604"/>
      <c r="I9" s="604"/>
    </row>
    <row r="10" spans="1:11" s="66" customFormat="1" ht="17.25" customHeight="1">
      <c r="A10" s="1011" t="s">
        <v>385</v>
      </c>
      <c r="B10" s="823">
        <v>26233</v>
      </c>
      <c r="C10" s="823">
        <v>455</v>
      </c>
      <c r="D10" s="1069">
        <f t="shared" si="0"/>
        <v>26688</v>
      </c>
      <c r="E10" s="1071">
        <f t="shared" si="1"/>
        <v>0.982951139088729</v>
      </c>
      <c r="F10" s="1072">
        <f t="shared" ref="F10:F15" si="3">C10/D10</f>
        <v>1.7048860911270985E-2</v>
      </c>
      <c r="G10" s="604"/>
      <c r="H10" s="604"/>
      <c r="I10" s="604"/>
    </row>
    <row r="11" spans="1:11" s="66" customFormat="1" ht="17.25" customHeight="1">
      <c r="A11" s="1011" t="s">
        <v>419</v>
      </c>
      <c r="B11" s="823">
        <v>28246</v>
      </c>
      <c r="C11" s="823">
        <v>389</v>
      </c>
      <c r="D11" s="1069">
        <f t="shared" si="0"/>
        <v>28635</v>
      </c>
      <c r="E11" s="1071">
        <f t="shared" si="1"/>
        <v>0.98641522612187882</v>
      </c>
      <c r="F11" s="1072">
        <f t="shared" si="3"/>
        <v>1.358477387812118E-2</v>
      </c>
      <c r="G11" s="604"/>
      <c r="H11" s="604"/>
      <c r="I11" s="604"/>
    </row>
    <row r="12" spans="1:11" s="66" customFormat="1" ht="17.25" customHeight="1">
      <c r="A12" s="1011" t="s">
        <v>424</v>
      </c>
      <c r="B12" s="823">
        <v>30630</v>
      </c>
      <c r="C12" s="823">
        <v>402</v>
      </c>
      <c r="D12" s="1069">
        <f t="shared" si="0"/>
        <v>31032</v>
      </c>
      <c r="E12" s="1071">
        <f t="shared" si="1"/>
        <v>0.98704563031709203</v>
      </c>
      <c r="F12" s="1072">
        <f t="shared" si="3"/>
        <v>1.2954369682907967E-2</v>
      </c>
      <c r="G12" s="604"/>
      <c r="H12" s="604"/>
      <c r="I12" s="604"/>
    </row>
    <row r="13" spans="1:11" s="66" customFormat="1" ht="17.25" customHeight="1">
      <c r="A13" s="1012" t="s">
        <v>693</v>
      </c>
      <c r="B13" s="612">
        <v>34087</v>
      </c>
      <c r="C13" s="612">
        <v>462</v>
      </c>
      <c r="D13" s="1069">
        <f t="shared" si="0"/>
        <v>34549</v>
      </c>
      <c r="E13" s="1071">
        <f t="shared" si="1"/>
        <v>0.98662768821094682</v>
      </c>
      <c r="F13" s="1072">
        <f t="shared" si="3"/>
        <v>1.3372311789053229E-2</v>
      </c>
      <c r="G13" s="604"/>
      <c r="H13" s="604"/>
      <c r="I13" s="604"/>
    </row>
    <row r="14" spans="1:11" s="66" customFormat="1" ht="17.25" customHeight="1">
      <c r="A14" s="930" t="s">
        <v>747</v>
      </c>
      <c r="B14" s="612">
        <v>38382</v>
      </c>
      <c r="C14" s="612">
        <v>474</v>
      </c>
      <c r="D14" s="849">
        <f>+C14+B14</f>
        <v>38856</v>
      </c>
      <c r="E14" s="1073">
        <f t="shared" si="1"/>
        <v>0.98780111179740582</v>
      </c>
      <c r="F14" s="1074">
        <f t="shared" si="3"/>
        <v>1.2198888202594195E-2</v>
      </c>
      <c r="G14" s="604"/>
      <c r="H14" s="604"/>
      <c r="I14" s="604"/>
      <c r="K14" s="17"/>
    </row>
    <row r="15" spans="1:11" s="66" customFormat="1" ht="17.25" customHeight="1">
      <c r="A15" s="930" t="s">
        <v>768</v>
      </c>
      <c r="B15" s="612">
        <v>41026</v>
      </c>
      <c r="C15" s="612">
        <v>463</v>
      </c>
      <c r="D15" s="849">
        <f>+C15+B15</f>
        <v>41489</v>
      </c>
      <c r="E15" s="1073">
        <f t="shared" si="1"/>
        <v>0.98884041553182767</v>
      </c>
      <c r="F15" s="1074">
        <f t="shared" si="3"/>
        <v>1.1159584468172286E-2</v>
      </c>
      <c r="H15" s="604"/>
      <c r="I15" s="604"/>
      <c r="K15" s="32"/>
    </row>
    <row r="16" spans="1:11" s="431" customFormat="1" ht="17.25" customHeight="1">
      <c r="A16" s="930" t="s">
        <v>818</v>
      </c>
      <c r="B16" s="612">
        <v>44827</v>
      </c>
      <c r="C16" s="612">
        <v>643</v>
      </c>
      <c r="D16" s="849">
        <f>+C16+B16</f>
        <v>45470</v>
      </c>
      <c r="E16" s="1073">
        <f>B16/D16</f>
        <v>0.98585880800527825</v>
      </c>
      <c r="F16" s="1074">
        <f>C16/D16</f>
        <v>1.4141191994721795E-2</v>
      </c>
      <c r="G16" s="216"/>
      <c r="K16" s="438"/>
    </row>
    <row r="17" spans="1:11" s="66" customFormat="1" ht="18.75">
      <c r="A17" s="930" t="s">
        <v>875</v>
      </c>
      <c r="B17" s="612">
        <v>48395</v>
      </c>
      <c r="C17" s="612">
        <v>753</v>
      </c>
      <c r="D17" s="849">
        <f>+C17+B17</f>
        <v>49148</v>
      </c>
      <c r="E17" s="1073">
        <f>B17/D17</f>
        <v>0.98467892894929598</v>
      </c>
      <c r="F17" s="1074">
        <f>C17/D17</f>
        <v>1.5321071050703997E-2</v>
      </c>
      <c r="G17" s="216"/>
      <c r="H17" s="431"/>
      <c r="I17" s="431"/>
      <c r="K17" s="17"/>
    </row>
    <row r="18" spans="1:11" s="604" customFormat="1" ht="18.75">
      <c r="A18" s="930" t="s">
        <v>1108</v>
      </c>
      <c r="B18" s="612">
        <v>12952</v>
      </c>
      <c r="C18" s="612">
        <v>252</v>
      </c>
      <c r="D18" s="849">
        <f>+C18+B18</f>
        <v>13204</v>
      </c>
      <c r="E18" s="1073">
        <f>B18/D18</f>
        <v>0.98091487428052104</v>
      </c>
      <c r="F18" s="1074">
        <f>C18/D18</f>
        <v>1.9085125719478947E-2</v>
      </c>
      <c r="G18" s="216"/>
      <c r="H18" s="431"/>
      <c r="I18" s="431"/>
      <c r="K18" s="17"/>
    </row>
    <row r="19" spans="1:11" s="66" customFormat="1" ht="18.75">
      <c r="A19" s="1009" t="s">
        <v>2</v>
      </c>
      <c r="B19" s="1349">
        <f>SUM(B3:B18)</f>
        <v>386869</v>
      </c>
      <c r="C19" s="1349">
        <f>SUM(C3:C18)</f>
        <v>5725</v>
      </c>
      <c r="D19" s="1070">
        <f>SUM(D3:D18)</f>
        <v>392594</v>
      </c>
      <c r="E19" s="1350">
        <f>AVERAGE(E3:E17)</f>
        <v>0.98624315812529706</v>
      </c>
      <c r="F19" s="1351">
        <f>AVERAGE(F3:F16)</f>
        <v>1.3645111219274505E-2</v>
      </c>
      <c r="K19" s="17"/>
    </row>
    <row r="20" spans="1:11" s="66" customFormat="1">
      <c r="A20" s="604"/>
      <c r="B20" s="604"/>
      <c r="C20" s="604"/>
      <c r="D20" s="604"/>
      <c r="E20" s="604"/>
      <c r="F20" s="604"/>
      <c r="K20" s="17"/>
    </row>
    <row r="21" spans="1:11" s="66" customFormat="1">
      <c r="B21" s="749"/>
      <c r="C21" s="749"/>
      <c r="D21" s="749"/>
      <c r="E21" s="749"/>
      <c r="F21" s="749"/>
      <c r="K21" s="17"/>
    </row>
    <row r="22" spans="1:11" s="66" customFormat="1">
      <c r="B22" s="749"/>
      <c r="C22" s="749"/>
      <c r="D22" s="749"/>
      <c r="E22" s="749"/>
      <c r="F22" s="749"/>
      <c r="K22" s="17"/>
    </row>
    <row r="23" spans="1:11" s="66" customFormat="1">
      <c r="B23" s="749"/>
      <c r="C23" s="749"/>
      <c r="D23" s="749"/>
      <c r="E23" s="749"/>
      <c r="F23" s="749"/>
      <c r="K23" s="17"/>
    </row>
    <row r="24" spans="1:11" s="66" customFormat="1">
      <c r="B24" s="749"/>
      <c r="C24" s="749"/>
      <c r="D24" s="749"/>
      <c r="E24" s="749"/>
      <c r="F24" s="749"/>
      <c r="K24" s="17"/>
    </row>
    <row r="25" spans="1:11" s="66" customFormat="1">
      <c r="B25" s="749"/>
      <c r="C25" s="749"/>
      <c r="D25" s="749"/>
      <c r="E25" s="749"/>
      <c r="F25" s="749"/>
      <c r="K25" s="17"/>
    </row>
    <row r="26" spans="1:11" s="66" customFormat="1">
      <c r="B26" s="749"/>
      <c r="C26" s="749"/>
      <c r="D26" s="749"/>
      <c r="E26" s="749"/>
      <c r="F26" s="749"/>
      <c r="K26" s="17"/>
    </row>
    <row r="27" spans="1:11" s="66" customFormat="1">
      <c r="B27" s="749"/>
      <c r="C27" s="749"/>
      <c r="D27" s="749"/>
      <c r="E27" s="749"/>
      <c r="F27" s="749"/>
      <c r="K27" s="17"/>
    </row>
    <row r="28" spans="1:11" s="66" customFormat="1">
      <c r="B28" s="749"/>
      <c r="C28" s="749"/>
      <c r="D28" s="749"/>
      <c r="E28" s="749"/>
      <c r="F28" s="749"/>
      <c r="K28" s="17"/>
    </row>
    <row r="29" spans="1:11" s="66" customFormat="1">
      <c r="B29" s="749"/>
      <c r="C29" s="749"/>
      <c r="D29" s="749"/>
      <c r="E29" s="749"/>
      <c r="F29" s="749"/>
      <c r="K29" s="17"/>
    </row>
    <row r="30" spans="1:11" s="66" customFormat="1">
      <c r="B30" s="749"/>
      <c r="C30" s="749"/>
      <c r="D30" s="749"/>
      <c r="E30" s="749"/>
      <c r="F30" s="749"/>
      <c r="K30" s="17"/>
    </row>
    <row r="31" spans="1:11" s="66" customFormat="1">
      <c r="B31" s="749"/>
      <c r="C31" s="749"/>
      <c r="D31" s="749"/>
      <c r="E31" s="749"/>
      <c r="F31" s="749"/>
      <c r="K31" s="17"/>
    </row>
    <row r="32" spans="1:11" s="66" customFormat="1">
      <c r="B32" s="749"/>
      <c r="C32" s="749"/>
      <c r="D32" s="749"/>
      <c r="E32" s="749"/>
      <c r="F32" s="749"/>
      <c r="K32" s="17"/>
    </row>
    <row r="33" spans="2:11" s="66" customFormat="1">
      <c r="B33" s="749"/>
      <c r="C33" s="749"/>
      <c r="D33" s="749"/>
      <c r="E33" s="749"/>
      <c r="F33" s="749"/>
      <c r="K33" s="17"/>
    </row>
    <row r="34" spans="2:11" s="66" customFormat="1">
      <c r="B34" s="749"/>
      <c r="C34" s="749"/>
      <c r="D34" s="749"/>
      <c r="E34" s="749"/>
      <c r="F34" s="749"/>
      <c r="K34" s="17"/>
    </row>
    <row r="35" spans="2:11" s="66" customFormat="1">
      <c r="B35" s="749"/>
      <c r="C35" s="749"/>
      <c r="D35" s="749"/>
      <c r="E35" s="749"/>
      <c r="F35" s="749"/>
    </row>
    <row r="36" spans="2:11" s="66" customFormat="1">
      <c r="B36" s="749"/>
      <c r="C36" s="749"/>
      <c r="D36" s="749"/>
      <c r="E36" s="749"/>
      <c r="F36" s="749"/>
    </row>
    <row r="37" spans="2:11" s="66" customFormat="1">
      <c r="B37" s="749"/>
      <c r="C37" s="749"/>
      <c r="D37" s="749"/>
      <c r="E37" s="749"/>
      <c r="F37" s="749"/>
    </row>
    <row r="38" spans="2:11" s="66" customFormat="1">
      <c r="B38" s="749"/>
      <c r="C38" s="749"/>
      <c r="D38" s="749"/>
      <c r="E38" s="749"/>
      <c r="F38" s="749"/>
    </row>
    <row r="39" spans="2:11" s="66" customFormat="1">
      <c r="B39" s="749"/>
      <c r="C39" s="749"/>
      <c r="D39" s="749"/>
      <c r="E39" s="749"/>
      <c r="F39" s="749"/>
    </row>
    <row r="40" spans="2:11" s="66" customFormat="1">
      <c r="B40" s="749"/>
      <c r="C40" s="749"/>
      <c r="D40" s="749"/>
      <c r="E40" s="749"/>
      <c r="F40" s="749"/>
    </row>
    <row r="41" spans="2:11" s="66" customFormat="1">
      <c r="B41" s="749"/>
      <c r="C41" s="749"/>
      <c r="D41" s="749"/>
      <c r="E41" s="749"/>
      <c r="F41" s="749"/>
    </row>
    <row r="42" spans="2:11" s="66" customFormat="1">
      <c r="B42" s="749"/>
      <c r="C42" s="749"/>
      <c r="D42" s="749"/>
      <c r="E42" s="749"/>
      <c r="F42" s="749"/>
    </row>
    <row r="43" spans="2:11" s="66" customFormat="1">
      <c r="B43" s="749"/>
      <c r="C43" s="749"/>
      <c r="D43" s="749"/>
      <c r="E43" s="749"/>
      <c r="F43" s="749"/>
    </row>
    <row r="44" spans="2:11" s="66" customFormat="1">
      <c r="B44" s="749"/>
      <c r="C44" s="749"/>
      <c r="D44" s="749"/>
      <c r="E44" s="749"/>
      <c r="F44" s="749"/>
    </row>
    <row r="45" spans="2:11" s="66" customFormat="1">
      <c r="B45" s="749"/>
      <c r="C45" s="749"/>
      <c r="D45" s="749"/>
      <c r="E45" s="749"/>
      <c r="F45" s="749"/>
    </row>
    <row r="46" spans="2:11" s="66" customFormat="1">
      <c r="B46" s="749"/>
      <c r="C46" s="749"/>
      <c r="D46" s="749"/>
      <c r="E46" s="749"/>
      <c r="F46" s="749"/>
    </row>
    <row r="47" spans="2:11" s="66" customFormat="1">
      <c r="B47" s="749"/>
      <c r="C47" s="749"/>
      <c r="D47" s="749"/>
      <c r="E47" s="749"/>
      <c r="F47" s="749"/>
    </row>
    <row r="48" spans="2:11" s="66" customFormat="1">
      <c r="B48" s="749"/>
      <c r="C48" s="749"/>
      <c r="D48" s="749"/>
      <c r="E48" s="749"/>
      <c r="F48" s="749"/>
    </row>
    <row r="49" spans="1:9" s="66" customFormat="1">
      <c r="B49" s="749"/>
      <c r="C49" s="749"/>
      <c r="D49" s="749"/>
      <c r="E49" s="749"/>
      <c r="F49" s="749"/>
    </row>
    <row r="50" spans="1:9">
      <c r="A50" s="66"/>
      <c r="B50" s="749"/>
      <c r="C50" s="749"/>
      <c r="D50" s="749"/>
      <c r="E50" s="749"/>
      <c r="F50" s="749"/>
      <c r="G50" s="66"/>
      <c r="H50" s="66"/>
      <c r="I50" s="66"/>
    </row>
    <row r="51" spans="1:9">
      <c r="A51" s="66"/>
      <c r="B51" s="749"/>
      <c r="C51" s="749"/>
      <c r="D51" s="749"/>
      <c r="E51" s="749"/>
      <c r="F51" s="749"/>
      <c r="G51" s="66"/>
      <c r="H51" s="66"/>
      <c r="I51" s="66"/>
    </row>
    <row r="52" spans="1:9">
      <c r="A52" s="66"/>
      <c r="B52" s="749"/>
      <c r="C52" s="749"/>
      <c r="D52" s="749"/>
      <c r="E52" s="749"/>
      <c r="F52" s="749"/>
    </row>
    <row r="53" spans="1:9">
      <c r="A53" s="66"/>
      <c r="B53" s="749"/>
      <c r="C53" s="749"/>
      <c r="D53" s="749"/>
      <c r="E53" s="749"/>
      <c r="F53" s="749"/>
    </row>
    <row r="54" spans="1:9">
      <c r="A54" s="66"/>
      <c r="B54" s="749"/>
      <c r="C54" s="749"/>
      <c r="D54" s="749"/>
      <c r="E54" s="749"/>
      <c r="F54" s="749"/>
    </row>
  </sheetData>
  <mergeCells count="1">
    <mergeCell ref="A1:J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T51"/>
  <sheetViews>
    <sheetView showGridLines="0" view="pageBreakPreview" zoomScale="70" zoomScaleNormal="100" zoomScaleSheetLayoutView="70" workbookViewId="0">
      <pane ySplit="1" topLeftCell="A2" activePane="bottomLeft" state="frozen"/>
      <selection activeCell="M22" sqref="M22"/>
      <selection pane="bottomLeft" activeCell="W32" sqref="W32"/>
    </sheetView>
  </sheetViews>
  <sheetFormatPr baseColWidth="10" defaultColWidth="11.42578125" defaultRowHeight="15"/>
  <cols>
    <col min="1" max="1" width="16.5703125" style="32" customWidth="1"/>
    <col min="2" max="10" width="13.140625" style="32" customWidth="1"/>
    <col min="11" max="11" width="13" style="32" customWidth="1"/>
    <col min="12" max="20" width="14.7109375" style="32" customWidth="1"/>
    <col min="21" max="16384" width="11.42578125" style="32"/>
  </cols>
  <sheetData>
    <row r="1" spans="1:20" s="66" customFormat="1" ht="87" customHeight="1">
      <c r="A1" s="2317"/>
      <c r="B1" s="2317"/>
      <c r="C1" s="2317"/>
      <c r="D1" s="2317"/>
      <c r="E1" s="2317"/>
      <c r="F1" s="2317"/>
      <c r="G1" s="2317"/>
      <c r="H1" s="2317"/>
      <c r="I1" s="2317"/>
      <c r="J1" s="2317"/>
      <c r="K1" s="2317"/>
      <c r="L1" s="2317"/>
      <c r="M1" s="2317"/>
      <c r="N1" s="2317"/>
      <c r="O1" s="2317"/>
      <c r="P1" s="2317"/>
      <c r="Q1" s="2317"/>
      <c r="R1" s="2317"/>
      <c r="S1" s="2317"/>
      <c r="T1" s="2317"/>
    </row>
    <row r="2" spans="1:20" s="66" customFormat="1" ht="14.25" customHeight="1">
      <c r="A2" s="2441"/>
      <c r="B2" s="2441"/>
      <c r="C2" s="2441"/>
      <c r="D2" s="2441"/>
      <c r="E2" s="2441"/>
      <c r="F2" s="2441"/>
      <c r="G2" s="2441"/>
      <c r="H2" s="2441"/>
      <c r="I2" s="2441"/>
      <c r="J2" s="2441"/>
      <c r="K2" s="2441"/>
      <c r="L2" s="2441"/>
      <c r="M2" s="2441"/>
      <c r="N2" s="2441"/>
      <c r="O2" s="2441"/>
      <c r="P2" s="2441"/>
      <c r="Q2" s="2441"/>
      <c r="R2" s="2441"/>
      <c r="S2" s="2441"/>
      <c r="T2" s="2442"/>
    </row>
    <row r="3" spans="1:20" s="110" customFormat="1" ht="27.75" customHeight="1">
      <c r="A3" s="447" t="s">
        <v>192</v>
      </c>
      <c r="B3" s="284" t="s">
        <v>215</v>
      </c>
      <c r="C3" s="284" t="s">
        <v>214</v>
      </c>
      <c r="D3" s="284" t="s">
        <v>213</v>
      </c>
      <c r="E3" s="284" t="s">
        <v>212</v>
      </c>
      <c r="F3" s="284" t="s">
        <v>211</v>
      </c>
      <c r="G3" s="284" t="s">
        <v>210</v>
      </c>
      <c r="H3" s="284" t="s">
        <v>209</v>
      </c>
      <c r="I3" s="284" t="s">
        <v>208</v>
      </c>
      <c r="J3" s="284" t="s">
        <v>207</v>
      </c>
      <c r="K3" s="447" t="s">
        <v>206</v>
      </c>
      <c r="L3" s="284" t="s">
        <v>205</v>
      </c>
      <c r="M3" s="284" t="s">
        <v>204</v>
      </c>
      <c r="N3" s="284" t="s">
        <v>203</v>
      </c>
      <c r="O3" s="284" t="s">
        <v>202</v>
      </c>
      <c r="P3" s="284" t="s">
        <v>201</v>
      </c>
      <c r="Q3" s="284" t="s">
        <v>200</v>
      </c>
      <c r="R3" s="284" t="s">
        <v>199</v>
      </c>
      <c r="S3" s="284" t="s">
        <v>198</v>
      </c>
      <c r="T3" s="284" t="s">
        <v>197</v>
      </c>
    </row>
    <row r="4" spans="1:20" s="66" customFormat="1" ht="15.75">
      <c r="A4" s="288">
        <v>2005</v>
      </c>
      <c r="B4" s="311">
        <v>3726</v>
      </c>
      <c r="C4" s="311">
        <v>1</v>
      </c>
      <c r="D4" s="311">
        <v>1</v>
      </c>
      <c r="E4" s="311">
        <v>0</v>
      </c>
      <c r="F4" s="311">
        <v>1</v>
      </c>
      <c r="G4" s="311">
        <v>2</v>
      </c>
      <c r="H4" s="311">
        <v>0</v>
      </c>
      <c r="I4" s="311">
        <v>0</v>
      </c>
      <c r="J4" s="311">
        <v>0</v>
      </c>
      <c r="K4" s="448">
        <f t="shared" ref="K4:K10" si="0">SUM(B4:J4)</f>
        <v>3731</v>
      </c>
      <c r="L4" s="326">
        <f t="shared" ref="L4:L10" si="1">B4/K4</f>
        <v>0.99865987670865719</v>
      </c>
      <c r="M4" s="326">
        <f t="shared" ref="M4:M20" si="2">C4/K4</f>
        <v>2.6802465826856071E-4</v>
      </c>
      <c r="N4" s="326">
        <f t="shared" ref="N4:N10" si="3">D4/K4</f>
        <v>2.6802465826856071E-4</v>
      </c>
      <c r="O4" s="326">
        <f t="shared" ref="O4:O20" si="4">E4/K4</f>
        <v>0</v>
      </c>
      <c r="P4" s="326">
        <f t="shared" ref="P4:P20" si="5">F4/K4</f>
        <v>2.6802465826856071E-4</v>
      </c>
      <c r="Q4" s="326">
        <f t="shared" ref="Q4:Q20" si="6">G4/K4</f>
        <v>5.3604931653712141E-4</v>
      </c>
      <c r="R4" s="326">
        <f t="shared" ref="R4:R20" si="7">H4/K4</f>
        <v>0</v>
      </c>
      <c r="S4" s="326">
        <f t="shared" ref="S4:S20" si="8">I4/K4</f>
        <v>0</v>
      </c>
      <c r="T4" s="327">
        <f t="shared" ref="T4:T20" si="9">J4/K4</f>
        <v>0</v>
      </c>
    </row>
    <row r="5" spans="1:20" s="66" customFormat="1" ht="15.75">
      <c r="A5" s="322">
        <v>2006</v>
      </c>
      <c r="B5" s="311">
        <v>5469</v>
      </c>
      <c r="C5" s="311">
        <v>10</v>
      </c>
      <c r="D5" s="311">
        <v>17</v>
      </c>
      <c r="E5" s="311">
        <v>2</v>
      </c>
      <c r="F5" s="311">
        <v>1</v>
      </c>
      <c r="G5" s="311">
        <v>23</v>
      </c>
      <c r="H5" s="311">
        <v>5</v>
      </c>
      <c r="I5" s="311">
        <v>8</v>
      </c>
      <c r="J5" s="311">
        <v>0</v>
      </c>
      <c r="K5" s="448">
        <f t="shared" si="0"/>
        <v>5535</v>
      </c>
      <c r="L5" s="326">
        <f t="shared" si="1"/>
        <v>0.98807588075880759</v>
      </c>
      <c r="M5" s="326">
        <f t="shared" si="2"/>
        <v>1.8066847335140017E-3</v>
      </c>
      <c r="N5" s="326">
        <f t="shared" si="3"/>
        <v>3.0713640469738029E-3</v>
      </c>
      <c r="O5" s="326">
        <f t="shared" si="4"/>
        <v>3.6133694670280038E-4</v>
      </c>
      <c r="P5" s="326">
        <f t="shared" si="5"/>
        <v>1.8066847335140019E-4</v>
      </c>
      <c r="Q5" s="326">
        <f t="shared" si="6"/>
        <v>4.1553748870822044E-3</v>
      </c>
      <c r="R5" s="326">
        <f t="shared" si="7"/>
        <v>9.0334236675700087E-4</v>
      </c>
      <c r="S5" s="326">
        <f t="shared" si="8"/>
        <v>1.4453477868112015E-3</v>
      </c>
      <c r="T5" s="327">
        <f t="shared" si="9"/>
        <v>0</v>
      </c>
    </row>
    <row r="6" spans="1:20" s="66" customFormat="1" ht="15.75">
      <c r="A6" s="288">
        <v>2007</v>
      </c>
      <c r="B6" s="311">
        <v>5248</v>
      </c>
      <c r="C6" s="311">
        <v>259</v>
      </c>
      <c r="D6" s="311">
        <v>1131</v>
      </c>
      <c r="E6" s="311">
        <v>112</v>
      </c>
      <c r="F6" s="311">
        <v>54</v>
      </c>
      <c r="G6" s="311">
        <v>1402</v>
      </c>
      <c r="H6" s="311">
        <v>67</v>
      </c>
      <c r="I6" s="311">
        <v>271</v>
      </c>
      <c r="J6" s="311">
        <v>0</v>
      </c>
      <c r="K6" s="448">
        <f t="shared" si="0"/>
        <v>8544</v>
      </c>
      <c r="L6" s="326">
        <f t="shared" si="1"/>
        <v>0.61423220973782766</v>
      </c>
      <c r="M6" s="326">
        <f t="shared" si="2"/>
        <v>3.031367041198502E-2</v>
      </c>
      <c r="N6" s="326">
        <f t="shared" si="3"/>
        <v>0.13237359550561797</v>
      </c>
      <c r="O6" s="326">
        <f t="shared" si="4"/>
        <v>1.3108614232209739E-2</v>
      </c>
      <c r="P6" s="326">
        <f t="shared" si="5"/>
        <v>6.3202247191011234E-3</v>
      </c>
      <c r="Q6" s="326">
        <f t="shared" si="6"/>
        <v>0.16409176029962547</v>
      </c>
      <c r="R6" s="326">
        <f t="shared" si="7"/>
        <v>7.8417602996254682E-3</v>
      </c>
      <c r="S6" s="326">
        <f t="shared" si="8"/>
        <v>3.1718164794007492E-2</v>
      </c>
      <c r="T6" s="327">
        <f t="shared" si="9"/>
        <v>0</v>
      </c>
    </row>
    <row r="7" spans="1:20" s="66" customFormat="1" ht="15.75">
      <c r="A7" s="322">
        <v>2008</v>
      </c>
      <c r="B7" s="311">
        <v>5249</v>
      </c>
      <c r="C7" s="311">
        <v>457</v>
      </c>
      <c r="D7" s="311">
        <v>2480</v>
      </c>
      <c r="E7" s="311">
        <v>167</v>
      </c>
      <c r="F7" s="311">
        <v>61</v>
      </c>
      <c r="G7" s="311">
        <v>2135</v>
      </c>
      <c r="H7" s="311">
        <v>47</v>
      </c>
      <c r="I7" s="311">
        <v>381</v>
      </c>
      <c r="J7" s="311">
        <v>0</v>
      </c>
      <c r="K7" s="448">
        <f t="shared" si="0"/>
        <v>10977</v>
      </c>
      <c r="L7" s="326">
        <f t="shared" si="1"/>
        <v>0.47818165254623302</v>
      </c>
      <c r="M7" s="326">
        <f t="shared" si="2"/>
        <v>4.1632504327229661E-2</v>
      </c>
      <c r="N7" s="326">
        <f t="shared" si="3"/>
        <v>0.22592693814339074</v>
      </c>
      <c r="O7" s="326">
        <f t="shared" si="4"/>
        <v>1.5213628495946069E-2</v>
      </c>
      <c r="P7" s="326">
        <f t="shared" si="5"/>
        <v>5.5570738817527559E-3</v>
      </c>
      <c r="Q7" s="326">
        <f t="shared" si="6"/>
        <v>0.19449758586134644</v>
      </c>
      <c r="R7" s="326">
        <f t="shared" si="7"/>
        <v>4.2816798761045822E-3</v>
      </c>
      <c r="S7" s="326">
        <f t="shared" si="8"/>
        <v>3.4708936867996719E-2</v>
      </c>
      <c r="T7" s="327">
        <f t="shared" si="9"/>
        <v>0</v>
      </c>
    </row>
    <row r="8" spans="1:20" s="66" customFormat="1" ht="15.75">
      <c r="A8" s="288">
        <v>2009</v>
      </c>
      <c r="B8" s="311">
        <v>5951</v>
      </c>
      <c r="C8" s="311">
        <v>466</v>
      </c>
      <c r="D8" s="311">
        <v>3922</v>
      </c>
      <c r="E8" s="311">
        <v>308</v>
      </c>
      <c r="F8" s="311">
        <v>128</v>
      </c>
      <c r="G8" s="311">
        <v>2899</v>
      </c>
      <c r="H8" s="311">
        <v>159</v>
      </c>
      <c r="I8" s="311">
        <v>850</v>
      </c>
      <c r="J8" s="311">
        <v>0</v>
      </c>
      <c r="K8" s="448">
        <f t="shared" si="0"/>
        <v>14683</v>
      </c>
      <c r="L8" s="326">
        <f t="shared" si="1"/>
        <v>0.40529864469113941</v>
      </c>
      <c r="M8" s="326">
        <f t="shared" si="2"/>
        <v>3.1737383368521423E-2</v>
      </c>
      <c r="N8" s="326">
        <f t="shared" si="3"/>
        <v>0.26711162568957297</v>
      </c>
      <c r="O8" s="326">
        <f t="shared" si="4"/>
        <v>2.0976639651297417E-2</v>
      </c>
      <c r="P8" s="326">
        <f t="shared" si="5"/>
        <v>8.7175645304093177E-3</v>
      </c>
      <c r="Q8" s="326">
        <f t="shared" si="6"/>
        <v>0.19743921541919227</v>
      </c>
      <c r="R8" s="326">
        <f t="shared" si="7"/>
        <v>1.0828849690117824E-2</v>
      </c>
      <c r="S8" s="326">
        <f t="shared" si="8"/>
        <v>5.7890076959749369E-2</v>
      </c>
      <c r="T8" s="327">
        <f t="shared" si="9"/>
        <v>0</v>
      </c>
    </row>
    <row r="9" spans="1:20" s="66" customFormat="1" ht="15.75">
      <c r="A9" s="322">
        <v>2010</v>
      </c>
      <c r="B9" s="311">
        <v>6247</v>
      </c>
      <c r="C9" s="311">
        <v>524</v>
      </c>
      <c r="D9" s="311">
        <v>4790</v>
      </c>
      <c r="E9" s="311">
        <v>428</v>
      </c>
      <c r="F9" s="311">
        <v>239</v>
      </c>
      <c r="G9" s="311">
        <v>3860</v>
      </c>
      <c r="H9" s="311">
        <v>234</v>
      </c>
      <c r="I9" s="311">
        <v>1134</v>
      </c>
      <c r="J9" s="311">
        <v>0</v>
      </c>
      <c r="K9" s="448">
        <f t="shared" si="0"/>
        <v>17456</v>
      </c>
      <c r="L9" s="326">
        <f t="shared" si="1"/>
        <v>0.35787121906507791</v>
      </c>
      <c r="M9" s="326">
        <f t="shared" si="2"/>
        <v>3.0018331805682859E-2</v>
      </c>
      <c r="N9" s="326">
        <f t="shared" si="3"/>
        <v>0.27440421631530704</v>
      </c>
      <c r="O9" s="326">
        <f t="shared" si="4"/>
        <v>2.451879010082493E-2</v>
      </c>
      <c r="P9" s="326">
        <f t="shared" si="5"/>
        <v>1.3691567369385885E-2</v>
      </c>
      <c r="Q9" s="326">
        <f t="shared" si="6"/>
        <v>0.22112740604949588</v>
      </c>
      <c r="R9" s="326">
        <f t="shared" si="7"/>
        <v>1.3405132905591201E-2</v>
      </c>
      <c r="S9" s="326">
        <f t="shared" si="8"/>
        <v>6.4963336388634274E-2</v>
      </c>
      <c r="T9" s="327">
        <f t="shared" si="9"/>
        <v>0</v>
      </c>
    </row>
    <row r="10" spans="1:20" s="66" customFormat="1" ht="15.75">
      <c r="A10" s="322">
        <v>2011</v>
      </c>
      <c r="B10" s="311">
        <v>7512</v>
      </c>
      <c r="C10" s="311">
        <v>818</v>
      </c>
      <c r="D10" s="311">
        <v>6018</v>
      </c>
      <c r="E10" s="311">
        <v>681</v>
      </c>
      <c r="F10" s="311">
        <v>471</v>
      </c>
      <c r="G10" s="311">
        <v>5158</v>
      </c>
      <c r="H10" s="311">
        <v>364</v>
      </c>
      <c r="I10" s="311">
        <v>1575</v>
      </c>
      <c r="J10" s="311">
        <v>0</v>
      </c>
      <c r="K10" s="448">
        <f t="shared" si="0"/>
        <v>22597</v>
      </c>
      <c r="L10" s="326">
        <f t="shared" si="1"/>
        <v>0.33243350887285922</v>
      </c>
      <c r="M10" s="326">
        <f t="shared" si="2"/>
        <v>3.6199495508253306E-2</v>
      </c>
      <c r="N10" s="326">
        <f t="shared" si="3"/>
        <v>0.26631853785900783</v>
      </c>
      <c r="O10" s="326">
        <f t="shared" si="4"/>
        <v>3.0136743815550735E-2</v>
      </c>
      <c r="P10" s="326">
        <f t="shared" si="5"/>
        <v>2.0843474797539497E-2</v>
      </c>
      <c r="Q10" s="326">
        <f t="shared" si="6"/>
        <v>0.22826038854715228</v>
      </c>
      <c r="R10" s="326">
        <f t="shared" si="7"/>
        <v>1.6108332964552816E-2</v>
      </c>
      <c r="S10" s="326">
        <f t="shared" si="8"/>
        <v>6.9699517635084307E-2</v>
      </c>
      <c r="T10" s="327">
        <f t="shared" si="9"/>
        <v>0</v>
      </c>
    </row>
    <row r="11" spans="1:20" s="66" customFormat="1" ht="15.75">
      <c r="A11" s="322" t="s">
        <v>385</v>
      </c>
      <c r="B11" s="311">
        <v>8554</v>
      </c>
      <c r="C11" s="311">
        <v>1073</v>
      </c>
      <c r="D11" s="311">
        <v>7266</v>
      </c>
      <c r="E11" s="311">
        <v>925</v>
      </c>
      <c r="F11" s="311">
        <v>535</v>
      </c>
      <c r="G11" s="311">
        <v>5902</v>
      </c>
      <c r="H11" s="311">
        <v>474</v>
      </c>
      <c r="I11" s="311">
        <v>1959</v>
      </c>
      <c r="J11" s="311">
        <v>0</v>
      </c>
      <c r="K11" s="448">
        <f t="shared" ref="K11:K19" si="10">SUM(B11:J11)</f>
        <v>26688</v>
      </c>
      <c r="L11" s="326">
        <f t="shared" ref="L11:L20" si="11">B11/K11</f>
        <v>0.32051858513189446</v>
      </c>
      <c r="M11" s="326">
        <f t="shared" ref="M11:M16" si="12">C11/K11</f>
        <v>4.0205335731414868E-2</v>
      </c>
      <c r="N11" s="326">
        <f t="shared" ref="N11:N16" si="13">D11/K11</f>
        <v>0.27225719424460432</v>
      </c>
      <c r="O11" s="326">
        <f t="shared" ref="O11:O16" si="14">E11/K11</f>
        <v>3.4659772182254196E-2</v>
      </c>
      <c r="P11" s="326">
        <f t="shared" ref="P11:P16" si="15">F11/K11</f>
        <v>2.0046462829736211E-2</v>
      </c>
      <c r="Q11" s="326">
        <f t="shared" ref="Q11:Q16" si="16">G11/K11</f>
        <v>0.2211480815347722</v>
      </c>
      <c r="R11" s="326">
        <f t="shared" ref="R11:R16" si="17">H11/K11</f>
        <v>1.7760791366906475E-2</v>
      </c>
      <c r="S11" s="326">
        <f t="shared" ref="S11:S16" si="18">I11/K11</f>
        <v>7.3403776978417268E-2</v>
      </c>
      <c r="T11" s="327">
        <f t="shared" ref="T11:T16" si="19">J11/K11</f>
        <v>0</v>
      </c>
    </row>
    <row r="12" spans="1:20" s="110" customFormat="1" ht="15.75">
      <c r="A12" s="322" t="s">
        <v>419</v>
      </c>
      <c r="B12" s="311">
        <v>9093</v>
      </c>
      <c r="C12" s="311">
        <v>1147</v>
      </c>
      <c r="D12" s="311">
        <v>8256</v>
      </c>
      <c r="E12" s="311">
        <v>933</v>
      </c>
      <c r="F12" s="311">
        <v>584</v>
      </c>
      <c r="G12" s="311">
        <v>5913</v>
      </c>
      <c r="H12" s="311">
        <v>417</v>
      </c>
      <c r="I12" s="311">
        <v>2292</v>
      </c>
      <c r="J12" s="311">
        <v>0</v>
      </c>
      <c r="K12" s="448">
        <f t="shared" si="10"/>
        <v>28635</v>
      </c>
      <c r="L12" s="326">
        <f t="shared" si="11"/>
        <v>0.31754845468831849</v>
      </c>
      <c r="M12" s="326">
        <f t="shared" si="12"/>
        <v>4.0055875676619522E-2</v>
      </c>
      <c r="N12" s="326">
        <f t="shared" si="13"/>
        <v>0.28831849135673127</v>
      </c>
      <c r="O12" s="326">
        <f t="shared" si="14"/>
        <v>3.2582503928758513E-2</v>
      </c>
      <c r="P12" s="326">
        <f t="shared" si="15"/>
        <v>2.0394621966125372E-2</v>
      </c>
      <c r="Q12" s="326">
        <f t="shared" si="16"/>
        <v>0.20649554740701939</v>
      </c>
      <c r="R12" s="326">
        <f t="shared" si="17"/>
        <v>1.4562598218962807E-2</v>
      </c>
      <c r="S12" s="326">
        <f t="shared" si="18"/>
        <v>8.0041906757464643E-2</v>
      </c>
      <c r="T12" s="327">
        <f t="shared" si="19"/>
        <v>0</v>
      </c>
    </row>
    <row r="13" spans="1:20" s="110" customFormat="1" ht="15.75">
      <c r="A13" s="322" t="s">
        <v>424</v>
      </c>
      <c r="B13" s="311">
        <v>10098</v>
      </c>
      <c r="C13" s="311">
        <v>1346</v>
      </c>
      <c r="D13" s="311">
        <v>8494</v>
      </c>
      <c r="E13" s="311">
        <v>1003</v>
      </c>
      <c r="F13" s="311">
        <v>627</v>
      </c>
      <c r="G13" s="311">
        <v>6354</v>
      </c>
      <c r="H13" s="311">
        <v>518</v>
      </c>
      <c r="I13" s="311">
        <v>2592</v>
      </c>
      <c r="J13" s="311">
        <v>0</v>
      </c>
      <c r="K13" s="448">
        <f t="shared" si="10"/>
        <v>31032</v>
      </c>
      <c r="L13" s="326">
        <f t="shared" si="11"/>
        <v>0.32540603248259858</v>
      </c>
      <c r="M13" s="326">
        <f t="shared" si="12"/>
        <v>4.337458107759732E-2</v>
      </c>
      <c r="N13" s="326">
        <f t="shared" si="13"/>
        <v>0.27371745295179167</v>
      </c>
      <c r="O13" s="326">
        <f t="shared" si="14"/>
        <v>3.2321474606857435E-2</v>
      </c>
      <c r="P13" s="326">
        <f t="shared" si="15"/>
        <v>2.0204949729311677E-2</v>
      </c>
      <c r="Q13" s="326">
        <f t="shared" si="16"/>
        <v>0.20475638051044084</v>
      </c>
      <c r="R13" s="326">
        <f t="shared" si="17"/>
        <v>1.6692446506831656E-2</v>
      </c>
      <c r="S13" s="326">
        <f t="shared" si="18"/>
        <v>8.3526682134570762E-2</v>
      </c>
      <c r="T13" s="327">
        <f t="shared" si="19"/>
        <v>0</v>
      </c>
    </row>
    <row r="14" spans="1:20" s="110" customFormat="1" ht="15.75">
      <c r="A14" s="322" t="s">
        <v>693</v>
      </c>
      <c r="B14" s="202">
        <v>11104</v>
      </c>
      <c r="C14" s="202">
        <v>1417</v>
      </c>
      <c r="D14" s="202">
        <v>9714</v>
      </c>
      <c r="E14" s="202">
        <v>1229</v>
      </c>
      <c r="F14" s="202">
        <v>451</v>
      </c>
      <c r="G14" s="202">
        <v>7190</v>
      </c>
      <c r="H14" s="202">
        <v>574</v>
      </c>
      <c r="I14" s="202">
        <v>2870</v>
      </c>
      <c r="J14" s="202">
        <v>0</v>
      </c>
      <c r="K14" s="448">
        <f t="shared" si="10"/>
        <v>34549</v>
      </c>
      <c r="L14" s="326">
        <f t="shared" si="11"/>
        <v>0.32139859330226633</v>
      </c>
      <c r="M14" s="326">
        <f t="shared" si="12"/>
        <v>4.1014211699325592E-2</v>
      </c>
      <c r="N14" s="326">
        <f t="shared" si="13"/>
        <v>0.28116588034385942</v>
      </c>
      <c r="O14" s="326">
        <f t="shared" si="14"/>
        <v>3.5572664910706535E-2</v>
      </c>
      <c r="P14" s="326">
        <f t="shared" si="15"/>
        <v>1.305392341312339E-2</v>
      </c>
      <c r="Q14" s="326">
        <f t="shared" si="16"/>
        <v>0.20811022026686735</v>
      </c>
      <c r="R14" s="326">
        <f t="shared" si="17"/>
        <v>1.6614084343975224E-2</v>
      </c>
      <c r="S14" s="326">
        <f t="shared" si="18"/>
        <v>8.3070421719876122E-2</v>
      </c>
      <c r="T14" s="327">
        <f t="shared" si="19"/>
        <v>0</v>
      </c>
    </row>
    <row r="15" spans="1:20" s="431" customFormat="1" ht="15.75">
      <c r="A15" s="322" t="s">
        <v>747</v>
      </c>
      <c r="B15" s="202">
        <v>13004</v>
      </c>
      <c r="C15" s="202">
        <v>1848</v>
      </c>
      <c r="D15" s="202">
        <v>10279</v>
      </c>
      <c r="E15" s="202">
        <v>1386</v>
      </c>
      <c r="F15" s="202">
        <v>557</v>
      </c>
      <c r="G15" s="202">
        <v>7820</v>
      </c>
      <c r="H15" s="202">
        <v>635</v>
      </c>
      <c r="I15" s="202">
        <v>3327</v>
      </c>
      <c r="J15" s="202">
        <v>0</v>
      </c>
      <c r="K15" s="502">
        <f t="shared" si="10"/>
        <v>38856</v>
      </c>
      <c r="L15" s="326">
        <f t="shared" si="11"/>
        <v>0.33467160798847023</v>
      </c>
      <c r="M15" s="326">
        <f t="shared" si="12"/>
        <v>4.7560222359481159E-2</v>
      </c>
      <c r="N15" s="326">
        <f t="shared" si="13"/>
        <v>0.26454086884908379</v>
      </c>
      <c r="O15" s="326">
        <f t="shared" si="14"/>
        <v>3.5670166769610871E-2</v>
      </c>
      <c r="P15" s="326">
        <f t="shared" si="15"/>
        <v>1.4334980440601193E-2</v>
      </c>
      <c r="Q15" s="326">
        <f t="shared" si="16"/>
        <v>0.20125591929174388</v>
      </c>
      <c r="R15" s="326">
        <f t="shared" si="17"/>
        <v>1.6342392423306568E-2</v>
      </c>
      <c r="S15" s="326">
        <f t="shared" si="18"/>
        <v>8.5623841877702292E-2</v>
      </c>
      <c r="T15" s="327">
        <f t="shared" si="19"/>
        <v>0</v>
      </c>
    </row>
    <row r="16" spans="1:20" s="431" customFormat="1" ht="18.75" customHeight="1">
      <c r="A16" s="322" t="s">
        <v>768</v>
      </c>
      <c r="B16" s="202">
        <v>14295</v>
      </c>
      <c r="C16" s="202">
        <v>2006</v>
      </c>
      <c r="D16" s="202">
        <v>10762</v>
      </c>
      <c r="E16" s="202">
        <v>1529</v>
      </c>
      <c r="F16" s="202">
        <v>713</v>
      </c>
      <c r="G16" s="202">
        <v>7971</v>
      </c>
      <c r="H16" s="202">
        <v>693</v>
      </c>
      <c r="I16" s="202">
        <v>3520</v>
      </c>
      <c r="J16" s="202">
        <v>0</v>
      </c>
      <c r="K16" s="502">
        <f t="shared" si="10"/>
        <v>41489</v>
      </c>
      <c r="L16" s="326">
        <f t="shared" si="11"/>
        <v>0.34454915760804067</v>
      </c>
      <c r="M16" s="326">
        <f t="shared" si="12"/>
        <v>4.8350165104003473E-2</v>
      </c>
      <c r="N16" s="326">
        <f t="shared" si="13"/>
        <v>0.25939405625587503</v>
      </c>
      <c r="O16" s="326">
        <f t="shared" si="14"/>
        <v>3.6853141796620789E-2</v>
      </c>
      <c r="P16" s="326">
        <f t="shared" si="15"/>
        <v>1.7185278025500735E-2</v>
      </c>
      <c r="Q16" s="326">
        <f t="shared" si="16"/>
        <v>0.19212321338186025</v>
      </c>
      <c r="R16" s="326">
        <f t="shared" si="17"/>
        <v>1.6703222540914459E-2</v>
      </c>
      <c r="S16" s="326">
        <f t="shared" si="18"/>
        <v>8.4841765287184553E-2</v>
      </c>
      <c r="T16" s="327">
        <f t="shared" si="19"/>
        <v>0</v>
      </c>
    </row>
    <row r="17" spans="1:20" s="431" customFormat="1" ht="15.75">
      <c r="A17" s="260" t="s">
        <v>818</v>
      </c>
      <c r="B17" s="202">
        <v>16903</v>
      </c>
      <c r="C17" s="202">
        <v>2403</v>
      </c>
      <c r="D17" s="202">
        <v>10960</v>
      </c>
      <c r="E17" s="202">
        <v>1808</v>
      </c>
      <c r="F17" s="202">
        <v>722</v>
      </c>
      <c r="G17" s="202">
        <v>8122</v>
      </c>
      <c r="H17" s="202">
        <v>830</v>
      </c>
      <c r="I17" s="202">
        <v>3722</v>
      </c>
      <c r="J17" s="202">
        <v>0</v>
      </c>
      <c r="K17" s="502">
        <f t="shared" si="10"/>
        <v>45470</v>
      </c>
      <c r="L17" s="1720">
        <f>B17/K17</f>
        <v>0.37173960853309873</v>
      </c>
      <c r="M17" s="1720">
        <f>C17/K17</f>
        <v>5.2848031669232458E-2</v>
      </c>
      <c r="N17" s="1720">
        <f>D17/K17</f>
        <v>0.24103804706399823</v>
      </c>
      <c r="O17" s="1720">
        <f>E17/K17</f>
        <v>3.9762480756542776E-2</v>
      </c>
      <c r="P17" s="1720">
        <f>F17/K17</f>
        <v>1.5878601275566308E-2</v>
      </c>
      <c r="Q17" s="1720">
        <f>G17/K17</f>
        <v>0.17862326808884979</v>
      </c>
      <c r="R17" s="1720">
        <f>H17/K17</f>
        <v>1.8253793710138553E-2</v>
      </c>
      <c r="S17" s="1720">
        <f>I17/K17</f>
        <v>8.185616890257312E-2</v>
      </c>
      <c r="T17" s="1721">
        <f>J17/K17</f>
        <v>0</v>
      </c>
    </row>
    <row r="18" spans="1:20" s="431" customFormat="1" ht="15.75">
      <c r="A18" s="260" t="s">
        <v>875</v>
      </c>
      <c r="B18" s="202">
        <v>18434</v>
      </c>
      <c r="C18" s="202">
        <v>1949</v>
      </c>
      <c r="D18" s="202">
        <v>11829</v>
      </c>
      <c r="E18" s="202">
        <v>2244</v>
      </c>
      <c r="F18" s="202">
        <v>854</v>
      </c>
      <c r="G18" s="202">
        <v>8942</v>
      </c>
      <c r="H18" s="202">
        <v>824</v>
      </c>
      <c r="I18" s="202">
        <v>4072</v>
      </c>
      <c r="J18" s="202">
        <v>0</v>
      </c>
      <c r="K18" s="502">
        <f t="shared" si="10"/>
        <v>49148</v>
      </c>
      <c r="L18" s="1720">
        <f>B18/K18</f>
        <v>0.37507121347765932</v>
      </c>
      <c r="M18" s="1720">
        <f>C18/K18</f>
        <v>3.965573370228697E-2</v>
      </c>
      <c r="N18" s="1720">
        <f>D18/K18</f>
        <v>0.24068120778058111</v>
      </c>
      <c r="O18" s="1720">
        <f>E18/K18</f>
        <v>4.5658012533572066E-2</v>
      </c>
      <c r="P18" s="1720">
        <f>F18/K18</f>
        <v>1.7376088548872792E-2</v>
      </c>
      <c r="Q18" s="1720">
        <f>G18/K18</f>
        <v>0.1819402620655978</v>
      </c>
      <c r="R18" s="1720">
        <f>H18/K18</f>
        <v>1.676568731179295E-2</v>
      </c>
      <c r="S18" s="1720">
        <f>I18/K18</f>
        <v>8.2851794579637011E-2</v>
      </c>
      <c r="T18" s="1721">
        <f>J18/K18</f>
        <v>0</v>
      </c>
    </row>
    <row r="19" spans="1:20" s="431" customFormat="1" ht="15.75">
      <c r="A19" s="260" t="s">
        <v>1108</v>
      </c>
      <c r="B19" s="311">
        <v>4989</v>
      </c>
      <c r="C19" s="311">
        <v>529</v>
      </c>
      <c r="D19" s="311">
        <v>3144</v>
      </c>
      <c r="E19" s="311">
        <v>506</v>
      </c>
      <c r="F19" s="311">
        <v>324</v>
      </c>
      <c r="G19" s="311">
        <v>2391</v>
      </c>
      <c r="H19" s="311">
        <v>212</v>
      </c>
      <c r="I19" s="311">
        <v>1109</v>
      </c>
      <c r="J19" s="311">
        <v>0</v>
      </c>
      <c r="K19" s="502">
        <f t="shared" si="10"/>
        <v>13204</v>
      </c>
      <c r="L19" s="1720">
        <f>B19/K19</f>
        <v>0.37784004847016056</v>
      </c>
      <c r="M19" s="1720">
        <f>C19/K19</f>
        <v>4.0063617085731598E-2</v>
      </c>
      <c r="N19" s="1720">
        <f>D19/K19</f>
        <v>0.23810966373826115</v>
      </c>
      <c r="O19" s="1720">
        <f>E19/K19</f>
        <v>3.8321720690699786E-2</v>
      </c>
      <c r="P19" s="1720">
        <f>F19/K19</f>
        <v>2.4538018782187216E-2</v>
      </c>
      <c r="Q19" s="1720">
        <f>G19/K19</f>
        <v>0.18108149045743713</v>
      </c>
      <c r="R19" s="1720">
        <f>H19/K19</f>
        <v>1.6055740684641016E-2</v>
      </c>
      <c r="S19" s="1720">
        <f>I19/K19</f>
        <v>8.3989700090881553E-2</v>
      </c>
      <c r="T19" s="1721">
        <f>J19/K19</f>
        <v>0</v>
      </c>
    </row>
    <row r="20" spans="1:20" s="66" customFormat="1" ht="15.75">
      <c r="A20" s="321" t="s">
        <v>103</v>
      </c>
      <c r="B20" s="323">
        <f>SUM(B4:B19)</f>
        <v>145876</v>
      </c>
      <c r="C20" s="323">
        <f t="shared" ref="C20:J20" si="20">SUM(C4:C19)</f>
        <v>16253</v>
      </c>
      <c r="D20" s="323">
        <f t="shared" si="20"/>
        <v>99063</v>
      </c>
      <c r="E20" s="323">
        <f t="shared" si="20"/>
        <v>13261</v>
      </c>
      <c r="F20" s="323">
        <f t="shared" si="20"/>
        <v>6322</v>
      </c>
      <c r="G20" s="323">
        <f t="shared" si="20"/>
        <v>76084</v>
      </c>
      <c r="H20" s="323">
        <f t="shared" si="20"/>
        <v>6053</v>
      </c>
      <c r="I20" s="323">
        <f t="shared" si="20"/>
        <v>29682</v>
      </c>
      <c r="J20" s="323">
        <f t="shared" si="20"/>
        <v>0</v>
      </c>
      <c r="K20" s="755">
        <f>SUM(K4:K19)</f>
        <v>392594</v>
      </c>
      <c r="L20" s="324">
        <f t="shared" si="11"/>
        <v>0.37156961135422345</v>
      </c>
      <c r="M20" s="324">
        <f t="shared" si="2"/>
        <v>4.1399002531877713E-2</v>
      </c>
      <c r="N20" s="324">
        <f>D20/K20</f>
        <v>0.25232937844185088</v>
      </c>
      <c r="O20" s="324">
        <f t="shared" si="4"/>
        <v>3.377789777734759E-2</v>
      </c>
      <c r="P20" s="324">
        <f t="shared" si="5"/>
        <v>1.6103149818896875E-2</v>
      </c>
      <c r="Q20" s="324">
        <f t="shared" si="6"/>
        <v>0.19379817317636031</v>
      </c>
      <c r="R20" s="324">
        <f t="shared" si="7"/>
        <v>1.5417963595979562E-2</v>
      </c>
      <c r="S20" s="324">
        <f t="shared" si="8"/>
        <v>7.5604823303463631E-2</v>
      </c>
      <c r="T20" s="325">
        <f t="shared" si="9"/>
        <v>0</v>
      </c>
    </row>
    <row r="21" spans="1:20" s="66" customFormat="1">
      <c r="K21" s="32"/>
    </row>
    <row r="22" spans="1:20" s="66" customFormat="1" ht="15.75">
      <c r="H22" s="120"/>
      <c r="K22" s="167"/>
    </row>
    <row r="23" spans="1:20" s="66" customFormat="1">
      <c r="K23" s="167"/>
    </row>
    <row r="24" spans="1:20" s="66" customFormat="1">
      <c r="K24" s="167">
        <f t="shared" ref="K24:K29" si="21">+(K7-K6)/K6</f>
        <v>0.2847612359550562</v>
      </c>
    </row>
    <row r="25" spans="1:20" s="66" customFormat="1">
      <c r="K25" s="167">
        <f t="shared" si="21"/>
        <v>0.33761501320943793</v>
      </c>
      <c r="L25" s="17"/>
    </row>
    <row r="26" spans="1:20" s="66" customFormat="1">
      <c r="K26" s="167">
        <f t="shared" si="21"/>
        <v>0.18885786283457059</v>
      </c>
      <c r="L26" s="17"/>
    </row>
    <row r="27" spans="1:20" s="66" customFormat="1">
      <c r="K27" s="167">
        <f t="shared" si="21"/>
        <v>0.29451191567369384</v>
      </c>
      <c r="L27" s="17"/>
    </row>
    <row r="28" spans="1:20" s="66" customFormat="1">
      <c r="K28" s="167">
        <f t="shared" si="21"/>
        <v>0.18104173120325706</v>
      </c>
      <c r="L28" s="17"/>
    </row>
    <row r="29" spans="1:20" s="66" customFormat="1">
      <c r="K29" s="167">
        <f t="shared" si="21"/>
        <v>7.2954136690647486E-2</v>
      </c>
      <c r="L29" s="17"/>
    </row>
    <row r="30" spans="1:20" s="66" customFormat="1">
      <c r="K30" s="167">
        <f>+(K13-K12)/K12</f>
        <v>8.3708748035620742E-2</v>
      </c>
      <c r="L30" s="17"/>
    </row>
    <row r="31" spans="1:20" s="66" customFormat="1">
      <c r="K31" s="167"/>
      <c r="L31" s="17"/>
    </row>
    <row r="32" spans="1:20" s="66" customFormat="1">
      <c r="K32" s="167">
        <f>AVERAGE(K22:K31)</f>
        <v>0.20620723480032627</v>
      </c>
      <c r="L32" s="17"/>
    </row>
    <row r="33" spans="3:12" s="66" customFormat="1">
      <c r="K33" s="167"/>
      <c r="L33" s="17"/>
    </row>
    <row r="34" spans="3:12" s="66" customFormat="1">
      <c r="K34" s="17"/>
      <c r="L34" s="17"/>
    </row>
    <row r="35" spans="3:12" s="66" customFormat="1">
      <c r="K35" s="17"/>
      <c r="L35" s="17"/>
    </row>
    <row r="36" spans="3:12" s="66" customFormat="1">
      <c r="K36" s="17"/>
      <c r="L36" s="17"/>
    </row>
    <row r="37" spans="3:12" s="66" customFormat="1">
      <c r="K37" s="17"/>
      <c r="L37" s="17"/>
    </row>
    <row r="38" spans="3:12" s="66" customFormat="1">
      <c r="K38" s="17"/>
      <c r="L38" s="17"/>
    </row>
    <row r="39" spans="3:12" s="66" customFormat="1">
      <c r="K39" s="17"/>
      <c r="L39" s="17"/>
    </row>
    <row r="40" spans="3:12" s="66" customFormat="1">
      <c r="K40" s="17"/>
      <c r="L40" s="17"/>
    </row>
    <row r="41" spans="3:12" s="66" customFormat="1"/>
    <row r="42" spans="3:12" s="66" customFormat="1"/>
    <row r="43" spans="3:12" s="66" customFormat="1" ht="15.75">
      <c r="C43" s="111"/>
    </row>
    <row r="44" spans="3:12" s="66" customFormat="1"/>
    <row r="45" spans="3:12" s="66" customFormat="1"/>
    <row r="46" spans="3:12" s="66" customFormat="1"/>
    <row r="47" spans="3:12" s="66" customFormat="1"/>
    <row r="48" spans="3:12" s="66" customFormat="1" ht="46.5" customHeight="1"/>
    <row r="49" s="66" customFormat="1" ht="54.75" customHeight="1"/>
    <row r="50" s="66" customFormat="1"/>
    <row r="51" s="66" customFormat="1"/>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N48"/>
  <sheetViews>
    <sheetView showGridLines="0" view="pageBreakPreview" zoomScale="70" zoomScaleNormal="100" zoomScaleSheetLayoutView="70" workbookViewId="0">
      <pane xSplit="1" ySplit="3" topLeftCell="C4" activePane="bottomRight" state="frozen"/>
      <selection activeCell="M22" sqref="M22"/>
      <selection pane="topRight" activeCell="M22" sqref="M22"/>
      <selection pane="bottomLeft" activeCell="M22" sqref="M22"/>
      <selection pane="bottomRight" activeCell="O1" sqref="O1:W1048576"/>
    </sheetView>
  </sheetViews>
  <sheetFormatPr baseColWidth="10" defaultColWidth="11.42578125" defaultRowHeight="15"/>
  <cols>
    <col min="1" max="1" width="33.7109375" style="32" customWidth="1"/>
    <col min="2" max="8" width="16.140625" style="1622" bestFit="1" customWidth="1"/>
    <col min="9" max="10" width="17" style="1622" customWidth="1"/>
    <col min="11" max="11" width="17.140625" style="151" customWidth="1"/>
    <col min="12" max="12" width="18.140625" style="151" customWidth="1"/>
    <col min="13" max="13" width="11.42578125" style="32"/>
    <col min="14" max="14" width="3.85546875" style="32" customWidth="1"/>
    <col min="15" max="16384" width="11.42578125" style="32"/>
  </cols>
  <sheetData>
    <row r="1" spans="1:14" s="66" customFormat="1" ht="78.75" customHeight="1">
      <c r="A1" s="2443"/>
      <c r="B1" s="2443"/>
      <c r="C1" s="2443"/>
      <c r="D1" s="2443"/>
      <c r="E1" s="2443"/>
      <c r="F1" s="2443"/>
      <c r="G1" s="2443"/>
      <c r="H1" s="2443"/>
      <c r="I1" s="2443"/>
      <c r="J1" s="2443"/>
      <c r="K1" s="2443"/>
      <c r="L1" s="2443"/>
      <c r="M1" s="2443"/>
    </row>
    <row r="2" spans="1:14" s="66" customFormat="1" ht="21.75" customHeight="1">
      <c r="A2" s="525"/>
      <c r="B2" s="1617"/>
      <c r="C2" s="1617"/>
      <c r="D2" s="1617"/>
      <c r="E2" s="1617"/>
      <c r="F2" s="1617"/>
      <c r="G2" s="1618"/>
      <c r="H2" s="1618"/>
      <c r="I2" s="1618"/>
      <c r="J2" s="1618"/>
      <c r="K2" s="1498"/>
      <c r="L2" s="1498"/>
    </row>
    <row r="3" spans="1:14" s="431" customFormat="1" ht="27" customHeight="1">
      <c r="A3" s="1148" t="s">
        <v>244</v>
      </c>
      <c r="B3" s="1439" t="s">
        <v>756</v>
      </c>
      <c r="C3" s="1439" t="s">
        <v>757</v>
      </c>
      <c r="D3" s="1439" t="s">
        <v>758</v>
      </c>
      <c r="E3" s="1439" t="s">
        <v>759</v>
      </c>
      <c r="F3" s="1439" t="s">
        <v>760</v>
      </c>
      <c r="G3" s="1439" t="s">
        <v>761</v>
      </c>
      <c r="H3" s="1439" t="s">
        <v>833</v>
      </c>
      <c r="I3" s="1439" t="s">
        <v>875</v>
      </c>
      <c r="J3" s="2022" t="s">
        <v>1108</v>
      </c>
      <c r="K3" s="1149" t="s">
        <v>103</v>
      </c>
      <c r="L3" s="1519" t="s">
        <v>525</v>
      </c>
    </row>
    <row r="4" spans="1:14" s="66" customFormat="1" ht="18.75">
      <c r="A4" s="1150" t="s">
        <v>101</v>
      </c>
      <c r="B4" s="1722">
        <v>9181</v>
      </c>
      <c r="C4" s="1619">
        <v>8969</v>
      </c>
      <c r="D4" s="1619">
        <v>11062</v>
      </c>
      <c r="E4" s="1619">
        <v>13406</v>
      </c>
      <c r="F4" s="1619">
        <v>16300</v>
      </c>
      <c r="G4" s="1619">
        <v>20390</v>
      </c>
      <c r="H4" s="1619">
        <v>21576</v>
      </c>
      <c r="I4" s="1619">
        <v>12303</v>
      </c>
      <c r="J4" s="1619">
        <v>3314</v>
      </c>
      <c r="K4" s="1151">
        <f>SUM(B4:J4)</f>
        <v>116501</v>
      </c>
      <c r="L4" s="1517">
        <f>+K4/$K$36</f>
        <v>0.29674676637951675</v>
      </c>
      <c r="M4" s="140"/>
    </row>
    <row r="5" spans="1:14" s="66" customFormat="1" ht="18.75" customHeight="1">
      <c r="A5" s="1150" t="s">
        <v>218</v>
      </c>
      <c r="B5" s="1722">
        <v>12</v>
      </c>
      <c r="C5" s="1619">
        <v>2777</v>
      </c>
      <c r="D5" s="1619">
        <v>6856</v>
      </c>
      <c r="E5" s="1619">
        <v>10570</v>
      </c>
      <c r="F5" s="1619">
        <v>13342</v>
      </c>
      <c r="G5" s="1619">
        <v>16110</v>
      </c>
      <c r="H5" s="1619">
        <v>17001</v>
      </c>
      <c r="I5" s="1619">
        <v>8898</v>
      </c>
      <c r="J5" s="1619">
        <v>2365</v>
      </c>
      <c r="K5" s="1151">
        <f t="shared" ref="K5:K35" si="0">SUM(B5:J5)</f>
        <v>77931</v>
      </c>
      <c r="L5" s="1305">
        <f>+K5/$K$36</f>
        <v>0.19850277895230187</v>
      </c>
    </row>
    <row r="6" spans="1:14" s="66" customFormat="1" ht="18.75">
      <c r="A6" s="1150" t="s">
        <v>102</v>
      </c>
      <c r="B6" s="1722">
        <v>14</v>
      </c>
      <c r="C6" s="1619">
        <v>1502</v>
      </c>
      <c r="D6" s="1619">
        <v>1074</v>
      </c>
      <c r="E6" s="1619">
        <v>2541</v>
      </c>
      <c r="F6" s="1619">
        <v>2638</v>
      </c>
      <c r="G6" s="1619">
        <v>3250</v>
      </c>
      <c r="H6" s="1619">
        <v>9035</v>
      </c>
      <c r="I6" s="1619">
        <v>5790</v>
      </c>
      <c r="J6" s="1619">
        <v>1542</v>
      </c>
      <c r="K6" s="1151">
        <f t="shared" si="0"/>
        <v>27386</v>
      </c>
      <c r="L6" s="1305">
        <f t="shared" ref="L6:L35" si="1">+K6/$K$36</f>
        <v>6.9756542382206549E-2</v>
      </c>
    </row>
    <row r="7" spans="1:14" s="66" customFormat="1" ht="18.75">
      <c r="A7" s="1150" t="s">
        <v>369</v>
      </c>
      <c r="B7" s="1722">
        <v>12</v>
      </c>
      <c r="C7" s="1619">
        <v>1680</v>
      </c>
      <c r="D7" s="1619">
        <v>3525</v>
      </c>
      <c r="E7" s="1619">
        <v>5821</v>
      </c>
      <c r="F7" s="1619">
        <v>6479</v>
      </c>
      <c r="G7" s="1619">
        <v>7834</v>
      </c>
      <c r="H7" s="1619">
        <v>7810</v>
      </c>
      <c r="I7" s="1619">
        <v>4628</v>
      </c>
      <c r="J7" s="1619">
        <v>1028</v>
      </c>
      <c r="K7" s="1151">
        <f t="shared" si="0"/>
        <v>38817</v>
      </c>
      <c r="L7" s="1305">
        <f t="shared" si="1"/>
        <v>9.8873136115172414E-2</v>
      </c>
      <c r="N7" s="431"/>
    </row>
    <row r="8" spans="1:14" s="66" customFormat="1" ht="18.75">
      <c r="A8" s="1150" t="s">
        <v>234</v>
      </c>
      <c r="B8" s="1722">
        <v>10</v>
      </c>
      <c r="C8" s="1619">
        <v>1179</v>
      </c>
      <c r="D8" s="1619">
        <v>2078</v>
      </c>
      <c r="E8" s="1619">
        <v>3458</v>
      </c>
      <c r="F8" s="1619">
        <v>3565</v>
      </c>
      <c r="G8" s="1619">
        <v>4223</v>
      </c>
      <c r="H8" s="1619">
        <v>5248</v>
      </c>
      <c r="I8" s="1619">
        <v>2657</v>
      </c>
      <c r="J8" s="1619">
        <v>877</v>
      </c>
      <c r="K8" s="1151">
        <f t="shared" si="0"/>
        <v>23295</v>
      </c>
      <c r="L8" s="1305">
        <f t="shared" si="1"/>
        <v>5.9336108040367402E-2</v>
      </c>
    </row>
    <row r="9" spans="1:14" s="66" customFormat="1" ht="18.75">
      <c r="A9" s="1150" t="s">
        <v>226</v>
      </c>
      <c r="B9" s="1722">
        <v>4</v>
      </c>
      <c r="C9" s="1619">
        <v>774</v>
      </c>
      <c r="D9" s="1619">
        <v>1668</v>
      </c>
      <c r="E9" s="1619">
        <v>2005</v>
      </c>
      <c r="F9" s="1619">
        <v>2128</v>
      </c>
      <c r="G9" s="1619">
        <v>2518</v>
      </c>
      <c r="H9" s="1619">
        <v>2871</v>
      </c>
      <c r="I9" s="1619">
        <v>1717</v>
      </c>
      <c r="J9" s="1619">
        <v>490</v>
      </c>
      <c r="K9" s="1151">
        <f t="shared" si="0"/>
        <v>14175</v>
      </c>
      <c r="L9" s="1305">
        <f t="shared" si="1"/>
        <v>3.6106002638858464E-2</v>
      </c>
    </row>
    <row r="10" spans="1:14" s="66" customFormat="1" ht="18.75">
      <c r="A10" s="1150" t="s">
        <v>223</v>
      </c>
      <c r="B10" s="1722">
        <v>10</v>
      </c>
      <c r="C10" s="1619">
        <v>660</v>
      </c>
      <c r="D10" s="1619">
        <v>863</v>
      </c>
      <c r="E10" s="1619">
        <v>1451</v>
      </c>
      <c r="F10" s="1619">
        <v>1868</v>
      </c>
      <c r="G10" s="1619">
        <v>2375</v>
      </c>
      <c r="H10" s="1619">
        <v>3077</v>
      </c>
      <c r="I10" s="1619">
        <v>1392</v>
      </c>
      <c r="J10" s="1619">
        <v>411</v>
      </c>
      <c r="K10" s="1151">
        <f t="shared" si="0"/>
        <v>12107</v>
      </c>
      <c r="L10" s="1305">
        <f t="shared" si="1"/>
        <v>3.0838474352639113E-2</v>
      </c>
    </row>
    <row r="11" spans="1:14" s="66" customFormat="1" ht="18.75">
      <c r="A11" s="1150" t="s">
        <v>220</v>
      </c>
      <c r="B11" s="1722">
        <v>3</v>
      </c>
      <c r="C11" s="1619">
        <v>544</v>
      </c>
      <c r="D11" s="1619">
        <v>994</v>
      </c>
      <c r="E11" s="1619">
        <v>1442</v>
      </c>
      <c r="F11" s="1619">
        <v>1711</v>
      </c>
      <c r="G11" s="1619">
        <v>2310</v>
      </c>
      <c r="H11" s="1619">
        <v>2369</v>
      </c>
      <c r="I11" s="1619">
        <v>1372</v>
      </c>
      <c r="J11" s="1619">
        <v>378</v>
      </c>
      <c r="K11" s="1151">
        <f t="shared" si="0"/>
        <v>11123</v>
      </c>
      <c r="L11" s="1305">
        <f t="shared" si="1"/>
        <v>2.8332068243528939E-2</v>
      </c>
    </row>
    <row r="12" spans="1:14" s="66" customFormat="1" ht="18.75">
      <c r="A12" s="1150" t="s">
        <v>237</v>
      </c>
      <c r="B12" s="1722">
        <v>1</v>
      </c>
      <c r="C12" s="1619">
        <v>61</v>
      </c>
      <c r="D12" s="1619">
        <v>188</v>
      </c>
      <c r="E12" s="1619">
        <v>709</v>
      </c>
      <c r="F12" s="1619">
        <v>1280</v>
      </c>
      <c r="G12" s="1619">
        <v>1365</v>
      </c>
      <c r="H12" s="1619">
        <v>1844</v>
      </c>
      <c r="I12" s="1619">
        <v>1214</v>
      </c>
      <c r="J12" s="1619">
        <v>300</v>
      </c>
      <c r="K12" s="1151">
        <f t="shared" si="0"/>
        <v>6962</v>
      </c>
      <c r="L12" s="1305">
        <f t="shared" si="1"/>
        <v>1.7733332654090484E-2</v>
      </c>
    </row>
    <row r="13" spans="1:14" s="66" customFormat="1" ht="18.75">
      <c r="A13" s="1150" t="s">
        <v>233</v>
      </c>
      <c r="B13" s="1722">
        <v>1</v>
      </c>
      <c r="C13" s="1619">
        <v>342</v>
      </c>
      <c r="D13" s="1619">
        <v>644</v>
      </c>
      <c r="E13" s="1619">
        <v>1122</v>
      </c>
      <c r="F13" s="1619">
        <v>1532</v>
      </c>
      <c r="G13" s="1619">
        <v>1867</v>
      </c>
      <c r="H13" s="1619">
        <v>2016</v>
      </c>
      <c r="I13" s="1619">
        <v>1167</v>
      </c>
      <c r="J13" s="1619">
        <v>289</v>
      </c>
      <c r="K13" s="1151">
        <f t="shared" si="0"/>
        <v>8980</v>
      </c>
      <c r="L13" s="1305">
        <f t="shared" si="1"/>
        <v>2.2873502906310336E-2</v>
      </c>
    </row>
    <row r="14" spans="1:14" s="66" customFormat="1" ht="18.75">
      <c r="A14" s="1150" t="s">
        <v>239</v>
      </c>
      <c r="B14" s="1722">
        <v>2</v>
      </c>
      <c r="C14" s="1619">
        <v>189</v>
      </c>
      <c r="D14" s="1619">
        <v>341</v>
      </c>
      <c r="E14" s="1619">
        <v>753</v>
      </c>
      <c r="F14" s="1619">
        <v>890</v>
      </c>
      <c r="G14" s="1619">
        <v>1178</v>
      </c>
      <c r="H14" s="1619">
        <v>1531</v>
      </c>
      <c r="I14" s="1619">
        <v>1070</v>
      </c>
      <c r="J14" s="1619">
        <v>290</v>
      </c>
      <c r="K14" s="1151">
        <f t="shared" si="0"/>
        <v>6244</v>
      </c>
      <c r="L14" s="1305">
        <f t="shared" si="1"/>
        <v>1.5904471285857653E-2</v>
      </c>
    </row>
    <row r="15" spans="1:14" s="66" customFormat="1" ht="18.75">
      <c r="A15" s="1152" t="s">
        <v>216</v>
      </c>
      <c r="B15" s="1722">
        <v>0</v>
      </c>
      <c r="C15" s="1619">
        <v>90</v>
      </c>
      <c r="D15" s="1619">
        <v>364</v>
      </c>
      <c r="E15" s="1619">
        <v>640</v>
      </c>
      <c r="F15" s="1619">
        <v>1063</v>
      </c>
      <c r="G15" s="1619">
        <v>1666</v>
      </c>
      <c r="H15" s="1619">
        <v>1986</v>
      </c>
      <c r="I15" s="1619">
        <v>993</v>
      </c>
      <c r="J15" s="1619">
        <v>253</v>
      </c>
      <c r="K15" s="1151">
        <f t="shared" si="0"/>
        <v>7055</v>
      </c>
      <c r="L15" s="1305">
        <f t="shared" si="1"/>
        <v>1.7970218597329557E-2</v>
      </c>
    </row>
    <row r="16" spans="1:14" s="66" customFormat="1" ht="18.75">
      <c r="A16" s="1150" t="s">
        <v>231</v>
      </c>
      <c r="B16" s="1722">
        <v>5</v>
      </c>
      <c r="C16" s="1619">
        <v>111</v>
      </c>
      <c r="D16" s="1619">
        <v>490</v>
      </c>
      <c r="E16" s="1619">
        <v>700</v>
      </c>
      <c r="F16" s="1619">
        <v>772</v>
      </c>
      <c r="G16" s="1619">
        <v>828</v>
      </c>
      <c r="H16" s="1619">
        <v>1049</v>
      </c>
      <c r="I16" s="1619">
        <v>663</v>
      </c>
      <c r="J16" s="1619">
        <v>231</v>
      </c>
      <c r="K16" s="1151">
        <f t="shared" si="0"/>
        <v>4849</v>
      </c>
      <c r="L16" s="1305">
        <f t="shared" si="1"/>
        <v>1.2351182137271583E-2</v>
      </c>
    </row>
    <row r="17" spans="1:14" s="66" customFormat="1" ht="18.75">
      <c r="A17" s="1150" t="s">
        <v>241</v>
      </c>
      <c r="B17" s="1722">
        <v>0</v>
      </c>
      <c r="C17" s="1619">
        <v>76</v>
      </c>
      <c r="D17" s="1619">
        <v>249</v>
      </c>
      <c r="E17" s="1619">
        <v>538</v>
      </c>
      <c r="F17" s="1619">
        <v>657</v>
      </c>
      <c r="G17" s="1619">
        <v>542</v>
      </c>
      <c r="H17" s="1619">
        <v>961</v>
      </c>
      <c r="I17" s="1619">
        <v>552</v>
      </c>
      <c r="J17" s="1619">
        <v>184</v>
      </c>
      <c r="K17" s="1151">
        <f t="shared" si="0"/>
        <v>3759</v>
      </c>
      <c r="L17" s="1305">
        <f t="shared" si="1"/>
        <v>9.5747769960824666E-3</v>
      </c>
    </row>
    <row r="18" spans="1:14" s="66" customFormat="1" ht="18.75">
      <c r="A18" s="1150" t="s">
        <v>232</v>
      </c>
      <c r="B18" s="1722">
        <v>0</v>
      </c>
      <c r="C18" s="1619">
        <v>51</v>
      </c>
      <c r="D18" s="1619">
        <v>304</v>
      </c>
      <c r="E18" s="1619">
        <v>384</v>
      </c>
      <c r="F18" s="1619">
        <v>412</v>
      </c>
      <c r="G18" s="1619">
        <v>609</v>
      </c>
      <c r="H18" s="1619">
        <v>761</v>
      </c>
      <c r="I18" s="1619">
        <v>518</v>
      </c>
      <c r="J18" s="1619">
        <v>119</v>
      </c>
      <c r="K18" s="1151">
        <f t="shared" si="0"/>
        <v>3158</v>
      </c>
      <c r="L18" s="1305">
        <f t="shared" si="1"/>
        <v>8.0439334274084676E-3</v>
      </c>
    </row>
    <row r="19" spans="1:14" s="66" customFormat="1" ht="18.75">
      <c r="A19" s="1150" t="s">
        <v>227</v>
      </c>
      <c r="B19" s="1722">
        <v>1</v>
      </c>
      <c r="C19" s="1619">
        <v>52</v>
      </c>
      <c r="D19" s="1619">
        <v>126</v>
      </c>
      <c r="E19" s="1619">
        <v>437</v>
      </c>
      <c r="F19" s="1619">
        <v>624</v>
      </c>
      <c r="G19" s="1619">
        <v>888</v>
      </c>
      <c r="H19" s="1619">
        <v>1255</v>
      </c>
      <c r="I19" s="1619">
        <v>493</v>
      </c>
      <c r="J19" s="1619">
        <v>132</v>
      </c>
      <c r="K19" s="1151">
        <f t="shared" si="0"/>
        <v>4008</v>
      </c>
      <c r="L19" s="1305">
        <f t="shared" si="1"/>
        <v>1.020902000539998E-2</v>
      </c>
    </row>
    <row r="20" spans="1:14" s="66" customFormat="1" ht="18.75">
      <c r="A20" s="1150" t="s">
        <v>219</v>
      </c>
      <c r="B20" s="1722">
        <v>1</v>
      </c>
      <c r="C20" s="1619">
        <v>47</v>
      </c>
      <c r="D20" s="1619">
        <v>161</v>
      </c>
      <c r="E20" s="1619">
        <v>368</v>
      </c>
      <c r="F20" s="1619">
        <v>457</v>
      </c>
      <c r="G20" s="1619">
        <v>586</v>
      </c>
      <c r="H20" s="1619">
        <v>538</v>
      </c>
      <c r="I20" s="1619">
        <v>414</v>
      </c>
      <c r="J20" s="1619">
        <v>124</v>
      </c>
      <c r="K20" s="1151">
        <f t="shared" si="0"/>
        <v>2696</v>
      </c>
      <c r="L20" s="1305">
        <f t="shared" si="1"/>
        <v>6.8671451932530809E-3</v>
      </c>
    </row>
    <row r="21" spans="1:14" s="66" customFormat="1" ht="18.75">
      <c r="A21" s="1150" t="s">
        <v>224</v>
      </c>
      <c r="B21" s="1722">
        <v>0</v>
      </c>
      <c r="C21" s="1619">
        <v>29</v>
      </c>
      <c r="D21" s="1619">
        <v>39</v>
      </c>
      <c r="E21" s="1619">
        <v>258</v>
      </c>
      <c r="F21" s="1619">
        <v>277</v>
      </c>
      <c r="G21" s="1619">
        <v>412</v>
      </c>
      <c r="H21" s="1619">
        <v>545</v>
      </c>
      <c r="I21" s="1619">
        <v>372</v>
      </c>
      <c r="J21" s="1619">
        <v>124</v>
      </c>
      <c r="K21" s="1151">
        <f t="shared" si="0"/>
        <v>2056</v>
      </c>
      <c r="L21" s="1305">
        <f t="shared" si="1"/>
        <v>5.2369623580594713E-3</v>
      </c>
    </row>
    <row r="22" spans="1:14" s="66" customFormat="1" ht="18.75">
      <c r="A22" s="1150" t="s">
        <v>230</v>
      </c>
      <c r="B22" s="1722">
        <v>1</v>
      </c>
      <c r="C22" s="1619">
        <v>17</v>
      </c>
      <c r="D22" s="1619">
        <v>62</v>
      </c>
      <c r="E22" s="1619">
        <v>120</v>
      </c>
      <c r="F22" s="1619">
        <v>252</v>
      </c>
      <c r="G22" s="1619">
        <v>476</v>
      </c>
      <c r="H22" s="1619">
        <v>605</v>
      </c>
      <c r="I22" s="1619">
        <v>341</v>
      </c>
      <c r="J22" s="1619">
        <v>91</v>
      </c>
      <c r="K22" s="1151">
        <f t="shared" si="0"/>
        <v>1965</v>
      </c>
      <c r="L22" s="1305">
        <f t="shared" si="1"/>
        <v>5.0051707361803794E-3</v>
      </c>
    </row>
    <row r="23" spans="1:14" s="66" customFormat="1" ht="18.75">
      <c r="A23" s="1150" t="s">
        <v>229</v>
      </c>
      <c r="B23" s="1722">
        <v>0</v>
      </c>
      <c r="C23" s="1619">
        <v>17</v>
      </c>
      <c r="D23" s="1619">
        <v>88</v>
      </c>
      <c r="E23" s="1619">
        <v>254</v>
      </c>
      <c r="F23" s="1619">
        <v>489</v>
      </c>
      <c r="G23" s="1619">
        <v>606</v>
      </c>
      <c r="H23" s="1619">
        <v>800</v>
      </c>
      <c r="I23" s="1619">
        <v>321</v>
      </c>
      <c r="J23" s="1619">
        <v>88</v>
      </c>
      <c r="K23" s="1151">
        <f t="shared" si="0"/>
        <v>2663</v>
      </c>
      <c r="L23" s="1305">
        <f t="shared" si="1"/>
        <v>6.7830888908134105E-3</v>
      </c>
    </row>
    <row r="24" spans="1:14" s="66" customFormat="1" ht="18.75">
      <c r="A24" s="1150" t="s">
        <v>221</v>
      </c>
      <c r="B24" s="1722">
        <v>3</v>
      </c>
      <c r="C24" s="1619">
        <v>60</v>
      </c>
      <c r="D24" s="1619">
        <v>196</v>
      </c>
      <c r="E24" s="1619">
        <v>424</v>
      </c>
      <c r="F24" s="1619">
        <v>442</v>
      </c>
      <c r="G24" s="1619">
        <v>544</v>
      </c>
      <c r="H24" s="1619">
        <v>712</v>
      </c>
      <c r="I24" s="1619">
        <v>292</v>
      </c>
      <c r="J24" s="1619">
        <v>84</v>
      </c>
      <c r="K24" s="1151">
        <f t="shared" si="0"/>
        <v>2757</v>
      </c>
      <c r="L24" s="1305">
        <f t="shared" si="1"/>
        <v>7.0225219947324721E-3</v>
      </c>
    </row>
    <row r="25" spans="1:14" s="66" customFormat="1" ht="18.75">
      <c r="A25" s="1150" t="s">
        <v>225</v>
      </c>
      <c r="B25" s="1722">
        <v>0</v>
      </c>
      <c r="C25" s="1619">
        <v>11</v>
      </c>
      <c r="D25" s="1619">
        <v>52</v>
      </c>
      <c r="E25" s="1619">
        <v>211</v>
      </c>
      <c r="F25" s="1619">
        <v>357</v>
      </c>
      <c r="G25" s="1619">
        <v>413</v>
      </c>
      <c r="H25" s="1619">
        <v>499</v>
      </c>
      <c r="I25" s="1619">
        <v>286</v>
      </c>
      <c r="J25" s="1619">
        <v>65</v>
      </c>
      <c r="K25" s="1151">
        <f t="shared" si="0"/>
        <v>1894</v>
      </c>
      <c r="L25" s="1305">
        <f t="shared" si="1"/>
        <v>4.8243223279010889E-3</v>
      </c>
    </row>
    <row r="26" spans="1:14" s="66" customFormat="1" ht="18.75">
      <c r="A26" s="1150" t="s">
        <v>217</v>
      </c>
      <c r="B26" s="1722">
        <v>1</v>
      </c>
      <c r="C26" s="1619">
        <v>44</v>
      </c>
      <c r="D26" s="1619">
        <v>147</v>
      </c>
      <c r="E26" s="1619">
        <v>256</v>
      </c>
      <c r="F26" s="1619">
        <v>280</v>
      </c>
      <c r="G26" s="1619">
        <v>293</v>
      </c>
      <c r="H26" s="1619">
        <v>333</v>
      </c>
      <c r="I26" s="1619">
        <v>284</v>
      </c>
      <c r="J26" s="1619">
        <v>78</v>
      </c>
      <c r="K26" s="1151">
        <f t="shared" si="0"/>
        <v>1716</v>
      </c>
      <c r="L26" s="1305">
        <f t="shared" si="1"/>
        <v>4.370927726862866E-3</v>
      </c>
    </row>
    <row r="27" spans="1:14" s="66" customFormat="1" ht="18.75">
      <c r="A27" s="1150" t="s">
        <v>243</v>
      </c>
      <c r="B27" s="1722">
        <v>2</v>
      </c>
      <c r="C27" s="1619">
        <v>48</v>
      </c>
      <c r="D27" s="1619">
        <v>173</v>
      </c>
      <c r="E27" s="1619">
        <v>282</v>
      </c>
      <c r="F27" s="1619">
        <v>305</v>
      </c>
      <c r="G27" s="1619">
        <v>409</v>
      </c>
      <c r="H27" s="1619">
        <v>431</v>
      </c>
      <c r="I27" s="1619">
        <v>279</v>
      </c>
      <c r="J27" s="1619">
        <v>60</v>
      </c>
      <c r="K27" s="1151">
        <f t="shared" si="0"/>
        <v>1989</v>
      </c>
      <c r="L27" s="1305">
        <f t="shared" si="1"/>
        <v>5.0663025925001401E-3</v>
      </c>
    </row>
    <row r="28" spans="1:14" s="66" customFormat="1" ht="18.75">
      <c r="A28" s="1150" t="s">
        <v>240</v>
      </c>
      <c r="B28" s="1722">
        <v>0</v>
      </c>
      <c r="C28" s="1619">
        <v>4</v>
      </c>
      <c r="D28" s="1619">
        <v>90</v>
      </c>
      <c r="E28" s="1619">
        <v>192</v>
      </c>
      <c r="F28" s="1619">
        <v>291</v>
      </c>
      <c r="G28" s="1619">
        <v>329</v>
      </c>
      <c r="H28" s="1619">
        <v>516</v>
      </c>
      <c r="I28" s="1619">
        <v>246</v>
      </c>
      <c r="J28" s="1619">
        <v>55</v>
      </c>
      <c r="K28" s="1151">
        <f t="shared" si="0"/>
        <v>1723</v>
      </c>
      <c r="L28" s="1305">
        <f t="shared" si="1"/>
        <v>4.3887578516227958E-3</v>
      </c>
    </row>
    <row r="29" spans="1:14" s="66" customFormat="1" ht="18.75">
      <c r="A29" s="1150" t="s">
        <v>351</v>
      </c>
      <c r="B29" s="1722">
        <v>0</v>
      </c>
      <c r="C29" s="1619">
        <v>8</v>
      </c>
      <c r="D29" s="1619">
        <v>24</v>
      </c>
      <c r="E29" s="1619">
        <v>132</v>
      </c>
      <c r="F29" s="1619">
        <v>188</v>
      </c>
      <c r="G29" s="1619">
        <v>273</v>
      </c>
      <c r="H29" s="1619">
        <v>379</v>
      </c>
      <c r="I29" s="1619">
        <v>235</v>
      </c>
      <c r="J29" s="1619">
        <v>54</v>
      </c>
      <c r="K29" s="1151">
        <f t="shared" si="0"/>
        <v>1293</v>
      </c>
      <c r="L29" s="1305">
        <f t="shared" si="1"/>
        <v>3.2934787592270895E-3</v>
      </c>
      <c r="N29" s="431"/>
    </row>
    <row r="30" spans="1:14" s="66" customFormat="1" ht="18.75">
      <c r="A30" s="1150" t="s">
        <v>236</v>
      </c>
      <c r="B30" s="1722">
        <v>0</v>
      </c>
      <c r="C30" s="1619">
        <v>107</v>
      </c>
      <c r="D30" s="1619">
        <v>136</v>
      </c>
      <c r="E30" s="1619">
        <v>271</v>
      </c>
      <c r="F30" s="1619">
        <v>423</v>
      </c>
      <c r="G30" s="1619">
        <v>484</v>
      </c>
      <c r="H30" s="1619">
        <v>540</v>
      </c>
      <c r="I30" s="1619">
        <v>221</v>
      </c>
      <c r="J30" s="1619">
        <v>59</v>
      </c>
      <c r="K30" s="1151">
        <f t="shared" si="0"/>
        <v>2241</v>
      </c>
      <c r="L30" s="1305">
        <f t="shared" si="1"/>
        <v>5.708187083857624E-3</v>
      </c>
    </row>
    <row r="31" spans="1:14" s="66" customFormat="1" ht="18.75">
      <c r="A31" s="1150" t="s">
        <v>242</v>
      </c>
      <c r="B31" s="1722">
        <v>0</v>
      </c>
      <c r="C31" s="1619">
        <v>6</v>
      </c>
      <c r="D31" s="1619">
        <v>17</v>
      </c>
      <c r="E31" s="1619">
        <v>74</v>
      </c>
      <c r="F31" s="1619">
        <v>146</v>
      </c>
      <c r="G31" s="1619">
        <v>153</v>
      </c>
      <c r="H31" s="1619">
        <v>207</v>
      </c>
      <c r="I31" s="1619">
        <v>131</v>
      </c>
      <c r="J31" s="1619">
        <v>40</v>
      </c>
      <c r="K31" s="1151">
        <f t="shared" si="0"/>
        <v>774</v>
      </c>
      <c r="L31" s="1305">
        <f t="shared" si="1"/>
        <v>1.9715023663122717E-3</v>
      </c>
    </row>
    <row r="32" spans="1:14" s="66" customFormat="1" ht="18.75" customHeight="1">
      <c r="A32" s="1150" t="s">
        <v>228</v>
      </c>
      <c r="B32" s="1722">
        <v>2</v>
      </c>
      <c r="C32" s="1619">
        <v>28</v>
      </c>
      <c r="D32" s="1619">
        <v>59</v>
      </c>
      <c r="E32" s="1619">
        <v>307</v>
      </c>
      <c r="F32" s="1619">
        <v>291</v>
      </c>
      <c r="G32" s="1619">
        <v>87</v>
      </c>
      <c r="H32" s="1619">
        <v>124</v>
      </c>
      <c r="I32" s="1619">
        <v>117</v>
      </c>
      <c r="J32" s="1619">
        <v>27</v>
      </c>
      <c r="K32" s="1151">
        <f t="shared" si="0"/>
        <v>1042</v>
      </c>
      <c r="L32" s="1305">
        <f t="shared" si="1"/>
        <v>2.6541414285495956E-3</v>
      </c>
    </row>
    <row r="33" spans="1:14" s="66" customFormat="1" ht="18.75" customHeight="1">
      <c r="A33" s="1150" t="s">
        <v>222</v>
      </c>
      <c r="B33" s="1722">
        <v>0</v>
      </c>
      <c r="C33" s="1619">
        <v>5</v>
      </c>
      <c r="D33" s="1619">
        <v>1</v>
      </c>
      <c r="E33" s="1619">
        <v>3</v>
      </c>
      <c r="F33" s="1619">
        <v>2</v>
      </c>
      <c r="G33" s="1619">
        <v>2</v>
      </c>
      <c r="H33" s="1619">
        <v>74</v>
      </c>
      <c r="I33" s="1619">
        <v>64</v>
      </c>
      <c r="J33" s="1619">
        <v>21</v>
      </c>
      <c r="K33" s="1151">
        <f t="shared" si="0"/>
        <v>172</v>
      </c>
      <c r="L33" s="1305">
        <f t="shared" si="1"/>
        <v>4.3811163695828259E-4</v>
      </c>
    </row>
    <row r="34" spans="1:14" s="431" customFormat="1" ht="18.75">
      <c r="A34" s="1150" t="s">
        <v>238</v>
      </c>
      <c r="B34" s="1722">
        <v>0</v>
      </c>
      <c r="C34" s="1619">
        <v>28</v>
      </c>
      <c r="D34" s="1619">
        <v>26</v>
      </c>
      <c r="E34" s="1619">
        <v>69</v>
      </c>
      <c r="F34" s="1619">
        <v>89</v>
      </c>
      <c r="G34" s="1619">
        <v>159</v>
      </c>
      <c r="H34" s="1619">
        <v>123</v>
      </c>
      <c r="I34" s="1619">
        <v>64</v>
      </c>
      <c r="J34" s="1619">
        <v>20</v>
      </c>
      <c r="K34" s="1151">
        <f t="shared" si="0"/>
        <v>578</v>
      </c>
      <c r="L34" s="1305">
        <f t="shared" si="1"/>
        <v>1.4722588730342288E-3</v>
      </c>
      <c r="N34" s="66"/>
    </row>
    <row r="35" spans="1:14" s="431" customFormat="1" ht="18.75">
      <c r="A35" s="1150" t="s">
        <v>235</v>
      </c>
      <c r="B35" s="1722">
        <v>0</v>
      </c>
      <c r="C35" s="1619">
        <v>5</v>
      </c>
      <c r="D35" s="1619">
        <v>42</v>
      </c>
      <c r="E35" s="1619">
        <v>87</v>
      </c>
      <c r="F35" s="1619">
        <v>117</v>
      </c>
      <c r="G35" s="1619">
        <v>226</v>
      </c>
      <c r="H35" s="1619">
        <v>143</v>
      </c>
      <c r="I35" s="1619">
        <v>54</v>
      </c>
      <c r="J35" s="1619">
        <v>11</v>
      </c>
      <c r="K35" s="1151">
        <f t="shared" si="0"/>
        <v>685</v>
      </c>
      <c r="L35" s="1305">
        <f t="shared" si="1"/>
        <v>1.7448050657931603E-3</v>
      </c>
      <c r="N35" s="66"/>
    </row>
    <row r="36" spans="1:14" s="66" customFormat="1" ht="18.75">
      <c r="A36" s="1153" t="s">
        <v>2</v>
      </c>
      <c r="B36" s="1620">
        <f t="shared" ref="B36:G36" si="2">SUM(B4:B35)</f>
        <v>9266</v>
      </c>
      <c r="C36" s="1620">
        <f t="shared" si="2"/>
        <v>19521</v>
      </c>
      <c r="D36" s="1620">
        <f t="shared" si="2"/>
        <v>32139</v>
      </c>
      <c r="E36" s="1620">
        <f t="shared" si="2"/>
        <v>49285</v>
      </c>
      <c r="F36" s="1620">
        <f t="shared" si="2"/>
        <v>59667</v>
      </c>
      <c r="G36" s="1620">
        <f t="shared" si="2"/>
        <v>73405</v>
      </c>
      <c r="H36" s="1620">
        <f>SUM(H4:H35)</f>
        <v>86959</v>
      </c>
      <c r="I36" s="1621">
        <f>SUM(I4:I35)</f>
        <v>49148</v>
      </c>
      <c r="J36" s="1621">
        <f>SUM(J4:J35)</f>
        <v>13204</v>
      </c>
      <c r="K36" s="1518">
        <f>SUM(B36:J36)</f>
        <v>392594</v>
      </c>
      <c r="L36" s="1442">
        <f>SUM(L4:L35)</f>
        <v>1.0000000000000002</v>
      </c>
    </row>
    <row r="37" spans="1:14" s="66" customFormat="1">
      <c r="B37" s="1618"/>
      <c r="C37" s="1618"/>
      <c r="D37" s="1618"/>
      <c r="E37" s="1618"/>
      <c r="F37" s="1618"/>
      <c r="G37" s="1618"/>
      <c r="H37" s="1618"/>
      <c r="I37" s="1618"/>
      <c r="J37" s="1618"/>
      <c r="K37" s="1498"/>
      <c r="L37" s="1498"/>
      <c r="M37" s="431"/>
    </row>
    <row r="38" spans="1:14" s="66" customFormat="1" ht="21" customHeight="1">
      <c r="B38" s="1618"/>
      <c r="C38" s="1618"/>
      <c r="D38" s="1618"/>
      <c r="E38" s="1618"/>
      <c r="F38" s="1618"/>
      <c r="G38" s="1618"/>
      <c r="H38" s="1618"/>
      <c r="I38" s="1618"/>
      <c r="J38" s="1618"/>
      <c r="K38" s="1498"/>
      <c r="L38" s="1498"/>
    </row>
    <row r="39" spans="1:14" s="66" customFormat="1">
      <c r="B39" s="1618"/>
      <c r="C39" s="1618"/>
      <c r="D39" s="1618"/>
      <c r="E39" s="1618"/>
      <c r="F39" s="1618"/>
      <c r="G39" s="1618"/>
      <c r="H39" s="1618"/>
      <c r="I39" s="1618"/>
      <c r="J39" s="1618"/>
      <c r="K39" s="1498"/>
      <c r="L39" s="1498"/>
    </row>
    <row r="40" spans="1:14" s="66" customFormat="1">
      <c r="B40" s="1618"/>
      <c r="C40" s="1618"/>
      <c r="D40" s="1618"/>
      <c r="E40" s="1618"/>
      <c r="F40" s="1618"/>
      <c r="G40" s="1618"/>
      <c r="H40" s="1618"/>
      <c r="I40" s="1618"/>
      <c r="J40" s="1618"/>
      <c r="K40" s="1498"/>
      <c r="L40" s="1498"/>
    </row>
    <row r="41" spans="1:14" s="66" customFormat="1" ht="21" customHeight="1">
      <c r="B41" s="1618"/>
      <c r="C41" s="1618"/>
      <c r="D41" s="1618"/>
      <c r="E41" s="1618"/>
      <c r="F41" s="1618"/>
      <c r="G41" s="1618"/>
      <c r="H41" s="1618"/>
      <c r="I41" s="1618"/>
      <c r="J41" s="1618"/>
      <c r="K41" s="1498"/>
      <c r="L41" s="1498"/>
    </row>
    <row r="42" spans="1:14" s="66" customFormat="1">
      <c r="B42" s="1618"/>
      <c r="C42" s="1618"/>
      <c r="D42" s="1618"/>
      <c r="E42" s="1618"/>
      <c r="F42" s="1618"/>
      <c r="G42" s="1618"/>
      <c r="H42" s="1618"/>
      <c r="I42" s="1618"/>
      <c r="J42" s="1618"/>
      <c r="K42" s="1498"/>
      <c r="L42" s="1498"/>
    </row>
    <row r="43" spans="1:14" s="66" customFormat="1">
      <c r="B43" s="1618"/>
      <c r="C43" s="1618"/>
      <c r="D43" s="1618"/>
      <c r="E43" s="1618"/>
      <c r="F43" s="1618"/>
      <c r="G43" s="1618"/>
      <c r="H43" s="1618"/>
      <c r="I43" s="1618"/>
      <c r="J43" s="1618"/>
      <c r="K43" s="1498"/>
      <c r="L43" s="1498"/>
    </row>
    <row r="44" spans="1:14" s="66" customFormat="1" ht="21" customHeight="1">
      <c r="B44" s="1618"/>
      <c r="C44" s="1618"/>
      <c r="D44" s="1618"/>
      <c r="E44" s="1618"/>
      <c r="F44" s="1618"/>
      <c r="G44" s="1618"/>
      <c r="H44" s="1618"/>
      <c r="I44" s="1618"/>
      <c r="J44" s="1618"/>
      <c r="K44" s="1498"/>
      <c r="L44" s="1498"/>
    </row>
    <row r="45" spans="1:14" s="66" customFormat="1" ht="31.5" customHeight="1">
      <c r="B45" s="1618"/>
      <c r="C45" s="1618"/>
      <c r="D45" s="1618"/>
      <c r="E45" s="1618"/>
      <c r="F45" s="1618"/>
      <c r="G45" s="1618"/>
      <c r="H45" s="1618"/>
      <c r="I45" s="1618"/>
      <c r="J45" s="1618"/>
      <c r="K45" s="1498"/>
      <c r="L45" s="1498"/>
    </row>
    <row r="46" spans="1:14" s="66" customFormat="1">
      <c r="A46" s="32"/>
      <c r="B46" s="1622"/>
      <c r="C46" s="1622"/>
      <c r="D46" s="1622"/>
      <c r="E46" s="1622"/>
      <c r="F46" s="1622"/>
      <c r="G46" s="1622"/>
      <c r="H46" s="1622"/>
      <c r="I46" s="1622"/>
      <c r="J46" s="1622"/>
      <c r="K46" s="151"/>
      <c r="L46" s="151"/>
    </row>
    <row r="47" spans="1:14" ht="21" customHeight="1">
      <c r="M47" s="66"/>
    </row>
    <row r="48" spans="1:14">
      <c r="M48" s="66"/>
    </row>
  </sheetData>
  <mergeCells count="1">
    <mergeCell ref="A1:M1"/>
  </mergeCells>
  <printOptions horizontalCentered="1"/>
  <pageMargins left="0.39370078740157483" right="0.39370078740157483" top="0.23622047244094491" bottom="0.23622047244094491" header="0.31496062992125984" footer="0.31496062992125984"/>
  <pageSetup scale="46" orientation="landscape" r:id="rId1"/>
  <rowBreaks count="1" manualBreakCount="1">
    <brk id="17" max="16383" man="1"/>
  </rowBreaks>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L31"/>
  <sheetViews>
    <sheetView showGridLines="0" view="pageBreakPreview" zoomScale="73" zoomScaleNormal="100" zoomScaleSheetLayoutView="73" workbookViewId="0">
      <selection activeCell="M1" sqref="M1:V1048576"/>
    </sheetView>
  </sheetViews>
  <sheetFormatPr baseColWidth="10" defaultColWidth="11.42578125" defaultRowHeight="15"/>
  <cols>
    <col min="1" max="1" width="19.85546875" style="32" customWidth="1"/>
    <col min="2" max="2" width="14.42578125" style="32" customWidth="1"/>
    <col min="3" max="3" width="14.85546875" style="32" customWidth="1"/>
    <col min="4" max="4" width="16" style="32" customWidth="1"/>
    <col min="5" max="5" width="12.85546875" style="32" customWidth="1"/>
    <col min="6" max="6" width="14.140625" style="32" customWidth="1"/>
    <col min="7" max="7" width="13.85546875" style="32" customWidth="1"/>
    <col min="8" max="8" width="16.7109375" style="32" customWidth="1"/>
    <col min="9" max="9" width="18.42578125" style="32" customWidth="1"/>
    <col min="10" max="10" width="30.5703125" style="32" customWidth="1"/>
    <col min="11" max="11" width="16.7109375" style="32" customWidth="1"/>
    <col min="12" max="12" width="30.5703125" style="32" customWidth="1"/>
    <col min="13" max="16384" width="11.42578125" style="32"/>
  </cols>
  <sheetData>
    <row r="1" spans="1:12" s="66" customFormat="1" ht="88.5" customHeight="1">
      <c r="A1" s="2444"/>
      <c r="B1" s="2444"/>
      <c r="C1" s="2444"/>
      <c r="D1" s="2444"/>
      <c r="E1" s="2444"/>
      <c r="F1" s="2444"/>
      <c r="G1" s="2444"/>
      <c r="H1" s="2444"/>
      <c r="I1" s="2444"/>
      <c r="J1" s="2444"/>
      <c r="K1" s="2444"/>
      <c r="L1" s="2444"/>
    </row>
    <row r="2" spans="1:12" s="66" customFormat="1" ht="17.25" customHeight="1">
      <c r="A2" s="110"/>
      <c r="B2" s="110"/>
      <c r="C2" s="110"/>
      <c r="D2" s="110"/>
      <c r="E2" s="110"/>
      <c r="F2" s="110"/>
      <c r="G2" s="110"/>
      <c r="H2" s="110"/>
      <c r="I2" s="110"/>
      <c r="J2" s="110"/>
      <c r="K2" s="110"/>
      <c r="L2" s="110"/>
    </row>
    <row r="3" spans="1:12" s="110" customFormat="1" ht="43.5" customHeight="1">
      <c r="A3" s="319" t="s">
        <v>0</v>
      </c>
      <c r="B3" s="317" t="s">
        <v>250</v>
      </c>
      <c r="C3" s="317" t="s">
        <v>249</v>
      </c>
      <c r="D3" s="317" t="s">
        <v>248</v>
      </c>
      <c r="E3" s="307" t="s">
        <v>103</v>
      </c>
      <c r="F3" s="317" t="s">
        <v>247</v>
      </c>
      <c r="G3" s="317" t="s">
        <v>246</v>
      </c>
      <c r="H3" s="318" t="s">
        <v>245</v>
      </c>
      <c r="L3" s="110" t="s">
        <v>10</v>
      </c>
    </row>
    <row r="4" spans="1:12" s="66" customFormat="1" ht="16.5" customHeight="1">
      <c r="A4" s="320">
        <v>2005</v>
      </c>
      <c r="B4" s="1154">
        <v>215</v>
      </c>
      <c r="C4" s="1154">
        <v>3135</v>
      </c>
      <c r="D4" s="1154">
        <v>381</v>
      </c>
      <c r="E4" s="740">
        <f t="shared" ref="E4:E10" si="0">SUM(B4:D4)</f>
        <v>3731</v>
      </c>
      <c r="F4" s="1155">
        <f t="shared" ref="F4:F20" si="1">B4/E4</f>
        <v>5.7625301527740549E-2</v>
      </c>
      <c r="G4" s="1155">
        <f t="shared" ref="G4:G20" si="2">C4/E4</f>
        <v>0.84025730367193785</v>
      </c>
      <c r="H4" s="1156">
        <f t="shared" ref="H4:H20" si="3">D4/E4</f>
        <v>0.10211739480032163</v>
      </c>
    </row>
    <row r="5" spans="1:12" s="66" customFormat="1" ht="21.75" customHeight="1">
      <c r="A5" s="320" t="s">
        <v>193</v>
      </c>
      <c r="B5" s="1154">
        <v>530</v>
      </c>
      <c r="C5" s="1154">
        <v>4514</v>
      </c>
      <c r="D5" s="1154">
        <v>491</v>
      </c>
      <c r="E5" s="740">
        <f t="shared" si="0"/>
        <v>5535</v>
      </c>
      <c r="F5" s="1155">
        <f t="shared" si="1"/>
        <v>9.5754290876242099E-2</v>
      </c>
      <c r="G5" s="1155">
        <f t="shared" si="2"/>
        <v>0.8155374887082204</v>
      </c>
      <c r="H5" s="1156">
        <f t="shared" si="3"/>
        <v>8.8708220415537484E-2</v>
      </c>
      <c r="I5" s="604"/>
      <c r="J5" s="604"/>
      <c r="K5" s="604"/>
      <c r="L5" s="604"/>
    </row>
    <row r="6" spans="1:12" s="66" customFormat="1" ht="15.75">
      <c r="A6" s="320" t="s">
        <v>130</v>
      </c>
      <c r="B6" s="1154">
        <v>973</v>
      </c>
      <c r="C6" s="1154">
        <v>7357</v>
      </c>
      <c r="D6" s="1154">
        <v>214</v>
      </c>
      <c r="E6" s="740">
        <f t="shared" si="0"/>
        <v>8544</v>
      </c>
      <c r="F6" s="1155">
        <f t="shared" si="1"/>
        <v>0.11388108614232209</v>
      </c>
      <c r="G6" s="1155">
        <f t="shared" si="2"/>
        <v>0.86107209737827717</v>
      </c>
      <c r="H6" s="1156">
        <f t="shared" si="3"/>
        <v>2.5046816479400748E-2</v>
      </c>
      <c r="I6" s="604"/>
      <c r="J6" s="604"/>
      <c r="K6" s="604"/>
      <c r="L6" s="604"/>
    </row>
    <row r="7" spans="1:12" s="66" customFormat="1" ht="15.75">
      <c r="A7" s="320" t="s">
        <v>168</v>
      </c>
      <c r="B7" s="1154">
        <v>1313</v>
      </c>
      <c r="C7" s="1154">
        <v>9407</v>
      </c>
      <c r="D7" s="1154">
        <v>257</v>
      </c>
      <c r="E7" s="740">
        <f t="shared" si="0"/>
        <v>10977</v>
      </c>
      <c r="F7" s="1155">
        <f t="shared" si="1"/>
        <v>0.11961373781543226</v>
      </c>
      <c r="G7" s="1155">
        <f t="shared" si="2"/>
        <v>0.85697367222374055</v>
      </c>
      <c r="H7" s="1156">
        <f t="shared" si="3"/>
        <v>2.3412589960827183E-2</v>
      </c>
      <c r="I7" s="604"/>
      <c r="J7" s="604"/>
      <c r="K7" s="604"/>
      <c r="L7" s="604"/>
    </row>
    <row r="8" spans="1:12" s="66" customFormat="1" ht="20.25" customHeight="1">
      <c r="A8" s="320" t="s">
        <v>169</v>
      </c>
      <c r="B8" s="1154">
        <v>1953</v>
      </c>
      <c r="C8" s="1154">
        <v>12523</v>
      </c>
      <c r="D8" s="1154">
        <v>207</v>
      </c>
      <c r="E8" s="740">
        <f t="shared" si="0"/>
        <v>14683</v>
      </c>
      <c r="F8" s="1155">
        <f t="shared" si="1"/>
        <v>0.1330109650616359</v>
      </c>
      <c r="G8" s="1155">
        <f t="shared" si="2"/>
        <v>0.85289109854934275</v>
      </c>
      <c r="H8" s="1156">
        <f t="shared" si="3"/>
        <v>1.4097936389021317E-2</v>
      </c>
      <c r="I8" s="604"/>
      <c r="J8" s="604"/>
      <c r="K8" s="604"/>
      <c r="L8" s="604"/>
    </row>
    <row r="9" spans="1:12" s="66" customFormat="1" ht="15.75">
      <c r="A9" s="320" t="s">
        <v>146</v>
      </c>
      <c r="B9" s="1154">
        <v>2519</v>
      </c>
      <c r="C9" s="1154">
        <v>14493</v>
      </c>
      <c r="D9" s="1154">
        <v>444</v>
      </c>
      <c r="E9" s="740">
        <f t="shared" si="0"/>
        <v>17456</v>
      </c>
      <c r="F9" s="1155">
        <f t="shared" si="1"/>
        <v>0.1443056828597617</v>
      </c>
      <c r="G9" s="1155">
        <f t="shared" si="2"/>
        <v>0.8302589367552704</v>
      </c>
      <c r="H9" s="1156">
        <f t="shared" si="3"/>
        <v>2.5435380384967919E-2</v>
      </c>
    </row>
    <row r="10" spans="1:12" s="66" customFormat="1" ht="15.75">
      <c r="A10" s="320" t="s">
        <v>170</v>
      </c>
      <c r="B10" s="1154">
        <v>3191</v>
      </c>
      <c r="C10" s="1154">
        <v>18636</v>
      </c>
      <c r="D10" s="1154">
        <v>770</v>
      </c>
      <c r="E10" s="740">
        <f t="shared" si="0"/>
        <v>22597</v>
      </c>
      <c r="F10" s="1155">
        <f t="shared" si="1"/>
        <v>0.14121343541178033</v>
      </c>
      <c r="G10" s="1155">
        <f t="shared" si="2"/>
        <v>0.82471124485551184</v>
      </c>
      <c r="H10" s="1156">
        <f t="shared" si="3"/>
        <v>3.407531973270788E-2</v>
      </c>
    </row>
    <row r="11" spans="1:12" s="66" customFormat="1" ht="15.75">
      <c r="A11" s="320" t="s">
        <v>385</v>
      </c>
      <c r="B11" s="1154">
        <v>3646</v>
      </c>
      <c r="C11" s="1154">
        <v>23042</v>
      </c>
      <c r="D11" s="1154">
        <v>0</v>
      </c>
      <c r="E11" s="740">
        <f t="shared" ref="E11:E17" si="4">SUM(B11:D11)</f>
        <v>26688</v>
      </c>
      <c r="F11" s="1155">
        <f t="shared" ref="F11:F16" si="5">B11/E11</f>
        <v>0.13661570743405277</v>
      </c>
      <c r="G11" s="1155">
        <f t="shared" ref="G11:G16" si="6">C11/E11</f>
        <v>0.86338429256594729</v>
      </c>
      <c r="H11" s="1156">
        <f t="shared" ref="H11:H16" si="7">D11/E11</f>
        <v>0</v>
      </c>
    </row>
    <row r="12" spans="1:12" s="66" customFormat="1" ht="15.75">
      <c r="A12" s="320" t="s">
        <v>419</v>
      </c>
      <c r="B12" s="1154">
        <v>4605</v>
      </c>
      <c r="C12" s="1154">
        <v>24027</v>
      </c>
      <c r="D12" s="1154">
        <v>3</v>
      </c>
      <c r="E12" s="740">
        <f t="shared" si="4"/>
        <v>28635</v>
      </c>
      <c r="F12" s="1155">
        <f t="shared" si="5"/>
        <v>0.16081718177056051</v>
      </c>
      <c r="G12" s="1155">
        <f t="shared" si="6"/>
        <v>0.83907805133577784</v>
      </c>
      <c r="H12" s="1156">
        <f t="shared" si="7"/>
        <v>1.0476689366160294E-4</v>
      </c>
    </row>
    <row r="13" spans="1:12" s="66" customFormat="1" ht="15.75">
      <c r="A13" s="320" t="s">
        <v>424</v>
      </c>
      <c r="B13" s="1154">
        <v>4791</v>
      </c>
      <c r="C13" s="1154">
        <v>26240</v>
      </c>
      <c r="D13" s="1154">
        <v>1</v>
      </c>
      <c r="E13" s="740">
        <f t="shared" si="4"/>
        <v>31032</v>
      </c>
      <c r="F13" s="1155">
        <f t="shared" si="5"/>
        <v>0.15438901778808972</v>
      </c>
      <c r="G13" s="1155">
        <f t="shared" si="6"/>
        <v>0.84557875741170407</v>
      </c>
      <c r="H13" s="1156">
        <f t="shared" si="7"/>
        <v>3.2224800206238723E-5</v>
      </c>
    </row>
    <row r="14" spans="1:12" s="66" customFormat="1" ht="15.75">
      <c r="A14" s="320" t="s">
        <v>693</v>
      </c>
      <c r="B14" s="1154">
        <v>4653</v>
      </c>
      <c r="C14" s="1154">
        <v>29895</v>
      </c>
      <c r="D14" s="1154">
        <v>1</v>
      </c>
      <c r="E14" s="740">
        <f t="shared" si="4"/>
        <v>34549</v>
      </c>
      <c r="F14" s="1155">
        <f t="shared" si="5"/>
        <v>0.1346782830183218</v>
      </c>
      <c r="G14" s="1155">
        <f t="shared" si="6"/>
        <v>0.86529277258386639</v>
      </c>
      <c r="H14" s="1156">
        <f t="shared" si="7"/>
        <v>2.8944397811803524E-5</v>
      </c>
    </row>
    <row r="15" spans="1:12" s="66" customFormat="1" ht="15.75">
      <c r="A15" s="320" t="s">
        <v>747</v>
      </c>
      <c r="B15" s="1154">
        <v>5873</v>
      </c>
      <c r="C15" s="1154">
        <v>32982</v>
      </c>
      <c r="D15" s="1154">
        <v>1</v>
      </c>
      <c r="E15" s="740">
        <f t="shared" si="4"/>
        <v>38856</v>
      </c>
      <c r="F15" s="1155">
        <f t="shared" si="5"/>
        <v>0.1511478278772905</v>
      </c>
      <c r="G15" s="1155">
        <f t="shared" si="6"/>
        <v>0.8488264360716492</v>
      </c>
      <c r="H15" s="1156">
        <f t="shared" si="7"/>
        <v>2.5736051060325302E-5</v>
      </c>
    </row>
    <row r="16" spans="1:12" s="604" customFormat="1" ht="16.5" customHeight="1">
      <c r="A16" s="320" t="s">
        <v>768</v>
      </c>
      <c r="B16" s="1154">
        <v>5761</v>
      </c>
      <c r="C16" s="1154">
        <v>35719</v>
      </c>
      <c r="D16" s="1154">
        <v>9</v>
      </c>
      <c r="E16" s="740">
        <f t="shared" si="4"/>
        <v>41489</v>
      </c>
      <c r="F16" s="1155">
        <f t="shared" si="5"/>
        <v>0.13885608233507676</v>
      </c>
      <c r="G16" s="1155">
        <f t="shared" si="6"/>
        <v>0.86092699269685946</v>
      </c>
      <c r="H16" s="1156">
        <f t="shared" si="7"/>
        <v>2.1692496806382416E-4</v>
      </c>
    </row>
    <row r="17" spans="1:12" s="604" customFormat="1" ht="16.5" customHeight="1">
      <c r="A17" s="320" t="s">
        <v>818</v>
      </c>
      <c r="B17" s="487">
        <v>5057</v>
      </c>
      <c r="C17" s="487">
        <v>40412</v>
      </c>
      <c r="D17" s="487">
        <v>1</v>
      </c>
      <c r="E17" s="740">
        <f t="shared" si="4"/>
        <v>45470</v>
      </c>
      <c r="F17" s="1155">
        <f>B17/E17</f>
        <v>0.11121618649659117</v>
      </c>
      <c r="G17" s="1155">
        <f>C17/E17</f>
        <v>0.88876182098086653</v>
      </c>
      <c r="H17" s="1156">
        <f>D17/E17</f>
        <v>2.1992522542335606E-5</v>
      </c>
    </row>
    <row r="18" spans="1:12" s="604" customFormat="1" ht="16.5" customHeight="1">
      <c r="A18" s="320" t="s">
        <v>875</v>
      </c>
      <c r="B18" s="487">
        <v>6182</v>
      </c>
      <c r="C18" s="487">
        <v>42963</v>
      </c>
      <c r="D18" s="487">
        <v>3</v>
      </c>
      <c r="E18" s="740">
        <f>SUM(B18:D18)</f>
        <v>49148</v>
      </c>
      <c r="F18" s="1155">
        <f>B18/E18</f>
        <v>0.12578334825425247</v>
      </c>
      <c r="G18" s="1155">
        <f>C18/E18</f>
        <v>0.87415561162203959</v>
      </c>
      <c r="H18" s="1156">
        <f>D18/E18</f>
        <v>6.1040123707984054E-5</v>
      </c>
    </row>
    <row r="19" spans="1:12" s="604" customFormat="1" ht="16.5" customHeight="1">
      <c r="A19" s="320" t="s">
        <v>1108</v>
      </c>
      <c r="B19" s="487">
        <v>1785</v>
      </c>
      <c r="C19" s="487">
        <v>11419</v>
      </c>
      <c r="D19" s="487">
        <v>0</v>
      </c>
      <c r="E19" s="740">
        <f>SUM(B19:D19)</f>
        <v>13204</v>
      </c>
      <c r="F19" s="1155">
        <f>B19/E19</f>
        <v>0.13518630717964253</v>
      </c>
      <c r="G19" s="1155">
        <f>C19/E19</f>
        <v>0.86481369282035747</v>
      </c>
      <c r="H19" s="1156">
        <f>D19/E19</f>
        <v>0</v>
      </c>
    </row>
    <row r="20" spans="1:12" s="66" customFormat="1" ht="19.5" customHeight="1">
      <c r="A20" s="307" t="s">
        <v>2</v>
      </c>
      <c r="B20" s="1359">
        <f>SUM(B4:B19)</f>
        <v>53047</v>
      </c>
      <c r="C20" s="1360">
        <f>SUM(C4:C19)</f>
        <v>336764</v>
      </c>
      <c r="D20" s="1360">
        <f>SUM(D4:D19)</f>
        <v>2783</v>
      </c>
      <c r="E20" s="741">
        <f>SUM(E4:E19)</f>
        <v>392594</v>
      </c>
      <c r="F20" s="1157">
        <f t="shared" si="1"/>
        <v>0.13511923259143033</v>
      </c>
      <c r="G20" s="1157">
        <f t="shared" si="2"/>
        <v>0.85779201923615744</v>
      </c>
      <c r="H20" s="1158">
        <f t="shared" si="3"/>
        <v>7.0887481724122119E-3</v>
      </c>
      <c r="L20" s="32"/>
    </row>
    <row r="21" spans="1:12" s="66" customFormat="1">
      <c r="A21" s="118"/>
      <c r="B21" s="117"/>
      <c r="C21" s="117"/>
      <c r="D21" s="117"/>
      <c r="L21" s="32"/>
    </row>
    <row r="22" spans="1:12" s="66" customFormat="1">
      <c r="A22" s="118"/>
      <c r="B22" s="117"/>
      <c r="C22" s="117"/>
      <c r="D22" s="117"/>
    </row>
    <row r="23" spans="1:12" s="66" customFormat="1">
      <c r="A23" s="118"/>
      <c r="B23" s="117"/>
      <c r="C23" s="117"/>
      <c r="D23" s="117"/>
    </row>
    <row r="24" spans="1:12" s="66" customFormat="1">
      <c r="A24" s="118"/>
      <c r="B24" s="117"/>
      <c r="C24" s="117"/>
      <c r="D24" s="117"/>
    </row>
    <row r="25" spans="1:12" s="66" customFormat="1"/>
    <row r="26" spans="1:12" s="66" customFormat="1"/>
    <row r="27" spans="1:12" s="66" customFormat="1"/>
    <row r="28" spans="1:12" s="66" customFormat="1"/>
    <row r="29" spans="1:12" s="66" customFormat="1"/>
    <row r="30" spans="1:12">
      <c r="A30" s="66"/>
      <c r="B30" s="66"/>
      <c r="C30" s="66"/>
      <c r="D30" s="66"/>
      <c r="E30" s="66"/>
      <c r="F30" s="66"/>
      <c r="G30" s="66"/>
      <c r="H30" s="66"/>
    </row>
    <row r="31" spans="1:12">
      <c r="A31" s="66"/>
      <c r="B31" s="66"/>
      <c r="C31" s="66"/>
      <c r="D31" s="66"/>
      <c r="E31" s="66"/>
      <c r="F31" s="66"/>
      <c r="G31" s="66"/>
      <c r="H31" s="66"/>
      <c r="L31" s="116"/>
    </row>
  </sheetData>
  <mergeCells count="1">
    <mergeCell ref="A1:L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L31"/>
  <sheetViews>
    <sheetView showGridLines="0" view="pageBreakPreview" zoomScale="73" zoomScaleNormal="100" zoomScaleSheetLayoutView="73" workbookViewId="0">
      <selection activeCell="M1" sqref="M1:W1048576"/>
    </sheetView>
  </sheetViews>
  <sheetFormatPr baseColWidth="10" defaultColWidth="11.42578125" defaultRowHeight="15"/>
  <cols>
    <col min="1" max="1" width="19" style="32" customWidth="1"/>
    <col min="2" max="2" width="12.28515625" style="32" customWidth="1"/>
    <col min="3" max="3" width="14.42578125" style="32" customWidth="1"/>
    <col min="4" max="4" width="14.42578125" style="32" hidden="1" customWidth="1"/>
    <col min="5" max="5" width="12.7109375" style="32" customWidth="1"/>
    <col min="6" max="6" width="14.5703125" style="32" customWidth="1"/>
    <col min="7" max="7" width="13.7109375" style="32" customWidth="1"/>
    <col min="8" max="8" width="27.28515625" style="32" customWidth="1"/>
    <col min="9" max="9" width="24.7109375" style="32" customWidth="1"/>
    <col min="10" max="10" width="21" style="32" customWidth="1"/>
    <col min="11" max="11" width="25.42578125" style="32" customWidth="1"/>
    <col min="12" max="12" width="18.85546875" style="32" customWidth="1"/>
    <col min="13" max="16384" width="11.42578125" style="32"/>
  </cols>
  <sheetData>
    <row r="1" spans="1:12" s="66" customFormat="1" ht="70.5" customHeight="1">
      <c r="A1" s="2444"/>
      <c r="B1" s="2444"/>
      <c r="C1" s="2444"/>
      <c r="D1" s="2444"/>
      <c r="E1" s="2444"/>
      <c r="F1" s="2444"/>
      <c r="G1" s="2444"/>
      <c r="H1" s="2444"/>
      <c r="I1" s="2444"/>
      <c r="J1" s="2444"/>
      <c r="K1" s="2444"/>
      <c r="L1" s="2444"/>
    </row>
    <row r="2" spans="1:12" s="31" customFormat="1" ht="27" customHeight="1">
      <c r="A2" s="308"/>
      <c r="B2" s="143"/>
      <c r="C2" s="143"/>
      <c r="D2" s="143"/>
      <c r="E2" s="143"/>
      <c r="F2" s="143"/>
      <c r="G2" s="143"/>
      <c r="H2" s="143"/>
      <c r="I2" s="143"/>
      <c r="J2" s="143"/>
      <c r="K2" s="143"/>
      <c r="L2" s="143"/>
    </row>
    <row r="3" spans="1:12" s="66" customFormat="1" ht="33.75" customHeight="1">
      <c r="A3" s="291" t="s">
        <v>0</v>
      </c>
      <c r="B3" s="300" t="s">
        <v>254</v>
      </c>
      <c r="C3" s="300" t="s">
        <v>253</v>
      </c>
      <c r="D3" s="300" t="s">
        <v>338</v>
      </c>
      <c r="E3" s="306" t="s">
        <v>103</v>
      </c>
      <c r="F3" s="300" t="s">
        <v>252</v>
      </c>
      <c r="G3" s="301" t="s">
        <v>251</v>
      </c>
    </row>
    <row r="4" spans="1:12" s="66" customFormat="1" ht="21" customHeight="1">
      <c r="A4" s="332">
        <v>2005</v>
      </c>
      <c r="B4" s="781">
        <v>90</v>
      </c>
      <c r="C4" s="781">
        <v>3641</v>
      </c>
      <c r="D4" s="781"/>
      <c r="E4" s="1082">
        <f t="shared" ref="E4:E10" si="0">SUM(B4:C4)</f>
        <v>3731</v>
      </c>
      <c r="F4" s="780">
        <f t="shared" ref="F4:F11" si="1">B4/E4</f>
        <v>2.4122219244170465E-2</v>
      </c>
      <c r="G4" s="782">
        <f t="shared" ref="G4:G11" si="2">C4/E4</f>
        <v>0.97587778075582954</v>
      </c>
    </row>
    <row r="5" spans="1:12" s="66" customFormat="1" ht="15.75">
      <c r="A5" s="332" t="s">
        <v>193</v>
      </c>
      <c r="B5" s="781">
        <v>253</v>
      </c>
      <c r="C5" s="781">
        <v>5282</v>
      </c>
      <c r="D5" s="781"/>
      <c r="E5" s="1082">
        <f t="shared" si="0"/>
        <v>5535</v>
      </c>
      <c r="F5" s="780">
        <f t="shared" si="1"/>
        <v>4.5709123757904244E-2</v>
      </c>
      <c r="G5" s="782">
        <f t="shared" si="2"/>
        <v>0.95429087624209574</v>
      </c>
    </row>
    <row r="6" spans="1:12" s="66" customFormat="1" ht="15.75">
      <c r="A6" s="332" t="s">
        <v>130</v>
      </c>
      <c r="B6" s="781">
        <v>445</v>
      </c>
      <c r="C6" s="781">
        <v>8099</v>
      </c>
      <c r="D6" s="781"/>
      <c r="E6" s="1082">
        <f t="shared" si="0"/>
        <v>8544</v>
      </c>
      <c r="F6" s="780">
        <f t="shared" si="1"/>
        <v>5.2083333333333336E-2</v>
      </c>
      <c r="G6" s="782">
        <f t="shared" si="2"/>
        <v>0.94791666666666663</v>
      </c>
    </row>
    <row r="7" spans="1:12" s="66" customFormat="1" ht="15.75">
      <c r="A7" s="332" t="s">
        <v>168</v>
      </c>
      <c r="B7" s="781">
        <v>660</v>
      </c>
      <c r="C7" s="781">
        <v>10317</v>
      </c>
      <c r="D7" s="781"/>
      <c r="E7" s="1082">
        <f t="shared" si="0"/>
        <v>10977</v>
      </c>
      <c r="F7" s="780">
        <f t="shared" si="1"/>
        <v>6.0125717409128178E-2</v>
      </c>
      <c r="G7" s="782">
        <f t="shared" si="2"/>
        <v>0.9398742825908718</v>
      </c>
    </row>
    <row r="8" spans="1:12" s="66" customFormat="1" ht="15.75">
      <c r="A8" s="332" t="s">
        <v>169</v>
      </c>
      <c r="B8" s="781">
        <v>986</v>
      </c>
      <c r="C8" s="781">
        <v>13697</v>
      </c>
      <c r="D8" s="781"/>
      <c r="E8" s="1082">
        <f t="shared" si="0"/>
        <v>14683</v>
      </c>
      <c r="F8" s="780">
        <f t="shared" si="1"/>
        <v>6.7152489273309274E-2</v>
      </c>
      <c r="G8" s="782">
        <f t="shared" si="2"/>
        <v>0.9328475107266907</v>
      </c>
    </row>
    <row r="9" spans="1:12" s="66" customFormat="1" ht="15.75">
      <c r="A9" s="332" t="s">
        <v>146</v>
      </c>
      <c r="B9" s="781">
        <v>1477</v>
      </c>
      <c r="C9" s="781">
        <v>15979</v>
      </c>
      <c r="D9" s="781"/>
      <c r="E9" s="1082">
        <f t="shared" si="0"/>
        <v>17456</v>
      </c>
      <c r="F9" s="780">
        <f t="shared" si="1"/>
        <v>8.4612740604949582E-2</v>
      </c>
      <c r="G9" s="782">
        <f t="shared" si="2"/>
        <v>0.91538725939505039</v>
      </c>
    </row>
    <row r="10" spans="1:12" s="66" customFormat="1" ht="15.75">
      <c r="A10" s="332">
        <v>2011</v>
      </c>
      <c r="B10" s="781">
        <v>2094</v>
      </c>
      <c r="C10" s="781">
        <v>20503</v>
      </c>
      <c r="D10" s="781"/>
      <c r="E10" s="1082">
        <f t="shared" si="0"/>
        <v>22597</v>
      </c>
      <c r="F10" s="780">
        <f t="shared" si="1"/>
        <v>9.2667168208169226E-2</v>
      </c>
      <c r="G10" s="782">
        <f t="shared" si="2"/>
        <v>0.90733283179183077</v>
      </c>
    </row>
    <row r="11" spans="1:12" s="66" customFormat="1" ht="15.75">
      <c r="A11" s="332" t="s">
        <v>385</v>
      </c>
      <c r="B11" s="781">
        <v>3858</v>
      </c>
      <c r="C11" s="781">
        <v>22830</v>
      </c>
      <c r="D11" s="781"/>
      <c r="E11" s="1082">
        <f t="shared" ref="E11:E17" si="3">SUM(B11:D11)</f>
        <v>26688</v>
      </c>
      <c r="F11" s="780">
        <f t="shared" si="1"/>
        <v>0.1445593525179856</v>
      </c>
      <c r="G11" s="782">
        <f t="shared" si="2"/>
        <v>0.85544064748201443</v>
      </c>
    </row>
    <row r="12" spans="1:12" s="66" customFormat="1" ht="15.75">
      <c r="A12" s="332" t="s">
        <v>419</v>
      </c>
      <c r="B12" s="781">
        <v>4451</v>
      </c>
      <c r="C12" s="781">
        <v>24184</v>
      </c>
      <c r="D12" s="781"/>
      <c r="E12" s="1082">
        <f t="shared" si="3"/>
        <v>28635</v>
      </c>
      <c r="F12" s="780">
        <f t="shared" ref="F12:F20" si="4">B12/E12</f>
        <v>0.15543914789593155</v>
      </c>
      <c r="G12" s="782">
        <f t="shared" ref="G12:G20" si="5">C12/E12</f>
        <v>0.84456085210406839</v>
      </c>
    </row>
    <row r="13" spans="1:12" s="66" customFormat="1" ht="15.75">
      <c r="A13" s="332" t="s">
        <v>424</v>
      </c>
      <c r="B13" s="781">
        <v>5112</v>
      </c>
      <c r="C13" s="781">
        <v>25920</v>
      </c>
      <c r="D13" s="781"/>
      <c r="E13" s="1082">
        <f t="shared" si="3"/>
        <v>31032</v>
      </c>
      <c r="F13" s="780">
        <f t="shared" si="4"/>
        <v>0.16473317865429235</v>
      </c>
      <c r="G13" s="782">
        <f t="shared" si="5"/>
        <v>0.83526682134570762</v>
      </c>
    </row>
    <row r="14" spans="1:12" s="66" customFormat="1" ht="15.75">
      <c r="A14" s="332" t="s">
        <v>693</v>
      </c>
      <c r="B14" s="781">
        <v>5396</v>
      </c>
      <c r="C14" s="781">
        <v>29153</v>
      </c>
      <c r="D14" s="781"/>
      <c r="E14" s="1082">
        <f t="shared" si="3"/>
        <v>34549</v>
      </c>
      <c r="F14" s="780">
        <f t="shared" si="4"/>
        <v>0.15618397059249181</v>
      </c>
      <c r="G14" s="782">
        <f t="shared" si="5"/>
        <v>0.84381602940750822</v>
      </c>
    </row>
    <row r="15" spans="1:12" s="66" customFormat="1" ht="15.75">
      <c r="A15" s="332" t="s">
        <v>747</v>
      </c>
      <c r="B15" s="781">
        <v>6565</v>
      </c>
      <c r="C15" s="781">
        <v>32291</v>
      </c>
      <c r="D15" s="781"/>
      <c r="E15" s="1082">
        <f t="shared" si="3"/>
        <v>38856</v>
      </c>
      <c r="F15" s="780">
        <f t="shared" si="4"/>
        <v>0.16895717521103562</v>
      </c>
      <c r="G15" s="782">
        <f t="shared" si="5"/>
        <v>0.83104282478896441</v>
      </c>
      <c r="L15" s="32"/>
    </row>
    <row r="16" spans="1:12" s="66" customFormat="1" ht="15.75">
      <c r="A16" s="332" t="s">
        <v>768</v>
      </c>
      <c r="B16" s="781">
        <v>8616</v>
      </c>
      <c r="C16" s="781">
        <v>32873</v>
      </c>
      <c r="D16" s="781"/>
      <c r="E16" s="1082">
        <f t="shared" si="3"/>
        <v>41489</v>
      </c>
      <c r="F16" s="780">
        <f t="shared" si="4"/>
        <v>0.20766950275976764</v>
      </c>
      <c r="G16" s="782">
        <f t="shared" si="5"/>
        <v>0.7923304972402323</v>
      </c>
      <c r="K16" s="32"/>
      <c r="L16" s="32"/>
    </row>
    <row r="17" spans="1:12" s="66" customFormat="1" ht="15.75">
      <c r="A17" s="256" t="s">
        <v>818</v>
      </c>
      <c r="B17" s="1255">
        <v>10106</v>
      </c>
      <c r="C17" s="1255">
        <v>35364</v>
      </c>
      <c r="D17" s="1255"/>
      <c r="E17" s="779">
        <f t="shared" si="3"/>
        <v>45470</v>
      </c>
      <c r="F17" s="370">
        <f>B17/E17</f>
        <v>0.22225643281284363</v>
      </c>
      <c r="G17" s="1013">
        <f>C17/E17</f>
        <v>0.77774356718715631</v>
      </c>
      <c r="K17" s="32"/>
      <c r="L17" s="32"/>
    </row>
    <row r="18" spans="1:12" s="604" customFormat="1" ht="15.75">
      <c r="A18" s="256" t="s">
        <v>875</v>
      </c>
      <c r="B18" s="1255">
        <v>10920</v>
      </c>
      <c r="C18" s="1255">
        <v>38228</v>
      </c>
      <c r="D18" s="1255"/>
      <c r="E18" s="779">
        <f>SUM(B18:D18)</f>
        <v>49148</v>
      </c>
      <c r="F18" s="370">
        <f>B18/E18</f>
        <v>0.22218605029706193</v>
      </c>
      <c r="G18" s="1013">
        <f>C18/E18</f>
        <v>0.77781394970293805</v>
      </c>
      <c r="K18" s="32"/>
      <c r="L18" s="32"/>
    </row>
    <row r="19" spans="1:12" s="604" customFormat="1" ht="15.75">
      <c r="A19" s="256" t="s">
        <v>1108</v>
      </c>
      <c r="B19" s="1255">
        <v>10439</v>
      </c>
      <c r="C19" s="1255">
        <v>2765</v>
      </c>
      <c r="D19" s="1255"/>
      <c r="E19" s="779">
        <f>SUM(B19:D19)</f>
        <v>13204</v>
      </c>
      <c r="F19" s="370">
        <f>B19/E19</f>
        <v>0.79059375946682819</v>
      </c>
      <c r="G19" s="1013">
        <f>C19/E19</f>
        <v>0.20940624053317178</v>
      </c>
      <c r="K19" s="32"/>
      <c r="L19" s="32"/>
    </row>
    <row r="20" spans="1:12" s="66" customFormat="1" ht="18.75" customHeight="1">
      <c r="A20" s="306" t="s">
        <v>2</v>
      </c>
      <c r="B20" s="864">
        <f>SUM(B4:B19)</f>
        <v>71468</v>
      </c>
      <c r="C20" s="864">
        <f t="shared" ref="C20:D20" si="6">SUM(C4:C19)</f>
        <v>321126</v>
      </c>
      <c r="D20" s="864">
        <f t="shared" si="6"/>
        <v>0</v>
      </c>
      <c r="E20" s="1083">
        <f>SUM(E4:E19)</f>
        <v>392594</v>
      </c>
      <c r="F20" s="1084">
        <f t="shared" si="4"/>
        <v>0.18204047947752641</v>
      </c>
      <c r="G20" s="783">
        <f t="shared" si="5"/>
        <v>0.81795952052247356</v>
      </c>
    </row>
    <row r="21" spans="1:12" s="66" customFormat="1"/>
    <row r="22" spans="1:12" s="66" customFormat="1"/>
    <row r="23" spans="1:12" s="66" customFormat="1"/>
    <row r="24" spans="1:12" s="66" customFormat="1"/>
    <row r="25" spans="1:12" s="66" customFormat="1"/>
    <row r="26" spans="1:12" s="66" customFormat="1"/>
    <row r="27" spans="1:12" s="66" customFormat="1"/>
    <row r="28" spans="1:12">
      <c r="A28" s="66"/>
      <c r="B28" s="66"/>
      <c r="C28" s="66"/>
      <c r="D28" s="66"/>
      <c r="E28" s="66"/>
      <c r="F28" s="66"/>
      <c r="G28" s="66"/>
    </row>
    <row r="29" spans="1:12">
      <c r="A29" s="66"/>
      <c r="B29" s="66"/>
      <c r="C29" s="66"/>
      <c r="D29" s="66"/>
      <c r="E29" s="66"/>
      <c r="F29" s="66"/>
      <c r="G29" s="66"/>
      <c r="K29" s="116"/>
    </row>
    <row r="30" spans="1:12">
      <c r="A30" s="66"/>
      <c r="B30" s="66"/>
      <c r="C30" s="66"/>
      <c r="D30" s="66"/>
      <c r="E30" s="66"/>
      <c r="F30" s="66"/>
      <c r="G30" s="66"/>
    </row>
    <row r="31" spans="1:12">
      <c r="A31" s="66"/>
      <c r="B31" s="66"/>
      <c r="C31" s="66"/>
      <c r="D31" s="66"/>
      <c r="E31" s="66"/>
      <c r="F31" s="66"/>
      <c r="G31" s="66"/>
    </row>
  </sheetData>
  <mergeCells count="1">
    <mergeCell ref="A1:L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J55"/>
  <sheetViews>
    <sheetView showGridLines="0" view="pageBreakPreview" zoomScale="73" zoomScaleNormal="100" zoomScaleSheetLayoutView="73" workbookViewId="0">
      <selection activeCell="K1" sqref="K1:V1048576"/>
    </sheetView>
  </sheetViews>
  <sheetFormatPr baseColWidth="10" defaultColWidth="11.42578125" defaultRowHeight="15"/>
  <cols>
    <col min="1" max="1" width="15.85546875" style="32" customWidth="1"/>
    <col min="2" max="2" width="14.42578125" style="32" customWidth="1"/>
    <col min="3" max="3" width="15.5703125" style="32" customWidth="1"/>
    <col min="4" max="4" width="13.85546875" style="32" customWidth="1"/>
    <col min="5" max="5" width="15" style="32" customWidth="1"/>
    <col min="6" max="6" width="14.28515625" style="32" customWidth="1"/>
    <col min="7" max="7" width="31.28515625" style="32" customWidth="1"/>
    <col min="8" max="8" width="21.85546875" style="32" customWidth="1"/>
    <col min="9" max="9" width="30.28515625" style="32" customWidth="1"/>
    <col min="10" max="10" width="19.28515625" style="32" customWidth="1"/>
    <col min="11" max="16384" width="11.42578125" style="32"/>
  </cols>
  <sheetData>
    <row r="1" spans="1:10" s="66" customFormat="1" ht="79.5" customHeight="1">
      <c r="A1" s="2317"/>
      <c r="B1" s="2317"/>
      <c r="C1" s="2317"/>
      <c r="D1" s="2317"/>
      <c r="E1" s="2317"/>
      <c r="F1" s="2317"/>
      <c r="G1" s="2317"/>
      <c r="H1" s="2317"/>
      <c r="I1" s="2317"/>
      <c r="J1" s="2317"/>
    </row>
    <row r="2" spans="1:10" s="31" customFormat="1" ht="6.75" customHeight="1">
      <c r="A2" s="110"/>
      <c r="B2" s="110"/>
      <c r="C2" s="110"/>
      <c r="D2" s="110"/>
      <c r="E2" s="110"/>
      <c r="F2" s="110"/>
      <c r="G2" s="110"/>
      <c r="H2" s="110"/>
      <c r="I2" s="110"/>
      <c r="J2" s="110"/>
    </row>
    <row r="3" spans="1:10" s="110" customFormat="1" ht="27" customHeight="1">
      <c r="A3" s="292" t="s">
        <v>192</v>
      </c>
      <c r="B3" s="262" t="s">
        <v>21</v>
      </c>
      <c r="C3" s="262" t="s">
        <v>20</v>
      </c>
      <c r="D3" s="292" t="s">
        <v>100</v>
      </c>
      <c r="E3" s="262" t="s">
        <v>167</v>
      </c>
      <c r="F3" s="263" t="s">
        <v>166</v>
      </c>
    </row>
    <row r="4" spans="1:10" s="66" customFormat="1" ht="15.75">
      <c r="A4" s="276">
        <v>2005</v>
      </c>
      <c r="B4" s="202">
        <v>484</v>
      </c>
      <c r="C4" s="202">
        <v>3247</v>
      </c>
      <c r="D4" s="502">
        <f t="shared" ref="D4:D10" si="0">B4+C4</f>
        <v>3731</v>
      </c>
      <c r="E4" s="200">
        <f t="shared" ref="E4:E10" si="1">B4/D4</f>
        <v>0.12972393460198339</v>
      </c>
      <c r="F4" s="261">
        <f t="shared" ref="F4:F10" si="2">C4/D4</f>
        <v>0.87027606539801661</v>
      </c>
    </row>
    <row r="5" spans="1:10" s="66" customFormat="1" ht="15.75">
      <c r="A5" s="276">
        <v>2006</v>
      </c>
      <c r="B5" s="202">
        <v>960</v>
      </c>
      <c r="C5" s="202">
        <v>4575</v>
      </c>
      <c r="D5" s="502">
        <f t="shared" si="0"/>
        <v>5535</v>
      </c>
      <c r="E5" s="200">
        <f t="shared" si="1"/>
        <v>0.17344173441734417</v>
      </c>
      <c r="F5" s="261">
        <f t="shared" si="2"/>
        <v>0.82655826558265577</v>
      </c>
      <c r="H5" s="111"/>
      <c r="I5" s="111"/>
    </row>
    <row r="6" spans="1:10" s="66" customFormat="1" ht="15.75">
      <c r="A6" s="276">
        <v>2007</v>
      </c>
      <c r="B6" s="202">
        <v>1468</v>
      </c>
      <c r="C6" s="202">
        <v>7076</v>
      </c>
      <c r="D6" s="502">
        <f t="shared" si="0"/>
        <v>8544</v>
      </c>
      <c r="E6" s="200">
        <f t="shared" si="1"/>
        <v>0.17181647940074907</v>
      </c>
      <c r="F6" s="261">
        <f t="shared" si="2"/>
        <v>0.82818352059925093</v>
      </c>
      <c r="H6" s="111"/>
      <c r="I6" s="111"/>
    </row>
    <row r="7" spans="1:10" s="66" customFormat="1" ht="15.75">
      <c r="A7" s="276">
        <v>2008</v>
      </c>
      <c r="B7" s="202">
        <v>2080</v>
      </c>
      <c r="C7" s="202">
        <v>8897</v>
      </c>
      <c r="D7" s="502">
        <f t="shared" si="0"/>
        <v>10977</v>
      </c>
      <c r="E7" s="200">
        <f t="shared" si="1"/>
        <v>0.18948710941058577</v>
      </c>
      <c r="F7" s="261">
        <f t="shared" si="2"/>
        <v>0.81051289058941423</v>
      </c>
      <c r="H7" s="111"/>
      <c r="I7" s="111"/>
    </row>
    <row r="8" spans="1:10" s="66" customFormat="1" ht="15.75">
      <c r="A8" s="276">
        <v>2009</v>
      </c>
      <c r="B8" s="202">
        <v>3076</v>
      </c>
      <c r="C8" s="202">
        <v>11607</v>
      </c>
      <c r="D8" s="502">
        <f t="shared" si="0"/>
        <v>14683</v>
      </c>
      <c r="E8" s="200">
        <f t="shared" si="1"/>
        <v>0.20949397262139891</v>
      </c>
      <c r="F8" s="261">
        <f t="shared" si="2"/>
        <v>0.79050602737860109</v>
      </c>
      <c r="H8" s="111"/>
      <c r="I8" s="111"/>
    </row>
    <row r="9" spans="1:10" s="66" customFormat="1" ht="15.75">
      <c r="A9" s="276">
        <v>2010</v>
      </c>
      <c r="B9" s="202">
        <v>3940</v>
      </c>
      <c r="C9" s="202">
        <v>13516</v>
      </c>
      <c r="D9" s="502">
        <f t="shared" si="0"/>
        <v>17456</v>
      </c>
      <c r="E9" s="200">
        <f t="shared" si="1"/>
        <v>0.22571035747021082</v>
      </c>
      <c r="F9" s="261">
        <f t="shared" si="2"/>
        <v>0.77428964252978916</v>
      </c>
      <c r="H9" s="111" t="s">
        <v>10</v>
      </c>
      <c r="I9" s="111"/>
    </row>
    <row r="10" spans="1:10" s="66" customFormat="1" ht="15.75">
      <c r="A10" s="276">
        <v>2011</v>
      </c>
      <c r="B10" s="202">
        <v>5648</v>
      </c>
      <c r="C10" s="202">
        <v>16949</v>
      </c>
      <c r="D10" s="502">
        <f t="shared" si="0"/>
        <v>22597</v>
      </c>
      <c r="E10" s="200">
        <f t="shared" si="1"/>
        <v>0.24994468292251185</v>
      </c>
      <c r="F10" s="261">
        <f t="shared" si="2"/>
        <v>0.75005531707748818</v>
      </c>
      <c r="H10" s="111"/>
      <c r="I10" s="111"/>
    </row>
    <row r="11" spans="1:10" s="66" customFormat="1" ht="15.75">
      <c r="A11" s="276">
        <v>2012</v>
      </c>
      <c r="B11" s="202">
        <v>7023</v>
      </c>
      <c r="C11" s="202">
        <v>19665</v>
      </c>
      <c r="D11" s="502">
        <f t="shared" ref="D11:D16" si="3">B11+C11</f>
        <v>26688</v>
      </c>
      <c r="E11" s="200">
        <f t="shared" ref="E11:E16" si="4">B11/D11</f>
        <v>0.26315197841726617</v>
      </c>
      <c r="F11" s="261">
        <f t="shared" ref="F11:F16" si="5">C11/D11</f>
        <v>0.73684802158273377</v>
      </c>
      <c r="H11" s="111"/>
      <c r="I11" s="111"/>
    </row>
    <row r="12" spans="1:10" s="66" customFormat="1" ht="15.75">
      <c r="A12" s="276">
        <v>2013</v>
      </c>
      <c r="B12" s="202">
        <v>7836</v>
      </c>
      <c r="C12" s="202">
        <v>20799</v>
      </c>
      <c r="D12" s="502">
        <f t="shared" si="3"/>
        <v>28635</v>
      </c>
      <c r="E12" s="200">
        <f t="shared" si="4"/>
        <v>0.27365112624410687</v>
      </c>
      <c r="F12" s="261">
        <f t="shared" si="5"/>
        <v>0.72634887375589319</v>
      </c>
      <c r="H12" s="111"/>
      <c r="I12" s="111"/>
    </row>
    <row r="13" spans="1:10" s="66" customFormat="1" ht="15.75">
      <c r="A13" s="276">
        <v>2014</v>
      </c>
      <c r="B13" s="202">
        <v>8866</v>
      </c>
      <c r="C13" s="202">
        <v>22166</v>
      </c>
      <c r="D13" s="502">
        <f t="shared" si="3"/>
        <v>31032</v>
      </c>
      <c r="E13" s="200">
        <f t="shared" si="4"/>
        <v>0.28570507862851252</v>
      </c>
      <c r="F13" s="261">
        <f t="shared" si="5"/>
        <v>0.71429492137148753</v>
      </c>
      <c r="H13" s="111"/>
      <c r="I13" s="111"/>
    </row>
    <row r="14" spans="1:10" s="66" customFormat="1" ht="15.75">
      <c r="A14" s="276">
        <v>2015</v>
      </c>
      <c r="B14" s="202">
        <v>10124</v>
      </c>
      <c r="C14" s="202">
        <v>24425</v>
      </c>
      <c r="D14" s="502">
        <f t="shared" si="3"/>
        <v>34549</v>
      </c>
      <c r="E14" s="200">
        <f t="shared" si="4"/>
        <v>0.29303308344669887</v>
      </c>
      <c r="F14" s="261">
        <f t="shared" si="5"/>
        <v>0.70696691655330113</v>
      </c>
      <c r="H14" s="111"/>
      <c r="I14" s="111"/>
    </row>
    <row r="15" spans="1:10" s="66" customFormat="1" ht="15.75">
      <c r="A15" s="276">
        <v>2016</v>
      </c>
      <c r="B15" s="202">
        <v>12141</v>
      </c>
      <c r="C15" s="202">
        <v>26715</v>
      </c>
      <c r="D15" s="502">
        <f t="shared" si="3"/>
        <v>38856</v>
      </c>
      <c r="E15" s="200">
        <f t="shared" si="4"/>
        <v>0.31246139592340949</v>
      </c>
      <c r="F15" s="261">
        <f t="shared" si="5"/>
        <v>0.68753860407659051</v>
      </c>
      <c r="H15" s="111"/>
      <c r="I15" s="111"/>
    </row>
    <row r="16" spans="1:10" s="604" customFormat="1" ht="15.75">
      <c r="A16" s="276">
        <v>2017</v>
      </c>
      <c r="B16" s="202">
        <v>12445</v>
      </c>
      <c r="C16" s="202">
        <v>29044</v>
      </c>
      <c r="D16" s="502">
        <f t="shared" si="3"/>
        <v>41489</v>
      </c>
      <c r="E16" s="200">
        <f t="shared" si="4"/>
        <v>0.29995902528381019</v>
      </c>
      <c r="F16" s="261">
        <f t="shared" si="5"/>
        <v>0.70004097471618987</v>
      </c>
      <c r="H16" s="111"/>
      <c r="I16" s="111"/>
    </row>
    <row r="17" spans="1:9" s="66" customFormat="1" ht="15.75">
      <c r="A17" s="276">
        <v>2018</v>
      </c>
      <c r="B17" s="202">
        <v>14726</v>
      </c>
      <c r="C17" s="202">
        <v>30744</v>
      </c>
      <c r="D17" s="502">
        <f>B17+C17</f>
        <v>45470</v>
      </c>
      <c r="E17" s="200">
        <f>B17/D17</f>
        <v>0.32386188695843415</v>
      </c>
      <c r="F17" s="261">
        <f>C17/D17</f>
        <v>0.6761381130415659</v>
      </c>
      <c r="G17" s="604"/>
      <c r="H17" s="111"/>
      <c r="I17" s="111" t="s">
        <v>10</v>
      </c>
    </row>
    <row r="18" spans="1:9" s="604" customFormat="1" ht="15.75">
      <c r="A18" s="276">
        <v>2019</v>
      </c>
      <c r="B18" s="202">
        <v>16910</v>
      </c>
      <c r="C18" s="202">
        <v>32238</v>
      </c>
      <c r="D18" s="502">
        <f>B18+C18</f>
        <v>49148</v>
      </c>
      <c r="E18" s="200">
        <f>B18/D18</f>
        <v>0.34406283063400339</v>
      </c>
      <c r="F18" s="261">
        <f>C18/D18</f>
        <v>0.65593716936599655</v>
      </c>
    </row>
    <row r="19" spans="1:9" s="66" customFormat="1" ht="15.75">
      <c r="A19" s="276" t="s">
        <v>1108</v>
      </c>
      <c r="B19" s="202">
        <v>4230</v>
      </c>
      <c r="C19" s="202">
        <v>8974</v>
      </c>
      <c r="D19" s="502">
        <f>B19+C19</f>
        <v>13204</v>
      </c>
      <c r="E19" s="200">
        <f>B19/D19</f>
        <v>0.32035746743411087</v>
      </c>
      <c r="F19" s="261">
        <f>C19/D19</f>
        <v>0.67964253256588913</v>
      </c>
      <c r="G19" s="604"/>
      <c r="H19" s="120"/>
    </row>
    <row r="20" spans="1:9" s="66" customFormat="1" ht="15.75">
      <c r="A20" s="292" t="s">
        <v>2</v>
      </c>
      <c r="B20" s="264">
        <f>SUM(B4:B19)</f>
        <v>111957</v>
      </c>
      <c r="C20" s="264">
        <f>SUM(C4:C19)</f>
        <v>280637</v>
      </c>
      <c r="D20" s="503">
        <f>SUM(D4:D19)</f>
        <v>392594</v>
      </c>
      <c r="E20" s="303">
        <f>+B20/D20</f>
        <v>0.2851724682496421</v>
      </c>
      <c r="F20" s="304">
        <f>+C20/D20</f>
        <v>0.71482753175035785</v>
      </c>
    </row>
    <row r="21" spans="1:9" s="66" customFormat="1"/>
    <row r="22" spans="1:9" s="66" customFormat="1"/>
    <row r="23" spans="1:9" s="66" customFormat="1"/>
    <row r="24" spans="1:9" s="66" customFormat="1"/>
    <row r="25" spans="1:9" s="66" customFormat="1"/>
    <row r="26" spans="1:9" s="66" customFormat="1"/>
    <row r="27" spans="1:9" s="66" customFormat="1"/>
    <row r="28" spans="1:9" s="66" customFormat="1"/>
    <row r="29" spans="1:9" s="66" customFormat="1"/>
    <row r="30" spans="1:9" s="66" customFormat="1"/>
    <row r="31" spans="1:9" s="66" customFormat="1"/>
    <row r="32" spans="1:9" s="66" customFormat="1"/>
    <row r="33" spans="3:3" s="66" customFormat="1"/>
    <row r="34" spans="3:3" s="66" customFormat="1"/>
    <row r="35" spans="3:3" s="66" customFormat="1"/>
    <row r="36" spans="3:3" s="66" customFormat="1"/>
    <row r="37" spans="3:3" s="66" customFormat="1"/>
    <row r="38" spans="3:3" s="66" customFormat="1"/>
    <row r="39" spans="3:3" s="66" customFormat="1"/>
    <row r="40" spans="3:3" s="66" customFormat="1"/>
    <row r="41" spans="3:3" s="66" customFormat="1"/>
    <row r="42" spans="3:3" s="66" customFormat="1"/>
    <row r="43" spans="3:3" s="66" customFormat="1" ht="15.75">
      <c r="C43" s="111"/>
    </row>
    <row r="44" spans="3:3" s="66" customFormat="1"/>
    <row r="45" spans="3:3" s="66" customFormat="1"/>
    <row r="46" spans="3:3" s="66" customFormat="1"/>
    <row r="47" spans="3:3" s="66" customFormat="1"/>
    <row r="48" spans="3:3" s="66" customFormat="1"/>
    <row r="49" spans="1:8" s="66" customFormat="1"/>
    <row r="50" spans="1:8" s="66" customFormat="1"/>
    <row r="51" spans="1:8" s="66" customFormat="1"/>
    <row r="52" spans="1:8">
      <c r="A52" s="66"/>
      <c r="B52" s="66"/>
      <c r="C52" s="66"/>
      <c r="D52" s="66"/>
      <c r="E52" s="66"/>
      <c r="F52" s="66"/>
      <c r="G52" s="66"/>
      <c r="H52" s="66"/>
    </row>
    <row r="53" spans="1:8">
      <c r="A53" s="66"/>
      <c r="B53" s="66"/>
      <c r="C53" s="66"/>
      <c r="D53" s="66"/>
      <c r="E53" s="66"/>
      <c r="F53" s="66"/>
      <c r="G53" s="66"/>
    </row>
    <row r="54" spans="1:8">
      <c r="A54" s="66"/>
      <c r="B54" s="66"/>
      <c r="C54" s="66"/>
      <c r="D54" s="66"/>
      <c r="E54" s="66"/>
      <c r="F54" s="66"/>
    </row>
    <row r="55" spans="1:8">
      <c r="A55" s="66"/>
      <c r="B55" s="66"/>
      <c r="C55" s="66"/>
      <c r="D55" s="66"/>
      <c r="E55" s="66"/>
      <c r="F55" s="66"/>
    </row>
  </sheetData>
  <mergeCells count="1">
    <mergeCell ref="A1:J1"/>
  </mergeCells>
  <printOptions horizontalCentered="1"/>
  <pageMargins left="0.39370078740157483" right="0.39370078740157483" top="0.23622047244094491" bottom="0.23622047244094491" header="0.31496062992125984" footer="0.31496062992125984"/>
  <pageSetup scale="68" orientation="landscape"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N31"/>
  <sheetViews>
    <sheetView showGridLines="0" view="pageBreakPreview" zoomScale="70" zoomScaleNormal="100" zoomScaleSheetLayoutView="70" workbookViewId="0">
      <selection activeCell="O1" sqref="O1:Z1048576"/>
    </sheetView>
  </sheetViews>
  <sheetFormatPr baseColWidth="10" defaultColWidth="11.42578125" defaultRowHeight="15"/>
  <cols>
    <col min="1" max="1" width="16.140625" style="32" customWidth="1"/>
    <col min="2" max="2" width="12.140625" style="32" customWidth="1"/>
    <col min="3" max="6" width="15" style="32" customWidth="1"/>
    <col min="7" max="7" width="15.5703125" style="32" customWidth="1"/>
    <col min="8" max="8" width="12.140625" style="32" customWidth="1"/>
    <col min="9" max="9" width="21.7109375" style="32" customWidth="1"/>
    <col min="10" max="10" width="20.85546875" style="32" customWidth="1"/>
    <col min="11" max="11" width="20" style="32" customWidth="1"/>
    <col min="12" max="12" width="20.5703125" style="32" customWidth="1"/>
    <col min="13" max="13" width="20.7109375" style="32" customWidth="1"/>
    <col min="14" max="14" width="17" style="32" customWidth="1"/>
    <col min="15" max="16384" width="11.42578125" style="32"/>
  </cols>
  <sheetData>
    <row r="1" spans="1:14" s="66" customFormat="1" ht="78" customHeight="1">
      <c r="A1" s="2317"/>
      <c r="B1" s="2317"/>
      <c r="C1" s="2317"/>
      <c r="D1" s="2317"/>
      <c r="E1" s="2317"/>
      <c r="F1" s="2317"/>
      <c r="G1" s="2317"/>
      <c r="H1" s="2317"/>
      <c r="I1" s="2317"/>
      <c r="J1" s="2317"/>
      <c r="K1" s="2317"/>
      <c r="L1" s="2317"/>
      <c r="M1" s="2317"/>
      <c r="N1" s="2317"/>
    </row>
    <row r="2" spans="1:14" s="66" customFormat="1" ht="6" customHeight="1">
      <c r="A2" s="347"/>
      <c r="B2" s="346"/>
      <c r="C2" s="346"/>
      <c r="D2" s="346"/>
      <c r="E2" s="346"/>
      <c r="F2" s="346"/>
      <c r="G2" s="346"/>
      <c r="H2" s="346"/>
      <c r="I2" s="346"/>
      <c r="J2" s="346"/>
      <c r="K2" s="346"/>
      <c r="L2" s="346"/>
      <c r="M2" s="346"/>
      <c r="N2" s="348"/>
    </row>
    <row r="3" spans="1:14" s="110" customFormat="1" ht="60" customHeight="1">
      <c r="A3" s="1221" t="s">
        <v>0</v>
      </c>
      <c r="B3" s="312" t="s">
        <v>273</v>
      </c>
      <c r="C3" s="312" t="s">
        <v>272</v>
      </c>
      <c r="D3" s="312" t="s">
        <v>271</v>
      </c>
      <c r="E3" s="312" t="s">
        <v>270</v>
      </c>
      <c r="F3" s="312" t="s">
        <v>269</v>
      </c>
      <c r="G3" s="312" t="s">
        <v>531</v>
      </c>
      <c r="H3" s="598" t="s">
        <v>103</v>
      </c>
      <c r="I3" s="312" t="s">
        <v>267</v>
      </c>
      <c r="J3" s="312" t="s">
        <v>359</v>
      </c>
      <c r="K3" s="312" t="s">
        <v>360</v>
      </c>
      <c r="L3" s="312" t="s">
        <v>266</v>
      </c>
      <c r="M3" s="312" t="s">
        <v>265</v>
      </c>
      <c r="N3" s="313" t="s">
        <v>264</v>
      </c>
    </row>
    <row r="4" spans="1:14" s="66" customFormat="1" ht="15.75">
      <c r="A4" s="2024">
        <v>2005</v>
      </c>
      <c r="B4" s="2027">
        <v>145</v>
      </c>
      <c r="C4" s="2028">
        <v>345</v>
      </c>
      <c r="D4" s="2028">
        <v>1445</v>
      </c>
      <c r="E4" s="2028">
        <v>1013</v>
      </c>
      <c r="F4" s="2028">
        <v>511</v>
      </c>
      <c r="G4" s="2029">
        <f>275-3</f>
        <v>272</v>
      </c>
      <c r="H4" s="2026">
        <f t="shared" ref="H4:H10" si="0">SUM(B4:G4)</f>
        <v>3731</v>
      </c>
      <c r="I4" s="1276">
        <f t="shared" ref="I4:I10" si="1">B4/H4</f>
        <v>3.8863575448941305E-2</v>
      </c>
      <c r="J4" s="1276">
        <f t="shared" ref="J4:J10" si="2">C4/H4</f>
        <v>9.2468507102653447E-2</v>
      </c>
      <c r="K4" s="1276">
        <f t="shared" ref="K4:K20" si="3">D4/H4</f>
        <v>0.3872956311980702</v>
      </c>
      <c r="L4" s="1276">
        <f t="shared" ref="L4:L20" si="4">E4/H4</f>
        <v>0.27150897882605202</v>
      </c>
      <c r="M4" s="1276">
        <f t="shared" ref="M4:M20" si="5">F4/H4</f>
        <v>0.13696060037523453</v>
      </c>
      <c r="N4" s="1277">
        <f t="shared" ref="N4:N20" si="6">G4/H4</f>
        <v>7.2902707049048512E-2</v>
      </c>
    </row>
    <row r="5" spans="1:14" s="66" customFormat="1" ht="15.75">
      <c r="A5" s="302" t="s">
        <v>193</v>
      </c>
      <c r="B5" s="2030">
        <v>37</v>
      </c>
      <c r="C5" s="1256">
        <v>740</v>
      </c>
      <c r="D5" s="1256">
        <v>2043</v>
      </c>
      <c r="E5" s="1256">
        <v>1536</v>
      </c>
      <c r="F5" s="1256">
        <v>808</v>
      </c>
      <c r="G5" s="2031">
        <v>371</v>
      </c>
      <c r="H5" s="2026">
        <f t="shared" si="0"/>
        <v>5535</v>
      </c>
      <c r="I5" s="1276">
        <f t="shared" si="1"/>
        <v>6.6847335140018064E-3</v>
      </c>
      <c r="J5" s="1276">
        <f t="shared" si="2"/>
        <v>0.13369467028003612</v>
      </c>
      <c r="K5" s="1276">
        <f t="shared" si="3"/>
        <v>0.36910569105691055</v>
      </c>
      <c r="L5" s="1276">
        <f t="shared" si="4"/>
        <v>0.27750677506775068</v>
      </c>
      <c r="M5" s="1276">
        <f t="shared" si="5"/>
        <v>0.14598012646793135</v>
      </c>
      <c r="N5" s="1277">
        <f t="shared" si="6"/>
        <v>6.7028003613369469E-2</v>
      </c>
    </row>
    <row r="6" spans="1:14" s="66" customFormat="1" ht="15.75">
      <c r="A6" s="302" t="s">
        <v>130</v>
      </c>
      <c r="B6" s="2030">
        <v>9</v>
      </c>
      <c r="C6" s="1256">
        <v>1413</v>
      </c>
      <c r="D6" s="1256">
        <v>3274</v>
      </c>
      <c r="E6" s="1256">
        <v>2149</v>
      </c>
      <c r="F6" s="1256">
        <v>1123</v>
      </c>
      <c r="G6" s="2031">
        <f>571+5</f>
        <v>576</v>
      </c>
      <c r="H6" s="2026">
        <f t="shared" si="0"/>
        <v>8544</v>
      </c>
      <c r="I6" s="1276">
        <f t="shared" si="1"/>
        <v>1.0533707865168539E-3</v>
      </c>
      <c r="J6" s="1276">
        <f t="shared" si="2"/>
        <v>0.16537921348314608</v>
      </c>
      <c r="K6" s="1276">
        <f t="shared" si="3"/>
        <v>0.38319288389513106</v>
      </c>
      <c r="L6" s="1276">
        <f t="shared" si="4"/>
        <v>0.25152153558052437</v>
      </c>
      <c r="M6" s="1276">
        <f t="shared" si="5"/>
        <v>0.13143726591760299</v>
      </c>
      <c r="N6" s="1277">
        <f t="shared" si="6"/>
        <v>6.741573033707865E-2</v>
      </c>
    </row>
    <row r="7" spans="1:14" s="66" customFormat="1" ht="15.75">
      <c r="A7" s="302" t="s">
        <v>168</v>
      </c>
      <c r="B7" s="2030">
        <v>7</v>
      </c>
      <c r="C7" s="1256">
        <v>1031</v>
      </c>
      <c r="D7" s="1256">
        <v>4066</v>
      </c>
      <c r="E7" s="1256">
        <v>3112</v>
      </c>
      <c r="F7" s="1256">
        <v>1708</v>
      </c>
      <c r="G7" s="2031">
        <v>1053</v>
      </c>
      <c r="H7" s="2026">
        <f t="shared" si="0"/>
        <v>10977</v>
      </c>
      <c r="I7" s="1276">
        <f t="shared" si="1"/>
        <v>6.3769700282408678E-4</v>
      </c>
      <c r="J7" s="1276">
        <f t="shared" si="2"/>
        <v>9.3923658558804773E-2</v>
      </c>
      <c r="K7" s="1276">
        <f t="shared" si="3"/>
        <v>0.37041085906896237</v>
      </c>
      <c r="L7" s="1276">
        <f t="shared" si="4"/>
        <v>0.28350186754122253</v>
      </c>
      <c r="M7" s="1276">
        <f t="shared" si="5"/>
        <v>0.15559806868907716</v>
      </c>
      <c r="N7" s="1277">
        <f t="shared" si="6"/>
        <v>9.5927849139109039E-2</v>
      </c>
    </row>
    <row r="8" spans="1:14" s="66" customFormat="1" ht="15.75">
      <c r="A8" s="302" t="s">
        <v>169</v>
      </c>
      <c r="B8" s="2030">
        <v>2</v>
      </c>
      <c r="C8" s="1256">
        <v>2024</v>
      </c>
      <c r="D8" s="1256">
        <v>5530</v>
      </c>
      <c r="E8" s="1256">
        <v>3839</v>
      </c>
      <c r="F8" s="1256">
        <v>2108</v>
      </c>
      <c r="G8" s="2031">
        <v>1180</v>
      </c>
      <c r="H8" s="2026">
        <f t="shared" si="0"/>
        <v>14683</v>
      </c>
      <c r="I8" s="1276">
        <f t="shared" si="1"/>
        <v>1.3621194578764559E-4</v>
      </c>
      <c r="J8" s="1276">
        <f t="shared" si="2"/>
        <v>0.13784648913709732</v>
      </c>
      <c r="K8" s="1276">
        <f t="shared" si="3"/>
        <v>0.37662603010284001</v>
      </c>
      <c r="L8" s="1276">
        <f t="shared" si="4"/>
        <v>0.26145882993938568</v>
      </c>
      <c r="M8" s="1276">
        <f t="shared" si="5"/>
        <v>0.14356739086017845</v>
      </c>
      <c r="N8" s="1277">
        <f t="shared" si="6"/>
        <v>8.0365048014710894E-2</v>
      </c>
    </row>
    <row r="9" spans="1:14" s="66" customFormat="1" ht="15.75">
      <c r="A9" s="302" t="s">
        <v>146</v>
      </c>
      <c r="B9" s="2030">
        <v>0</v>
      </c>
      <c r="C9" s="1256">
        <v>3154</v>
      </c>
      <c r="D9" s="1256">
        <v>6350</v>
      </c>
      <c r="E9" s="1256">
        <v>4256</v>
      </c>
      <c r="F9" s="1256">
        <v>2407</v>
      </c>
      <c r="G9" s="2031">
        <v>1289</v>
      </c>
      <c r="H9" s="2026">
        <f t="shared" si="0"/>
        <v>17456</v>
      </c>
      <c r="I9" s="1276">
        <f t="shared" si="1"/>
        <v>0</v>
      </c>
      <c r="J9" s="1276">
        <f t="shared" si="2"/>
        <v>0.18068285976168652</v>
      </c>
      <c r="K9" s="1276">
        <f t="shared" si="3"/>
        <v>0.3637717690192484</v>
      </c>
      <c r="L9" s="1276">
        <f t="shared" si="4"/>
        <v>0.24381301558203483</v>
      </c>
      <c r="M9" s="1276">
        <f t="shared" si="5"/>
        <v>0.13788955087076077</v>
      </c>
      <c r="N9" s="1277">
        <f t="shared" si="6"/>
        <v>7.3842804766269476E-2</v>
      </c>
    </row>
    <row r="10" spans="1:14" s="66" customFormat="1" ht="15.75">
      <c r="A10" s="302">
        <v>2011</v>
      </c>
      <c r="B10" s="2030">
        <v>6</v>
      </c>
      <c r="C10" s="1256">
        <v>4931</v>
      </c>
      <c r="D10" s="1256">
        <v>7715</v>
      </c>
      <c r="E10" s="1256">
        <v>5319</v>
      </c>
      <c r="F10" s="1256">
        <v>3017</v>
      </c>
      <c r="G10" s="2031">
        <v>1609</v>
      </c>
      <c r="H10" s="2026">
        <f t="shared" si="0"/>
        <v>22597</v>
      </c>
      <c r="I10" s="1276">
        <f t="shared" si="1"/>
        <v>2.6552197194317829E-4</v>
      </c>
      <c r="J10" s="1276">
        <f t="shared" si="2"/>
        <v>0.21821480727530204</v>
      </c>
      <c r="K10" s="1276">
        <f t="shared" si="3"/>
        <v>0.34141700225693677</v>
      </c>
      <c r="L10" s="1276">
        <f t="shared" si="4"/>
        <v>0.23538522812762755</v>
      </c>
      <c r="M10" s="1276">
        <f t="shared" si="5"/>
        <v>0.13351329822542815</v>
      </c>
      <c r="N10" s="1277">
        <f t="shared" si="6"/>
        <v>7.1204142142762314E-2</v>
      </c>
    </row>
    <row r="11" spans="1:14" s="66" customFormat="1" ht="18" customHeight="1">
      <c r="A11" s="302" t="s">
        <v>385</v>
      </c>
      <c r="B11" s="2030">
        <v>18</v>
      </c>
      <c r="C11" s="1256">
        <v>6875</v>
      </c>
      <c r="D11" s="1256">
        <v>8611</v>
      </c>
      <c r="E11" s="1256">
        <v>5883</v>
      </c>
      <c r="F11" s="1256">
        <v>3457</v>
      </c>
      <c r="G11" s="2031">
        <v>1844</v>
      </c>
      <c r="H11" s="2026">
        <f t="shared" ref="H11:H16" si="7">SUM(B11:G11)</f>
        <v>26688</v>
      </c>
      <c r="I11" s="1276">
        <f t="shared" ref="I11:I20" si="8">B11/H11</f>
        <v>6.7446043165467629E-4</v>
      </c>
      <c r="J11" s="1276">
        <f t="shared" ref="J11:J20" si="9">C11/H11</f>
        <v>0.25760641486810554</v>
      </c>
      <c r="K11" s="1276">
        <f t="shared" ref="K11:K16" si="10">D11/H11</f>
        <v>0.32265437649880097</v>
      </c>
      <c r="L11" s="1276">
        <f t="shared" ref="L11:L16" si="11">E11/H11</f>
        <v>0.22043615107913669</v>
      </c>
      <c r="M11" s="1276">
        <f t="shared" ref="M11:M16" si="12">F11/H11</f>
        <v>0.12953387290167867</v>
      </c>
      <c r="N11" s="1277">
        <f t="shared" ref="N11:N16" si="13">G11/H11</f>
        <v>6.9094724220623502E-2</v>
      </c>
    </row>
    <row r="12" spans="1:14" s="66" customFormat="1" ht="15.75">
      <c r="A12" s="302" t="s">
        <v>419</v>
      </c>
      <c r="B12" s="2030">
        <v>34</v>
      </c>
      <c r="C12" s="1256">
        <v>8429</v>
      </c>
      <c r="D12" s="1256">
        <v>8946</v>
      </c>
      <c r="E12" s="1256">
        <v>5876</v>
      </c>
      <c r="F12" s="1256">
        <v>3510</v>
      </c>
      <c r="G12" s="2031">
        <v>1840</v>
      </c>
      <c r="H12" s="2026">
        <f t="shared" si="7"/>
        <v>28635</v>
      </c>
      <c r="I12" s="1276">
        <f t="shared" si="8"/>
        <v>1.1873581281648332E-3</v>
      </c>
      <c r="J12" s="1276">
        <f t="shared" si="9"/>
        <v>0.29436004889121703</v>
      </c>
      <c r="K12" s="1276">
        <f t="shared" si="10"/>
        <v>0.31241487689889996</v>
      </c>
      <c r="L12" s="1276">
        <f t="shared" si="11"/>
        <v>0.20520342238519296</v>
      </c>
      <c r="M12" s="1276">
        <f t="shared" si="12"/>
        <v>0.12257726558407543</v>
      </c>
      <c r="N12" s="1277">
        <f t="shared" si="13"/>
        <v>6.4257028112449793E-2</v>
      </c>
    </row>
    <row r="13" spans="1:14" s="66" customFormat="1" ht="17.25" customHeight="1">
      <c r="A13" s="302" t="s">
        <v>424</v>
      </c>
      <c r="B13" s="2030">
        <v>80</v>
      </c>
      <c r="C13" s="1256">
        <v>9624</v>
      </c>
      <c r="D13" s="1256">
        <v>8806</v>
      </c>
      <c r="E13" s="1256">
        <v>6269</v>
      </c>
      <c r="F13" s="1256">
        <v>3876</v>
      </c>
      <c r="G13" s="2031">
        <v>2377</v>
      </c>
      <c r="H13" s="2026">
        <f t="shared" si="7"/>
        <v>31032</v>
      </c>
      <c r="I13" s="1276">
        <f t="shared" si="8"/>
        <v>2.5779840164990978E-3</v>
      </c>
      <c r="J13" s="1276">
        <f t="shared" si="9"/>
        <v>0.31013147718484146</v>
      </c>
      <c r="K13" s="1276">
        <f t="shared" si="10"/>
        <v>0.28377159061613816</v>
      </c>
      <c r="L13" s="1276">
        <f t="shared" si="11"/>
        <v>0.20201727249291054</v>
      </c>
      <c r="M13" s="1276">
        <f t="shared" si="12"/>
        <v>0.12490332559938129</v>
      </c>
      <c r="N13" s="1277">
        <f t="shared" si="13"/>
        <v>7.6598350090229445E-2</v>
      </c>
    </row>
    <row r="14" spans="1:14" s="66" customFormat="1" ht="16.5" customHeight="1">
      <c r="A14" s="302" t="s">
        <v>693</v>
      </c>
      <c r="B14" s="2030">
        <v>165</v>
      </c>
      <c r="C14" s="1256">
        <v>12019</v>
      </c>
      <c r="D14" s="1256">
        <v>10377</v>
      </c>
      <c r="E14" s="1256">
        <v>6571</v>
      </c>
      <c r="F14" s="1256">
        <v>3782</v>
      </c>
      <c r="G14" s="2031">
        <v>1635</v>
      </c>
      <c r="H14" s="2026">
        <f t="shared" si="7"/>
        <v>34549</v>
      </c>
      <c r="I14" s="1276">
        <f t="shared" si="8"/>
        <v>4.7758256389475815E-3</v>
      </c>
      <c r="J14" s="1276">
        <f t="shared" si="9"/>
        <v>0.34788271730006659</v>
      </c>
      <c r="K14" s="1276">
        <f t="shared" si="10"/>
        <v>0.30035601609308521</v>
      </c>
      <c r="L14" s="1276">
        <f t="shared" si="11"/>
        <v>0.19019363802136097</v>
      </c>
      <c r="M14" s="1276">
        <f t="shared" si="12"/>
        <v>0.10946771252424094</v>
      </c>
      <c r="N14" s="1277">
        <f t="shared" si="13"/>
        <v>4.7324090422298765E-2</v>
      </c>
    </row>
    <row r="15" spans="1:14" s="66" customFormat="1" ht="16.5" customHeight="1">
      <c r="A15" s="302" t="s">
        <v>747</v>
      </c>
      <c r="B15" s="2030">
        <v>153</v>
      </c>
      <c r="C15" s="1256">
        <v>13830</v>
      </c>
      <c r="D15" s="1256">
        <v>11563</v>
      </c>
      <c r="E15" s="1256">
        <v>7417</v>
      </c>
      <c r="F15" s="1256">
        <v>4270</v>
      </c>
      <c r="G15" s="2031">
        <v>1623</v>
      </c>
      <c r="H15" s="2026">
        <f t="shared" si="7"/>
        <v>38856</v>
      </c>
      <c r="I15" s="1276">
        <f t="shared" si="8"/>
        <v>3.9376158122297715E-3</v>
      </c>
      <c r="J15" s="1276">
        <f t="shared" si="9"/>
        <v>0.35592958616429893</v>
      </c>
      <c r="K15" s="1276">
        <f t="shared" si="10"/>
        <v>0.29758595841054147</v>
      </c>
      <c r="L15" s="1276">
        <f t="shared" si="11"/>
        <v>0.19088429071443277</v>
      </c>
      <c r="M15" s="1276">
        <f t="shared" si="12"/>
        <v>0.10989293802758905</v>
      </c>
      <c r="N15" s="1277">
        <f t="shared" si="13"/>
        <v>4.1769610870907969E-2</v>
      </c>
    </row>
    <row r="16" spans="1:14" s="604" customFormat="1" ht="15.75">
      <c r="A16" s="302" t="s">
        <v>768</v>
      </c>
      <c r="B16" s="2030">
        <v>189</v>
      </c>
      <c r="C16" s="1256">
        <v>15003</v>
      </c>
      <c r="D16" s="1256">
        <v>12102</v>
      </c>
      <c r="E16" s="1256">
        <v>7868</v>
      </c>
      <c r="F16" s="1256">
        <v>4631</v>
      </c>
      <c r="G16" s="2031">
        <v>1696</v>
      </c>
      <c r="H16" s="2026">
        <f t="shared" si="7"/>
        <v>41489</v>
      </c>
      <c r="I16" s="1276">
        <f t="shared" si="8"/>
        <v>4.5554243293403074E-3</v>
      </c>
      <c r="J16" s="1276">
        <f t="shared" si="9"/>
        <v>0.36161392176239487</v>
      </c>
      <c r="K16" s="1276">
        <f t="shared" si="10"/>
        <v>0.29169177372315552</v>
      </c>
      <c r="L16" s="1276">
        <f t="shared" si="11"/>
        <v>0.18964062763624093</v>
      </c>
      <c r="M16" s="1276">
        <f t="shared" si="12"/>
        <v>0.11161994745595218</v>
      </c>
      <c r="N16" s="1277">
        <f t="shared" si="13"/>
        <v>4.0878305092916192E-2</v>
      </c>
    </row>
    <row r="17" spans="1:14" s="66" customFormat="1" ht="15.75">
      <c r="A17" s="302" t="s">
        <v>818</v>
      </c>
      <c r="B17" s="1745">
        <v>160</v>
      </c>
      <c r="C17" s="1018">
        <v>16268</v>
      </c>
      <c r="D17" s="1018">
        <v>13433</v>
      </c>
      <c r="E17" s="1018">
        <v>8648</v>
      </c>
      <c r="F17" s="1018">
        <v>5102</v>
      </c>
      <c r="G17" s="1750">
        <v>1859</v>
      </c>
      <c r="H17" s="2023">
        <f>SUM(B17:G17)</f>
        <v>45470</v>
      </c>
      <c r="I17" s="1276">
        <f>B17/H17</f>
        <v>3.5188036067736969E-3</v>
      </c>
      <c r="J17" s="1276">
        <f>C17/H17</f>
        <v>0.35777435671871566</v>
      </c>
      <c r="K17" s="1276">
        <f>D17/H17</f>
        <v>0.29542555531119419</v>
      </c>
      <c r="L17" s="1276">
        <f>E17/H17</f>
        <v>0.19019133494611831</v>
      </c>
      <c r="M17" s="1276">
        <f>F17/H17</f>
        <v>0.11220585001099626</v>
      </c>
      <c r="N17" s="1277">
        <f>G17/H17</f>
        <v>4.0884099406201892E-2</v>
      </c>
    </row>
    <row r="18" spans="1:14" s="604" customFormat="1" ht="15.75">
      <c r="A18" s="302" t="s">
        <v>875</v>
      </c>
      <c r="B18" s="1745">
        <v>147</v>
      </c>
      <c r="C18" s="1018">
        <v>17232</v>
      </c>
      <c r="D18" s="1018">
        <v>14644</v>
      </c>
      <c r="E18" s="1018">
        <v>9524</v>
      </c>
      <c r="F18" s="1018">
        <v>5494</v>
      </c>
      <c r="G18" s="1750">
        <v>2107</v>
      </c>
      <c r="H18" s="2023">
        <f>SUM(B18:G18)</f>
        <v>49148</v>
      </c>
      <c r="I18" s="1276">
        <f>B18/H18</f>
        <v>2.9909660616912184E-3</v>
      </c>
      <c r="J18" s="1276">
        <f>C18/H18</f>
        <v>0.35061447057866035</v>
      </c>
      <c r="K18" s="1276">
        <f>D18/H18</f>
        <v>0.29795719052657282</v>
      </c>
      <c r="L18" s="1276">
        <f>E18/H18</f>
        <v>0.1937820460649467</v>
      </c>
      <c r="M18" s="1276">
        <f>F18/H18</f>
        <v>0.11178481321722146</v>
      </c>
      <c r="N18" s="1277">
        <f>G18/H18</f>
        <v>4.2870513550907464E-2</v>
      </c>
    </row>
    <row r="19" spans="1:14" s="604" customFormat="1" ht="15.75">
      <c r="A19" s="2025" t="s">
        <v>1108</v>
      </c>
      <c r="B19" s="2032">
        <v>126</v>
      </c>
      <c r="C19" s="2033">
        <v>4827</v>
      </c>
      <c r="D19" s="2033">
        <v>3959</v>
      </c>
      <c r="E19" s="2033">
        <v>2478</v>
      </c>
      <c r="F19" s="2033">
        <v>1345</v>
      </c>
      <c r="G19" s="2034">
        <v>469</v>
      </c>
      <c r="H19" s="2023">
        <f>SUM(B19:G19)</f>
        <v>13204</v>
      </c>
      <c r="I19" s="1276">
        <f>B19/H19</f>
        <v>9.5425628597394733E-3</v>
      </c>
      <c r="J19" s="1276">
        <f>C19/H19</f>
        <v>0.36557103907906696</v>
      </c>
      <c r="K19" s="1276">
        <f>D19/H19</f>
        <v>0.29983338382308389</v>
      </c>
      <c r="L19" s="1276">
        <f>E19/H19</f>
        <v>0.18767040290820963</v>
      </c>
      <c r="M19" s="1276">
        <f>F19/H19</f>
        <v>0.10186307179642533</v>
      </c>
      <c r="N19" s="1277">
        <f>G19/H19</f>
        <v>3.5519539533474705E-2</v>
      </c>
    </row>
    <row r="20" spans="1:14" s="431" customFormat="1" ht="20.25" customHeight="1">
      <c r="A20" s="310" t="s">
        <v>2</v>
      </c>
      <c r="B20" s="1455">
        <f>SUM(B4:B19)</f>
        <v>1278</v>
      </c>
      <c r="C20" s="1456">
        <f>SUM(C4:C19)</f>
        <v>117745</v>
      </c>
      <c r="D20" s="1456">
        <f t="shared" ref="D20:G20" si="14">SUM(D4:D19)</f>
        <v>122864</v>
      </c>
      <c r="E20" s="1456">
        <f t="shared" si="14"/>
        <v>81758</v>
      </c>
      <c r="F20" s="1456">
        <f t="shared" si="14"/>
        <v>47149</v>
      </c>
      <c r="G20" s="1456">
        <f t="shared" si="14"/>
        <v>21800</v>
      </c>
      <c r="H20" s="630">
        <f>SUM(H4:H19)</f>
        <v>392594</v>
      </c>
      <c r="I20" s="1723">
        <f t="shared" si="8"/>
        <v>3.2552713490272395E-3</v>
      </c>
      <c r="J20" s="1723">
        <f t="shared" si="9"/>
        <v>0.29991543426542433</v>
      </c>
      <c r="K20" s="1723">
        <f t="shared" si="3"/>
        <v>0.31295434978629322</v>
      </c>
      <c r="L20" s="1723">
        <f t="shared" si="4"/>
        <v>0.20825076287462366</v>
      </c>
      <c r="M20" s="1723">
        <f t="shared" si="5"/>
        <v>0.12009607890084922</v>
      </c>
      <c r="N20" s="1162">
        <f t="shared" si="6"/>
        <v>5.552810282378233E-2</v>
      </c>
    </row>
    <row r="21" spans="1:14" s="66" customFormat="1" ht="15.75">
      <c r="A21" s="2445" t="s">
        <v>524</v>
      </c>
      <c r="B21" s="2446"/>
      <c r="C21" s="2446"/>
      <c r="D21" s="2446"/>
      <c r="E21" s="2446"/>
      <c r="F21" s="2446"/>
    </row>
    <row r="22" spans="1:14" s="66" customFormat="1">
      <c r="J22" s="170"/>
    </row>
    <row r="23" spans="1:14" s="66" customFormat="1"/>
    <row r="24" spans="1:14" s="66" customFormat="1"/>
    <row r="25" spans="1:14" s="66" customFormat="1"/>
    <row r="26" spans="1:14" s="66" customFormat="1"/>
    <row r="27" spans="1:14" s="66" customFormat="1"/>
    <row r="28" spans="1:14" s="66" customFormat="1"/>
    <row r="29" spans="1:14" s="66" customFormat="1"/>
    <row r="30" spans="1:14">
      <c r="A30" s="66"/>
      <c r="B30" s="66"/>
      <c r="C30" s="66"/>
      <c r="D30" s="66"/>
      <c r="E30" s="66"/>
      <c r="F30" s="66"/>
      <c r="G30" s="66"/>
      <c r="H30" s="66"/>
      <c r="I30" s="66"/>
      <c r="J30" s="66"/>
      <c r="K30" s="66"/>
      <c r="L30" s="66"/>
      <c r="M30" s="66"/>
      <c r="N30" s="66"/>
    </row>
    <row r="31" spans="1:14">
      <c r="A31" s="66"/>
      <c r="B31" s="66"/>
      <c r="C31" s="66"/>
      <c r="D31" s="66"/>
      <c r="E31" s="66"/>
      <c r="F31" s="66"/>
      <c r="G31" s="66"/>
      <c r="H31" s="66"/>
      <c r="I31" s="66"/>
      <c r="J31" s="66"/>
      <c r="K31" s="66"/>
      <c r="L31" s="66"/>
      <c r="M31" s="66"/>
      <c r="N31" s="66"/>
    </row>
  </sheetData>
  <mergeCells count="2">
    <mergeCell ref="A1:N1"/>
    <mergeCell ref="A21:F21"/>
  </mergeCells>
  <printOptions horizontalCentered="1"/>
  <pageMargins left="0.39370078740157483" right="0.39370078740157483" top="0.23622047244094491" bottom="0.23622047244094491" header="0.31496062992125984" footer="0.31496062992125984"/>
  <pageSetup scale="53" orientation="landscape" r:id="rId1"/>
  <ignoredErrors>
    <ignoredError sqref="H10" formulaRange="1"/>
  </ignoredErrors>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tabColor rgb="FF66FF33"/>
    <pageSetUpPr fitToPage="1"/>
  </sheetPr>
  <dimension ref="A1:M53"/>
  <sheetViews>
    <sheetView showGridLines="0" view="pageBreakPreview" zoomScale="70" zoomScaleNormal="100" zoomScaleSheetLayoutView="70" workbookViewId="0">
      <selection activeCell="R26" sqref="R26"/>
    </sheetView>
  </sheetViews>
  <sheetFormatPr baseColWidth="10" defaultColWidth="11.42578125" defaultRowHeight="15"/>
  <cols>
    <col min="1" max="1" width="17.85546875" style="151" customWidth="1"/>
    <col min="2" max="2" width="15.7109375" style="536" customWidth="1"/>
    <col min="3" max="6" width="15.28515625" style="536" customWidth="1"/>
    <col min="7" max="7" width="13.28515625" style="151" customWidth="1"/>
    <col min="8" max="12" width="17.28515625" style="536" customWidth="1"/>
    <col min="13" max="13" width="13.42578125" style="32" customWidth="1"/>
    <col min="14" max="14" width="3.5703125" style="32" customWidth="1"/>
    <col min="15" max="16384" width="11.42578125" style="32"/>
  </cols>
  <sheetData>
    <row r="1" spans="1:13" s="66" customFormat="1" ht="101.25" customHeight="1">
      <c r="A1" s="2317"/>
      <c r="B1" s="2317"/>
      <c r="C1" s="2317"/>
      <c r="D1" s="2317"/>
      <c r="E1" s="2317"/>
      <c r="F1" s="2317"/>
      <c r="G1" s="2317"/>
      <c r="H1" s="2317"/>
      <c r="I1" s="2317"/>
      <c r="J1" s="2317"/>
      <c r="K1" s="2317"/>
      <c r="L1" s="2317"/>
      <c r="M1" s="2317"/>
    </row>
    <row r="2" spans="1:13" s="66" customFormat="1" ht="3.75" customHeight="1">
      <c r="A2" s="2167"/>
      <c r="B2" s="830"/>
      <c r="C2" s="830"/>
      <c r="D2" s="830"/>
      <c r="E2" s="830"/>
      <c r="F2" s="830"/>
      <c r="G2" s="2242"/>
      <c r="H2" s="830"/>
      <c r="I2" s="830"/>
      <c r="J2" s="830"/>
      <c r="K2" s="830"/>
      <c r="L2" s="830"/>
      <c r="M2" s="110"/>
    </row>
    <row r="3" spans="1:13" s="110" customFormat="1" ht="39.75" customHeight="1">
      <c r="A3" s="292" t="s">
        <v>0</v>
      </c>
      <c r="B3" s="295" t="s">
        <v>291</v>
      </c>
      <c r="C3" s="295" t="s">
        <v>290</v>
      </c>
      <c r="D3" s="295" t="s">
        <v>289</v>
      </c>
      <c r="E3" s="295" t="s">
        <v>288</v>
      </c>
      <c r="F3" s="295" t="s">
        <v>186</v>
      </c>
      <c r="G3" s="293" t="s">
        <v>103</v>
      </c>
      <c r="H3" s="2188" t="s">
        <v>287</v>
      </c>
      <c r="I3" s="2188" t="s">
        <v>286</v>
      </c>
      <c r="J3" s="2188" t="s">
        <v>285</v>
      </c>
      <c r="K3" s="2188" t="s">
        <v>284</v>
      </c>
      <c r="L3" s="2189" t="s">
        <v>245</v>
      </c>
    </row>
    <row r="4" spans="1:13" s="66" customFormat="1" ht="15.75">
      <c r="A4" s="260">
        <v>2005</v>
      </c>
      <c r="B4" s="305">
        <v>15</v>
      </c>
      <c r="C4" s="305">
        <v>174</v>
      </c>
      <c r="D4" s="305">
        <v>220</v>
      </c>
      <c r="E4" s="305">
        <v>27</v>
      </c>
      <c r="F4" s="305">
        <v>3295</v>
      </c>
      <c r="G4" s="2256">
        <f t="shared" ref="G4:G10" si="0">SUM(B4:F4)</f>
        <v>3731</v>
      </c>
      <c r="H4" s="1520">
        <f t="shared" ref="H4:H10" si="1">B4/G4</f>
        <v>4.0203698740284106E-3</v>
      </c>
      <c r="I4" s="1520">
        <f t="shared" ref="I4:I20" si="2">C4/G4</f>
        <v>4.6636290538729565E-2</v>
      </c>
      <c r="J4" s="1520">
        <f t="shared" ref="J4:J20" si="3">D4/G4</f>
        <v>5.8965424819083359E-2</v>
      </c>
      <c r="K4" s="1520">
        <f t="shared" ref="K4:K20" si="4">E4/G4</f>
        <v>7.2366657732511391E-3</v>
      </c>
      <c r="L4" s="1521">
        <f t="shared" ref="L4:L20" si="5">F4/G4</f>
        <v>0.88314124899490754</v>
      </c>
    </row>
    <row r="5" spans="1:13" s="66" customFormat="1" ht="15.75">
      <c r="A5" s="260" t="s">
        <v>193</v>
      </c>
      <c r="B5" s="305">
        <v>25</v>
      </c>
      <c r="C5" s="305">
        <v>306</v>
      </c>
      <c r="D5" s="305">
        <v>376</v>
      </c>
      <c r="E5" s="305">
        <v>49</v>
      </c>
      <c r="F5" s="305">
        <v>4779</v>
      </c>
      <c r="G5" s="2256">
        <f t="shared" si="0"/>
        <v>5535</v>
      </c>
      <c r="H5" s="1520">
        <f t="shared" si="1"/>
        <v>4.5167118337850042E-3</v>
      </c>
      <c r="I5" s="1520">
        <f t="shared" si="2"/>
        <v>5.5284552845528454E-2</v>
      </c>
      <c r="J5" s="1520">
        <f t="shared" si="3"/>
        <v>6.793134598012647E-2</v>
      </c>
      <c r="K5" s="1520">
        <f t="shared" si="4"/>
        <v>8.8527551942186086E-3</v>
      </c>
      <c r="L5" s="1521">
        <f t="shared" si="5"/>
        <v>0.86341463414634145</v>
      </c>
    </row>
    <row r="6" spans="1:13" s="66" customFormat="1" ht="15.75">
      <c r="A6" s="260" t="s">
        <v>130</v>
      </c>
      <c r="B6" s="305">
        <v>155</v>
      </c>
      <c r="C6" s="305">
        <v>823</v>
      </c>
      <c r="D6" s="305">
        <v>951</v>
      </c>
      <c r="E6" s="305">
        <v>190</v>
      </c>
      <c r="F6" s="305">
        <v>6425</v>
      </c>
      <c r="G6" s="2256">
        <f t="shared" si="0"/>
        <v>8544</v>
      </c>
      <c r="H6" s="1520">
        <f t="shared" si="1"/>
        <v>1.8141385767790261E-2</v>
      </c>
      <c r="I6" s="1520">
        <f t="shared" si="2"/>
        <v>9.6324906367041205E-2</v>
      </c>
      <c r="J6" s="1520">
        <f t="shared" si="3"/>
        <v>0.1113061797752809</v>
      </c>
      <c r="K6" s="1520">
        <f t="shared" si="4"/>
        <v>2.2237827715355804E-2</v>
      </c>
      <c r="L6" s="1521">
        <f t="shared" si="5"/>
        <v>0.75198970037453183</v>
      </c>
    </row>
    <row r="7" spans="1:13" s="66" customFormat="1" ht="15.75">
      <c r="A7" s="260" t="s">
        <v>168</v>
      </c>
      <c r="B7" s="305">
        <v>429</v>
      </c>
      <c r="C7" s="305">
        <v>3165</v>
      </c>
      <c r="D7" s="305">
        <v>4060</v>
      </c>
      <c r="E7" s="305">
        <v>874</v>
      </c>
      <c r="F7" s="305">
        <v>2449</v>
      </c>
      <c r="G7" s="2256">
        <f t="shared" si="0"/>
        <v>10977</v>
      </c>
      <c r="H7" s="1520">
        <f t="shared" si="1"/>
        <v>3.9081716315933317E-2</v>
      </c>
      <c r="I7" s="1520">
        <f t="shared" si="2"/>
        <v>0.2883301448483192</v>
      </c>
      <c r="J7" s="1520">
        <f t="shared" si="3"/>
        <v>0.36986426163797032</v>
      </c>
      <c r="K7" s="1520">
        <f t="shared" si="4"/>
        <v>7.9621025781178828E-2</v>
      </c>
      <c r="L7" s="1521">
        <f t="shared" si="5"/>
        <v>0.22310285141659833</v>
      </c>
    </row>
    <row r="8" spans="1:13" s="66" customFormat="1" ht="15.75">
      <c r="A8" s="260" t="s">
        <v>169</v>
      </c>
      <c r="B8" s="305">
        <v>480</v>
      </c>
      <c r="C8" s="305">
        <v>5693</v>
      </c>
      <c r="D8" s="305">
        <v>7010</v>
      </c>
      <c r="E8" s="305">
        <v>1500</v>
      </c>
      <c r="F8" s="305">
        <v>0</v>
      </c>
      <c r="G8" s="2256">
        <f t="shared" si="0"/>
        <v>14683</v>
      </c>
      <c r="H8" s="1520">
        <f t="shared" si="1"/>
        <v>3.2690866989034936E-2</v>
      </c>
      <c r="I8" s="1520">
        <f t="shared" si="2"/>
        <v>0.38772730368453312</v>
      </c>
      <c r="J8" s="1520">
        <f t="shared" si="3"/>
        <v>0.47742286998569777</v>
      </c>
      <c r="K8" s="1520">
        <f t="shared" si="4"/>
        <v>0.10215895934073418</v>
      </c>
      <c r="L8" s="1521">
        <f t="shared" si="5"/>
        <v>0</v>
      </c>
    </row>
    <row r="9" spans="1:13" s="66" customFormat="1" ht="15.75">
      <c r="A9" s="260" t="s">
        <v>146</v>
      </c>
      <c r="B9" s="305">
        <v>467</v>
      </c>
      <c r="C9" s="305">
        <v>6918</v>
      </c>
      <c r="D9" s="305">
        <v>8285</v>
      </c>
      <c r="E9" s="305">
        <v>1785</v>
      </c>
      <c r="F9" s="305">
        <v>1</v>
      </c>
      <c r="G9" s="2256">
        <f t="shared" si="0"/>
        <v>17456</v>
      </c>
      <c r="H9" s="1520">
        <f t="shared" si="1"/>
        <v>2.6752978918423466E-2</v>
      </c>
      <c r="I9" s="1520">
        <f t="shared" si="2"/>
        <v>0.39631072410632445</v>
      </c>
      <c r="J9" s="1520">
        <f t="shared" si="3"/>
        <v>0.47462190650779101</v>
      </c>
      <c r="K9" s="1520">
        <f t="shared" si="4"/>
        <v>0.10225710357470211</v>
      </c>
      <c r="L9" s="1521">
        <f t="shared" si="5"/>
        <v>5.7286892758936757E-5</v>
      </c>
    </row>
    <row r="10" spans="1:13" s="66" customFormat="1" ht="15.75">
      <c r="A10" s="260">
        <v>2011</v>
      </c>
      <c r="B10" s="305">
        <v>628</v>
      </c>
      <c r="C10" s="305">
        <v>8566</v>
      </c>
      <c r="D10" s="305">
        <v>11097</v>
      </c>
      <c r="E10" s="305">
        <v>2299</v>
      </c>
      <c r="F10" s="305">
        <v>7</v>
      </c>
      <c r="G10" s="2256">
        <f t="shared" si="0"/>
        <v>22597</v>
      </c>
      <c r="H10" s="1520">
        <f t="shared" si="1"/>
        <v>2.7791299730052663E-2</v>
      </c>
      <c r="I10" s="1520">
        <f t="shared" si="2"/>
        <v>0.37907686861087753</v>
      </c>
      <c r="J10" s="1520">
        <f t="shared" si="3"/>
        <v>0.49108288710890824</v>
      </c>
      <c r="K10" s="1520">
        <f t="shared" si="4"/>
        <v>0.10173916891622782</v>
      </c>
      <c r="L10" s="1521">
        <f t="shared" si="5"/>
        <v>3.0977563393370803E-4</v>
      </c>
    </row>
    <row r="11" spans="1:13" s="66" customFormat="1" ht="16.5" customHeight="1">
      <c r="A11" s="260" t="s">
        <v>385</v>
      </c>
      <c r="B11" s="305">
        <v>938</v>
      </c>
      <c r="C11" s="305">
        <v>9676</v>
      </c>
      <c r="D11" s="305">
        <v>13383</v>
      </c>
      <c r="E11" s="305">
        <v>2656</v>
      </c>
      <c r="F11" s="305">
        <v>35</v>
      </c>
      <c r="G11" s="2256">
        <f t="shared" ref="G11:G16" si="6">SUM(B11:F11)</f>
        <v>26688</v>
      </c>
      <c r="H11" s="1520">
        <f t="shared" ref="H11:H16" si="7">B11/G11</f>
        <v>3.5146882494004793E-2</v>
      </c>
      <c r="I11" s="1520">
        <f t="shared" ref="I11:I16" si="8">C11/G11</f>
        <v>0.36255995203836933</v>
      </c>
      <c r="J11" s="1520">
        <f>D11/G11</f>
        <v>0.5014613309352518</v>
      </c>
      <c r="K11" s="1520">
        <f t="shared" ref="K11:K16" si="9">E11/G11</f>
        <v>9.9520383693045569E-2</v>
      </c>
      <c r="L11" s="1521">
        <f t="shared" ref="L11:L16" si="10">F11/G11</f>
        <v>1.3114508393285373E-3</v>
      </c>
    </row>
    <row r="12" spans="1:13" s="66" customFormat="1" ht="15.75">
      <c r="A12" s="260" t="s">
        <v>419</v>
      </c>
      <c r="B12" s="305">
        <v>1292</v>
      </c>
      <c r="C12" s="305">
        <v>9365</v>
      </c>
      <c r="D12" s="305">
        <v>15118</v>
      </c>
      <c r="E12" s="305">
        <v>2851</v>
      </c>
      <c r="F12" s="305">
        <v>9</v>
      </c>
      <c r="G12" s="2256">
        <f t="shared" si="6"/>
        <v>28635</v>
      </c>
      <c r="H12" s="1520">
        <f t="shared" si="7"/>
        <v>4.5119608870263665E-2</v>
      </c>
      <c r="I12" s="1520">
        <f t="shared" si="8"/>
        <v>0.32704731971363715</v>
      </c>
      <c r="J12" s="1520">
        <f>D12/G12</f>
        <v>0.52795529945870434</v>
      </c>
      <c r="K12" s="1520">
        <f t="shared" si="9"/>
        <v>9.9563471276409993E-2</v>
      </c>
      <c r="L12" s="1521">
        <f t="shared" si="10"/>
        <v>3.143006809848088E-4</v>
      </c>
    </row>
    <row r="13" spans="1:13" s="66" customFormat="1" ht="18" customHeight="1">
      <c r="A13" s="260" t="s">
        <v>424</v>
      </c>
      <c r="B13" s="305">
        <v>817</v>
      </c>
      <c r="C13" s="305">
        <v>10565</v>
      </c>
      <c r="D13" s="305">
        <v>16396</v>
      </c>
      <c r="E13" s="305">
        <v>3252</v>
      </c>
      <c r="F13" s="305">
        <v>2</v>
      </c>
      <c r="G13" s="2256">
        <f t="shared" si="6"/>
        <v>31032</v>
      </c>
      <c r="H13" s="1520">
        <f t="shared" si="7"/>
        <v>2.6327661768497036E-2</v>
      </c>
      <c r="I13" s="1520">
        <f t="shared" si="8"/>
        <v>0.34045501417891211</v>
      </c>
      <c r="J13" s="1520">
        <f>D13/G13</f>
        <v>0.52835782418149002</v>
      </c>
      <c r="K13" s="1520">
        <f t="shared" si="9"/>
        <v>0.10479505027068832</v>
      </c>
      <c r="L13" s="1521">
        <f t="shared" si="10"/>
        <v>6.4449600412477446E-5</v>
      </c>
    </row>
    <row r="14" spans="1:13" s="66" customFormat="1" ht="15.75">
      <c r="A14" s="260" t="s">
        <v>693</v>
      </c>
      <c r="B14" s="305">
        <v>1295</v>
      </c>
      <c r="C14" s="305">
        <v>10407</v>
      </c>
      <c r="D14" s="305">
        <v>19289</v>
      </c>
      <c r="E14" s="305">
        <v>3557</v>
      </c>
      <c r="F14" s="305">
        <v>1</v>
      </c>
      <c r="G14" s="2256">
        <f t="shared" si="6"/>
        <v>34549</v>
      </c>
      <c r="H14" s="1520">
        <f t="shared" si="7"/>
        <v>3.7482995166285567E-2</v>
      </c>
      <c r="I14" s="1520">
        <f t="shared" si="8"/>
        <v>0.3012243480274393</v>
      </c>
      <c r="J14" s="1520">
        <f>D14/G14</f>
        <v>0.55830848939187816</v>
      </c>
      <c r="K14" s="1520">
        <f t="shared" si="9"/>
        <v>0.10295522301658513</v>
      </c>
      <c r="L14" s="1521">
        <f t="shared" si="10"/>
        <v>2.8944397811803524E-5</v>
      </c>
    </row>
    <row r="15" spans="1:13" s="66" customFormat="1" ht="15.75">
      <c r="A15" s="260" t="s">
        <v>747</v>
      </c>
      <c r="B15" s="305">
        <v>4008</v>
      </c>
      <c r="C15" s="305">
        <v>11441</v>
      </c>
      <c r="D15" s="305">
        <v>19434</v>
      </c>
      <c r="E15" s="305">
        <v>3971</v>
      </c>
      <c r="F15" s="305">
        <v>2</v>
      </c>
      <c r="G15" s="2256">
        <f t="shared" si="6"/>
        <v>38856</v>
      </c>
      <c r="H15" s="1520">
        <f t="shared" si="7"/>
        <v>0.10315009264978382</v>
      </c>
      <c r="I15" s="1520">
        <f t="shared" si="8"/>
        <v>0.2944461601811818</v>
      </c>
      <c r="J15" s="1520">
        <f t="shared" ref="J15:J17" si="11">D15/G15</f>
        <v>0.50015441630636193</v>
      </c>
      <c r="K15" s="1520">
        <f t="shared" si="9"/>
        <v>0.10219785876055178</v>
      </c>
      <c r="L15" s="1521">
        <f t="shared" si="10"/>
        <v>5.1472102120650604E-5</v>
      </c>
    </row>
    <row r="16" spans="1:13" s="604" customFormat="1" ht="15.75">
      <c r="A16" s="260" t="s">
        <v>768</v>
      </c>
      <c r="B16" s="305">
        <v>4163</v>
      </c>
      <c r="C16" s="305">
        <v>11633</v>
      </c>
      <c r="D16" s="305">
        <v>21029</v>
      </c>
      <c r="E16" s="305">
        <v>4660</v>
      </c>
      <c r="F16" s="305">
        <v>4</v>
      </c>
      <c r="G16" s="2256">
        <f t="shared" si="6"/>
        <v>41489</v>
      </c>
      <c r="H16" s="1520">
        <f t="shared" si="7"/>
        <v>0.10033984911663332</v>
      </c>
      <c r="I16" s="1520">
        <f t="shared" si="8"/>
        <v>0.28038757260960734</v>
      </c>
      <c r="J16" s="1520">
        <f t="shared" si="11"/>
        <v>0.50685723926823978</v>
      </c>
      <c r="K16" s="1520">
        <f t="shared" si="9"/>
        <v>0.11231892790860228</v>
      </c>
      <c r="L16" s="1521">
        <f t="shared" si="10"/>
        <v>9.6411096917255182E-5</v>
      </c>
    </row>
    <row r="17" spans="1:12" s="66" customFormat="1" ht="15.75">
      <c r="A17" s="260" t="s">
        <v>818</v>
      </c>
      <c r="B17" s="305">
        <v>3155</v>
      </c>
      <c r="C17" s="305">
        <v>12375</v>
      </c>
      <c r="D17" s="305">
        <v>24446</v>
      </c>
      <c r="E17" s="305">
        <v>5494</v>
      </c>
      <c r="F17" s="305">
        <v>0</v>
      </c>
      <c r="G17" s="2256">
        <f>SUM(B17:F17)</f>
        <v>45470</v>
      </c>
      <c r="H17" s="1520">
        <f>B17/G17</f>
        <v>6.9386408621068832E-2</v>
      </c>
      <c r="I17" s="1520">
        <f>C17/G17</f>
        <v>0.2721574664614031</v>
      </c>
      <c r="J17" s="1520">
        <f t="shared" si="11"/>
        <v>0.53762920606993625</v>
      </c>
      <c r="K17" s="1520">
        <f>E17/G17</f>
        <v>0.12082691884759182</v>
      </c>
      <c r="L17" s="1521">
        <f>F17/G17</f>
        <v>0</v>
      </c>
    </row>
    <row r="18" spans="1:12" s="604" customFormat="1" ht="15.75">
      <c r="A18" s="260" t="s">
        <v>875</v>
      </c>
      <c r="B18" s="305">
        <v>3705</v>
      </c>
      <c r="C18" s="305">
        <v>11802</v>
      </c>
      <c r="D18" s="305">
        <v>26487</v>
      </c>
      <c r="E18" s="305">
        <v>7116</v>
      </c>
      <c r="F18" s="305">
        <v>38</v>
      </c>
      <c r="G18" s="2256">
        <f>SUM(B18:F18)</f>
        <v>49148</v>
      </c>
      <c r="H18" s="1520">
        <f>B18/G18</f>
        <v>7.5384552779360306E-2</v>
      </c>
      <c r="I18" s="1520">
        <f>C18/G18</f>
        <v>0.24013184666720924</v>
      </c>
      <c r="J18" s="1520">
        <f>D18/G18</f>
        <v>0.53892325221779114</v>
      </c>
      <c r="K18" s="1520">
        <f>E18/G18</f>
        <v>0.14478717343533817</v>
      </c>
      <c r="L18" s="1521">
        <f>F18/G18</f>
        <v>7.7317490030113123E-4</v>
      </c>
    </row>
    <row r="19" spans="1:12" s="604" customFormat="1" ht="15.75">
      <c r="A19" s="260" t="s">
        <v>1109</v>
      </c>
      <c r="B19" s="305">
        <v>954</v>
      </c>
      <c r="C19" s="305">
        <v>3420</v>
      </c>
      <c r="D19" s="305">
        <v>8432</v>
      </c>
      <c r="E19" s="305">
        <v>2414</v>
      </c>
      <c r="F19" s="305">
        <v>0</v>
      </c>
      <c r="G19" s="2256">
        <f>SUM(B19:F19)</f>
        <v>15220</v>
      </c>
      <c r="H19" s="1520">
        <f>B19/G19</f>
        <v>6.2680683311432325E-2</v>
      </c>
      <c r="I19" s="1520">
        <f>C19/G19</f>
        <v>0.22470433639947437</v>
      </c>
      <c r="J19" s="1520">
        <f>D19/G19</f>
        <v>0.55400788436268067</v>
      </c>
      <c r="K19" s="1520">
        <f>E19/G19</f>
        <v>0.15860709592641262</v>
      </c>
      <c r="L19" s="1521">
        <f>F19/G19</f>
        <v>0</v>
      </c>
    </row>
    <row r="20" spans="1:12" s="431" customFormat="1" ht="20.25" customHeight="1">
      <c r="A20" s="293" t="s">
        <v>2</v>
      </c>
      <c r="B20" s="1850">
        <f>SUM(B4:B19)</f>
        <v>22526</v>
      </c>
      <c r="C20" s="1850">
        <f t="shared" ref="C20:F20" si="12">SUM(C4:C19)</f>
        <v>116329</v>
      </c>
      <c r="D20" s="1850">
        <f t="shared" si="12"/>
        <v>196013</v>
      </c>
      <c r="E20" s="1850">
        <f t="shared" si="12"/>
        <v>42695</v>
      </c>
      <c r="F20" s="1850">
        <f t="shared" si="12"/>
        <v>17047</v>
      </c>
      <c r="G20" s="1161">
        <f>SUM(G4:G19)</f>
        <v>394610</v>
      </c>
      <c r="H20" s="1851">
        <f>B20/G20</f>
        <v>5.7084209726058641E-2</v>
      </c>
      <c r="I20" s="1851">
        <f t="shared" si="2"/>
        <v>0.29479486074858724</v>
      </c>
      <c r="J20" s="1851">
        <f t="shared" si="3"/>
        <v>0.49672588124984163</v>
      </c>
      <c r="K20" s="1851">
        <f t="shared" si="4"/>
        <v>0.10819543346595373</v>
      </c>
      <c r="L20" s="1852">
        <f t="shared" si="5"/>
        <v>4.3199614809558806E-2</v>
      </c>
    </row>
    <row r="21" spans="1:12" s="66" customFormat="1" ht="95.25" customHeight="1">
      <c r="A21" s="2447"/>
      <c r="B21" s="2447"/>
      <c r="C21" s="2447"/>
      <c r="D21" s="2447"/>
      <c r="E21" s="2447"/>
      <c r="F21" s="2447"/>
      <c r="G21" s="2447"/>
      <c r="H21" s="2447"/>
      <c r="I21" s="2447"/>
      <c r="J21" s="2447"/>
      <c r="K21" s="2447"/>
      <c r="L21" s="2447"/>
    </row>
    <row r="22" spans="1:12" s="66" customFormat="1">
      <c r="A22" s="124"/>
      <c r="B22" s="36"/>
      <c r="C22" s="36"/>
      <c r="D22" s="36"/>
      <c r="E22" s="36"/>
      <c r="F22" s="36"/>
      <c r="G22" s="2241"/>
      <c r="H22" s="36"/>
      <c r="I22" s="36"/>
      <c r="J22" s="36"/>
      <c r="K22" s="36"/>
      <c r="L22" s="36"/>
    </row>
    <row r="23" spans="1:12" s="66" customFormat="1">
      <c r="A23" s="124"/>
      <c r="B23" s="1522"/>
      <c r="C23" s="1522"/>
      <c r="D23" s="1522"/>
      <c r="E23" s="1522"/>
      <c r="F23" s="1522"/>
      <c r="G23" s="2241"/>
      <c r="H23" s="36"/>
      <c r="I23" s="36"/>
      <c r="J23" s="36"/>
      <c r="K23" s="36"/>
      <c r="L23" s="36"/>
    </row>
    <row r="24" spans="1:12" s="66" customFormat="1">
      <c r="A24" s="124"/>
      <c r="B24" s="1522"/>
      <c r="C24" s="1522"/>
      <c r="D24" s="1522"/>
      <c r="E24" s="1522"/>
      <c r="F24" s="1522"/>
      <c r="G24" s="2241"/>
      <c r="H24" s="36"/>
      <c r="I24" s="36"/>
      <c r="J24" s="36"/>
      <c r="K24" s="36"/>
      <c r="L24" s="36"/>
    </row>
    <row r="25" spans="1:12" s="66" customFormat="1">
      <c r="A25" s="2166"/>
      <c r="B25" s="36"/>
      <c r="C25" s="36"/>
      <c r="D25" s="36"/>
      <c r="E25" s="36"/>
      <c r="F25" s="36"/>
      <c r="G25" s="2241"/>
      <c r="H25" s="36"/>
      <c r="I25" s="36"/>
      <c r="J25" s="36"/>
      <c r="K25" s="36"/>
      <c r="L25" s="36"/>
    </row>
    <row r="26" spans="1:12" s="66" customFormat="1">
      <c r="A26" s="2166"/>
      <c r="B26" s="36"/>
      <c r="C26" s="36"/>
      <c r="D26" s="36"/>
      <c r="E26" s="36"/>
      <c r="F26" s="36"/>
      <c r="G26" s="2241"/>
      <c r="H26" s="36"/>
      <c r="I26" s="36"/>
      <c r="J26" s="36"/>
      <c r="K26" s="36"/>
      <c r="L26" s="36"/>
    </row>
    <row r="27" spans="1:12" s="66" customFormat="1">
      <c r="A27" s="2166"/>
      <c r="B27" s="36"/>
      <c r="C27" s="36"/>
      <c r="D27" s="36"/>
      <c r="E27" s="36"/>
      <c r="F27" s="36"/>
      <c r="G27" s="2241"/>
      <c r="H27" s="36"/>
      <c r="I27" s="36"/>
      <c r="J27" s="36"/>
      <c r="K27" s="36"/>
      <c r="L27" s="36"/>
    </row>
    <row r="28" spans="1:12" s="66" customFormat="1">
      <c r="A28" s="2166"/>
      <c r="B28" s="36"/>
      <c r="C28" s="36"/>
      <c r="D28" s="36"/>
      <c r="E28" s="36"/>
      <c r="F28" s="36"/>
      <c r="G28" s="2241"/>
      <c r="H28" s="36"/>
      <c r="I28" s="36"/>
      <c r="J28" s="36"/>
      <c r="K28" s="36"/>
      <c r="L28" s="36"/>
    </row>
    <row r="29" spans="1:12">
      <c r="A29" s="2166"/>
      <c r="B29" s="36"/>
      <c r="C29" s="36"/>
      <c r="D29" s="36"/>
      <c r="E29" s="36"/>
      <c r="F29" s="36"/>
      <c r="G29" s="2241"/>
      <c r="H29" s="36"/>
      <c r="I29" s="36"/>
      <c r="J29" s="36"/>
      <c r="K29" s="36"/>
      <c r="L29" s="36"/>
    </row>
    <row r="30" spans="1:12">
      <c r="A30" s="2166"/>
      <c r="B30" s="36"/>
      <c r="C30" s="36"/>
      <c r="D30" s="36"/>
      <c r="E30" s="36"/>
      <c r="F30" s="36"/>
      <c r="G30" s="2241"/>
      <c r="H30" s="36"/>
      <c r="I30" s="36"/>
      <c r="J30" s="36"/>
      <c r="K30" s="36"/>
      <c r="L30" s="36"/>
    </row>
    <row r="31" spans="1:12">
      <c r="A31" s="2166"/>
      <c r="B31" s="36"/>
      <c r="C31" s="36"/>
      <c r="D31" s="36"/>
      <c r="E31" s="36"/>
      <c r="F31" s="36"/>
      <c r="G31" s="2241"/>
      <c r="H31" s="36"/>
      <c r="I31" s="36"/>
      <c r="J31" s="36"/>
      <c r="K31" s="36"/>
      <c r="L31" s="36"/>
    </row>
    <row r="47" spans="1:13" ht="33" customHeight="1">
      <c r="A47" s="2448" t="s">
        <v>831</v>
      </c>
      <c r="B47" s="2448"/>
      <c r="C47" s="2448"/>
      <c r="D47" s="2448"/>
      <c r="E47" s="2448"/>
      <c r="F47" s="2448"/>
      <c r="G47" s="2448"/>
      <c r="H47" s="2448"/>
      <c r="I47" s="2448"/>
      <c r="J47" s="2448"/>
      <c r="K47" s="2448"/>
      <c r="L47" s="2448"/>
      <c r="M47" s="2448"/>
    </row>
    <row r="48" spans="1:13" ht="15.75" customHeight="1">
      <c r="A48" s="2448"/>
      <c r="B48" s="2448"/>
      <c r="C48" s="2448"/>
      <c r="D48" s="2448"/>
      <c r="E48" s="2448"/>
      <c r="F48" s="2448"/>
      <c r="G48" s="2448"/>
      <c r="H48" s="2448"/>
      <c r="I48" s="2448"/>
      <c r="J48" s="2448"/>
      <c r="K48" s="2448"/>
      <c r="L48" s="2448"/>
      <c r="M48" s="2448"/>
    </row>
    <row r="49" spans="1:13" ht="15.75" customHeight="1">
      <c r="A49" s="2448"/>
      <c r="B49" s="2448"/>
      <c r="C49" s="2448"/>
      <c r="D49" s="2448"/>
      <c r="E49" s="2448"/>
      <c r="F49" s="2448"/>
      <c r="G49" s="2448"/>
      <c r="H49" s="2448"/>
      <c r="I49" s="2448"/>
      <c r="J49" s="2448"/>
      <c r="K49" s="2448"/>
      <c r="L49" s="2448"/>
      <c r="M49" s="2448"/>
    </row>
    <row r="50" spans="1:13" ht="15.75" customHeight="1">
      <c r="A50" s="2448"/>
      <c r="B50" s="2448"/>
      <c r="C50" s="2448"/>
      <c r="D50" s="2448"/>
      <c r="E50" s="2448"/>
      <c r="F50" s="2448"/>
      <c r="G50" s="2448"/>
      <c r="H50" s="2448"/>
      <c r="I50" s="2448"/>
      <c r="J50" s="2448"/>
      <c r="K50" s="2448"/>
      <c r="L50" s="2448"/>
      <c r="M50" s="2448"/>
    </row>
    <row r="51" spans="1:13" ht="15.75" customHeight="1">
      <c r="A51" s="2448"/>
      <c r="B51" s="2448"/>
      <c r="C51" s="2448"/>
      <c r="D51" s="2448"/>
      <c r="E51" s="2448"/>
      <c r="F51" s="2448"/>
      <c r="G51" s="2448"/>
      <c r="H51" s="2448"/>
      <c r="I51" s="2448"/>
      <c r="J51" s="2448"/>
      <c r="K51" s="2448"/>
      <c r="L51" s="2448"/>
      <c r="M51" s="2448"/>
    </row>
    <row r="52" spans="1:13" ht="15.75" customHeight="1">
      <c r="A52" s="2448"/>
      <c r="B52" s="2448"/>
      <c r="C52" s="2448"/>
      <c r="D52" s="2448"/>
      <c r="E52" s="2448"/>
      <c r="F52" s="2448"/>
      <c r="G52" s="2448"/>
      <c r="H52" s="2448"/>
      <c r="I52" s="2448"/>
      <c r="J52" s="2448"/>
      <c r="K52" s="2448"/>
      <c r="L52" s="2448"/>
      <c r="M52" s="2448"/>
    </row>
    <row r="53" spans="1:13" ht="15.75" customHeight="1">
      <c r="A53" s="2448"/>
      <c r="B53" s="2448"/>
      <c r="C53" s="2448"/>
      <c r="D53" s="2448"/>
      <c r="E53" s="2448"/>
      <c r="F53" s="2448"/>
      <c r="G53" s="2448"/>
      <c r="H53" s="2448"/>
      <c r="I53" s="2448"/>
      <c r="J53" s="2448"/>
      <c r="K53" s="2448"/>
      <c r="L53" s="2448"/>
      <c r="M53" s="2448"/>
    </row>
  </sheetData>
  <mergeCells count="3">
    <mergeCell ref="A1:M1"/>
    <mergeCell ref="A21:L21"/>
    <mergeCell ref="A47:M53"/>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tabColor rgb="FF66FF33"/>
    <pageSetUpPr fitToPage="1"/>
  </sheetPr>
  <dimension ref="A1:L30"/>
  <sheetViews>
    <sheetView showGridLines="0" view="pageBreakPreview" zoomScale="85" zoomScaleNormal="100" zoomScaleSheetLayoutView="85" workbookViewId="0">
      <selection activeCell="M1" sqref="M1:S1048576"/>
    </sheetView>
  </sheetViews>
  <sheetFormatPr baseColWidth="10" defaultColWidth="11.42578125" defaultRowHeight="15"/>
  <cols>
    <col min="1" max="1" width="18.140625" style="32" customWidth="1"/>
    <col min="2" max="3" width="16" style="32" customWidth="1"/>
    <col min="4" max="4" width="14" style="32" customWidth="1"/>
    <col min="5" max="5" width="15.28515625" style="32" customWidth="1"/>
    <col min="6" max="6" width="15" style="32" customWidth="1"/>
    <col min="7" max="7" width="20.140625" style="32" customWidth="1"/>
    <col min="8" max="8" width="17.5703125" style="32" customWidth="1"/>
    <col min="9" max="9" width="19.5703125" style="32" customWidth="1"/>
    <col min="10" max="10" width="26.5703125" style="151" customWidth="1"/>
    <col min="11" max="11" width="27" style="151" customWidth="1"/>
    <col min="12" max="12" width="18.42578125" style="32" customWidth="1"/>
    <col min="13" max="16384" width="11.42578125" style="32"/>
  </cols>
  <sheetData>
    <row r="1" spans="1:12" s="66" customFormat="1" ht="88.5" customHeight="1">
      <c r="A1" s="2444"/>
      <c r="B1" s="2444"/>
      <c r="C1" s="2444"/>
      <c r="D1" s="2444"/>
      <c r="E1" s="2444"/>
      <c r="F1" s="2444"/>
      <c r="G1" s="2444"/>
      <c r="H1" s="2444"/>
      <c r="I1" s="2444"/>
      <c r="J1" s="2444"/>
      <c r="K1" s="2444"/>
      <c r="L1" s="2444"/>
    </row>
    <row r="2" spans="1:12" s="31" customFormat="1" ht="4.5" customHeight="1">
      <c r="A2" s="308"/>
      <c r="B2" s="143"/>
      <c r="C2" s="143"/>
      <c r="D2" s="143"/>
      <c r="E2" s="143"/>
      <c r="F2" s="143"/>
      <c r="G2" s="143"/>
      <c r="H2" s="143"/>
      <c r="I2" s="143"/>
      <c r="J2" s="143"/>
      <c r="K2" s="143"/>
      <c r="L2" s="143"/>
    </row>
    <row r="3" spans="1:12" s="66" customFormat="1" ht="31.5">
      <c r="A3" s="306" t="s">
        <v>4</v>
      </c>
      <c r="B3" s="720" t="s">
        <v>254</v>
      </c>
      <c r="C3" s="721" t="s">
        <v>253</v>
      </c>
      <c r="D3" s="722" t="s">
        <v>103</v>
      </c>
      <c r="E3" s="2044" t="s">
        <v>252</v>
      </c>
      <c r="F3" s="2045" t="s">
        <v>251</v>
      </c>
      <c r="G3" s="2043" t="s">
        <v>256</v>
      </c>
      <c r="H3" s="721" t="s">
        <v>255</v>
      </c>
      <c r="I3" s="2047" t="s">
        <v>258</v>
      </c>
      <c r="J3" s="721" t="s">
        <v>370</v>
      </c>
      <c r="K3" s="723" t="s">
        <v>371</v>
      </c>
    </row>
    <row r="4" spans="1:12" s="66" customFormat="1" ht="15.75">
      <c r="A4" s="719" t="s">
        <v>168</v>
      </c>
      <c r="B4" s="2037">
        <v>660</v>
      </c>
      <c r="C4" s="2038">
        <v>10317</v>
      </c>
      <c r="D4" s="1184">
        <f t="shared" ref="D4:D13" si="0">SUM(B4:C4)</f>
        <v>10977</v>
      </c>
      <c r="E4" s="2040">
        <f t="shared" ref="E4:E11" si="1">B4/D4</f>
        <v>6.0125717409128178E-2</v>
      </c>
      <c r="F4" s="2046">
        <f t="shared" ref="F4:F11" si="2">C4/D4</f>
        <v>0.9398742825908718</v>
      </c>
      <c r="G4" s="2042">
        <f>201642+123254</f>
        <v>324896</v>
      </c>
      <c r="H4" s="2042">
        <v>863333</v>
      </c>
      <c r="I4" s="2048">
        <f t="shared" ref="I4:I10" si="3">SUM(G4:H4)</f>
        <v>1188229</v>
      </c>
      <c r="J4" s="2041">
        <f>B4/G4</f>
        <v>2.0314192849404116E-3</v>
      </c>
      <c r="K4" s="2046">
        <f>C4/H4</f>
        <v>1.1950197664168983E-2</v>
      </c>
      <c r="L4" s="36"/>
    </row>
    <row r="5" spans="1:12" s="66" customFormat="1" ht="15.75">
      <c r="A5" s="719" t="s">
        <v>169</v>
      </c>
      <c r="B5" s="2039">
        <v>986</v>
      </c>
      <c r="C5" s="1186">
        <v>13698</v>
      </c>
      <c r="D5" s="1185">
        <f t="shared" si="0"/>
        <v>14684</v>
      </c>
      <c r="E5" s="2036">
        <f t="shared" si="1"/>
        <v>6.7147916099155547E-2</v>
      </c>
      <c r="F5" s="1159">
        <f t="shared" si="2"/>
        <v>0.93285208390084451</v>
      </c>
      <c r="G5" s="487">
        <v>357975</v>
      </c>
      <c r="H5" s="487">
        <v>869750</v>
      </c>
      <c r="I5" s="633">
        <f t="shared" si="3"/>
        <v>1227725</v>
      </c>
      <c r="J5" s="1362">
        <f t="shared" ref="J5:K8" si="4">B5/G5</f>
        <v>2.7543822892660101E-3</v>
      </c>
      <c r="K5" s="1159">
        <f t="shared" si="4"/>
        <v>1.5749353262431733E-2</v>
      </c>
      <c r="L5" s="36"/>
    </row>
    <row r="6" spans="1:12" s="66" customFormat="1" ht="15.75">
      <c r="A6" s="719" t="s">
        <v>146</v>
      </c>
      <c r="B6" s="2039">
        <v>1477</v>
      </c>
      <c r="C6" s="1186">
        <v>15979</v>
      </c>
      <c r="D6" s="1185">
        <f t="shared" si="0"/>
        <v>17456</v>
      </c>
      <c r="E6" s="2036">
        <f t="shared" si="1"/>
        <v>8.4612740604949582E-2</v>
      </c>
      <c r="F6" s="1159">
        <f t="shared" si="2"/>
        <v>0.91538725939505039</v>
      </c>
      <c r="G6" s="487">
        <v>355259</v>
      </c>
      <c r="H6" s="487">
        <v>943828</v>
      </c>
      <c r="I6" s="633">
        <f t="shared" si="3"/>
        <v>1299087</v>
      </c>
      <c r="J6" s="1362">
        <f t="shared" si="4"/>
        <v>4.1575301399823794E-3</v>
      </c>
      <c r="K6" s="1159">
        <f t="shared" si="4"/>
        <v>1.6929991481498749E-2</v>
      </c>
      <c r="L6" s="36"/>
    </row>
    <row r="7" spans="1:12" s="66" customFormat="1" ht="15.75">
      <c r="A7" s="719" t="s">
        <v>170</v>
      </c>
      <c r="B7" s="2039">
        <v>2094</v>
      </c>
      <c r="C7" s="1186">
        <v>20503</v>
      </c>
      <c r="D7" s="1185">
        <f t="shared" si="0"/>
        <v>22597</v>
      </c>
      <c r="E7" s="2036">
        <f t="shared" si="1"/>
        <v>9.2667168208169226E-2</v>
      </c>
      <c r="F7" s="1159">
        <f t="shared" si="2"/>
        <v>0.90733283179183077</v>
      </c>
      <c r="G7" s="487">
        <v>369264</v>
      </c>
      <c r="H7" s="487">
        <v>998527</v>
      </c>
      <c r="I7" s="633">
        <f t="shared" si="3"/>
        <v>1367791</v>
      </c>
      <c r="J7" s="1362">
        <f t="shared" si="4"/>
        <v>5.6707396334329911E-3</v>
      </c>
      <c r="K7" s="1159">
        <f t="shared" si="4"/>
        <v>2.0533245470578162E-2</v>
      </c>
      <c r="L7" s="36"/>
    </row>
    <row r="8" spans="1:12" s="66" customFormat="1" ht="15.75">
      <c r="A8" s="719" t="s">
        <v>385</v>
      </c>
      <c r="B8" s="2039">
        <v>3858</v>
      </c>
      <c r="C8" s="1186">
        <v>22830</v>
      </c>
      <c r="D8" s="1185">
        <f t="shared" si="0"/>
        <v>26688</v>
      </c>
      <c r="E8" s="2036">
        <f t="shared" si="1"/>
        <v>0.1445593525179856</v>
      </c>
      <c r="F8" s="1159">
        <f t="shared" si="2"/>
        <v>0.85544064748201443</v>
      </c>
      <c r="G8" s="487">
        <f>156354+235330</f>
        <v>391684</v>
      </c>
      <c r="H8" s="487">
        <v>1035050</v>
      </c>
      <c r="I8" s="633">
        <f t="shared" si="3"/>
        <v>1426734</v>
      </c>
      <c r="J8" s="1362">
        <f t="shared" si="4"/>
        <v>9.8497768609389202E-3</v>
      </c>
      <c r="K8" s="1159">
        <f t="shared" si="4"/>
        <v>2.2056905463504178E-2</v>
      </c>
      <c r="L8" s="36"/>
    </row>
    <row r="9" spans="1:12" s="66" customFormat="1" ht="15.75">
      <c r="A9" s="719" t="s">
        <v>419</v>
      </c>
      <c r="B9" s="2039">
        <v>4451</v>
      </c>
      <c r="C9" s="1186">
        <v>24184</v>
      </c>
      <c r="D9" s="1185">
        <f t="shared" si="0"/>
        <v>28635</v>
      </c>
      <c r="E9" s="2036">
        <f t="shared" si="1"/>
        <v>0.15543914789593155</v>
      </c>
      <c r="F9" s="1159">
        <f t="shared" si="2"/>
        <v>0.84456085210406839</v>
      </c>
      <c r="G9" s="487">
        <f>166811+249006</f>
        <v>415817</v>
      </c>
      <c r="H9" s="487">
        <v>1110841</v>
      </c>
      <c r="I9" s="633">
        <f t="shared" si="3"/>
        <v>1526658</v>
      </c>
      <c r="J9" s="1362">
        <f t="shared" ref="J9:K14" si="5">B9/G9</f>
        <v>1.0704228061863753E-2</v>
      </c>
      <c r="K9" s="1159">
        <f t="shared" si="5"/>
        <v>2.1770892503967715E-2</v>
      </c>
      <c r="L9" s="36"/>
    </row>
    <row r="10" spans="1:12" s="66" customFormat="1" ht="15.75">
      <c r="A10" s="719" t="s">
        <v>424</v>
      </c>
      <c r="B10" s="2039">
        <v>5112</v>
      </c>
      <c r="C10" s="1186">
        <v>25920</v>
      </c>
      <c r="D10" s="1185">
        <f t="shared" si="0"/>
        <v>31032</v>
      </c>
      <c r="E10" s="2036">
        <f t="shared" si="1"/>
        <v>0.16473317865429235</v>
      </c>
      <c r="F10" s="1159">
        <f t="shared" si="2"/>
        <v>0.83526682134570762</v>
      </c>
      <c r="G10" s="487">
        <f>176595+281039</f>
        <v>457634</v>
      </c>
      <c r="H10" s="487">
        <v>1193568</v>
      </c>
      <c r="I10" s="633">
        <f t="shared" si="3"/>
        <v>1651202</v>
      </c>
      <c r="J10" s="1362">
        <f t="shared" si="5"/>
        <v>1.1170498695464061E-2</v>
      </c>
      <c r="K10" s="1159">
        <f t="shared" si="5"/>
        <v>2.1716399903482668E-2</v>
      </c>
      <c r="L10" s="36"/>
    </row>
    <row r="11" spans="1:12" s="66" customFormat="1" ht="15.75">
      <c r="A11" s="719" t="s">
        <v>693</v>
      </c>
      <c r="B11" s="2039">
        <f>+'V.4.6. NA.Cant. accid x sector'!B14</f>
        <v>5396</v>
      </c>
      <c r="C11" s="1186">
        <f>+'V.4.6. NA.Cant. accid x sector'!C14</f>
        <v>29153</v>
      </c>
      <c r="D11" s="1185">
        <f t="shared" si="0"/>
        <v>34549</v>
      </c>
      <c r="E11" s="2036">
        <f t="shared" si="1"/>
        <v>0.15618397059249181</v>
      </c>
      <c r="F11" s="1159">
        <f t="shared" si="2"/>
        <v>0.84381602940750822</v>
      </c>
      <c r="G11" s="487">
        <f>189220+301682</f>
        <v>490902</v>
      </c>
      <c r="H11" s="487">
        <v>1268556</v>
      </c>
      <c r="I11" s="633">
        <f t="shared" ref="I11:I16" si="6">SUM(G11:H11)</f>
        <v>1759458</v>
      </c>
      <c r="J11" s="1362">
        <f t="shared" si="5"/>
        <v>1.0992010625338663E-2</v>
      </c>
      <c r="K11" s="1159">
        <f t="shared" si="5"/>
        <v>2.298124797013297E-2</v>
      </c>
      <c r="L11" s="36"/>
    </row>
    <row r="12" spans="1:12" s="66" customFormat="1" ht="15.75">
      <c r="A12" s="719" t="s">
        <v>747</v>
      </c>
      <c r="B12" s="2039">
        <f>+'V.4.6. NA.Cant. accid x sector'!B15</f>
        <v>6565</v>
      </c>
      <c r="C12" s="1186">
        <f>+'V.4.6. NA.Cant. accid x sector'!C15</f>
        <v>32291</v>
      </c>
      <c r="D12" s="1185">
        <f t="shared" si="0"/>
        <v>38856</v>
      </c>
      <c r="E12" s="2036">
        <f t="shared" ref="E12:E17" si="7">B12/D12</f>
        <v>0.16895717521103562</v>
      </c>
      <c r="F12" s="1159">
        <f t="shared" ref="F12:F17" si="8">C12/D12</f>
        <v>0.83104282478896441</v>
      </c>
      <c r="G12" s="487">
        <v>522430</v>
      </c>
      <c r="H12" s="487">
        <v>1365808</v>
      </c>
      <c r="I12" s="633">
        <f t="shared" si="6"/>
        <v>1888238</v>
      </c>
      <c r="J12" s="1362">
        <f>B12/G12</f>
        <v>1.2566276821775167E-2</v>
      </c>
      <c r="K12" s="1159">
        <f t="shared" si="5"/>
        <v>2.3642415332169674E-2</v>
      </c>
      <c r="L12" s="536"/>
    </row>
    <row r="13" spans="1:12" s="604" customFormat="1" ht="15.75">
      <c r="A13" s="719" t="s">
        <v>768</v>
      </c>
      <c r="B13" s="2039">
        <v>8618</v>
      </c>
      <c r="C13" s="1186">
        <v>32871</v>
      </c>
      <c r="D13" s="1185">
        <f t="shared" si="0"/>
        <v>41489</v>
      </c>
      <c r="E13" s="2036">
        <f t="shared" si="7"/>
        <v>0.20771770830822628</v>
      </c>
      <c r="F13" s="1159">
        <f t="shared" si="8"/>
        <v>0.79228229169177378</v>
      </c>
      <c r="G13" s="487">
        <v>603767</v>
      </c>
      <c r="H13" s="487">
        <v>1446555</v>
      </c>
      <c r="I13" s="633">
        <f t="shared" si="6"/>
        <v>2050322</v>
      </c>
      <c r="J13" s="1362">
        <f>B13/G13</f>
        <v>1.4273718172738821E-2</v>
      </c>
      <c r="K13" s="1159">
        <f t="shared" si="5"/>
        <v>2.2723643414871885E-2</v>
      </c>
      <c r="L13" s="536"/>
    </row>
    <row r="14" spans="1:12" s="604" customFormat="1" ht="15.75">
      <c r="A14" s="719" t="s">
        <v>818</v>
      </c>
      <c r="B14" s="2039">
        <f>+'V.4.6. NA.Cant. accid x sector'!B17</f>
        <v>10106</v>
      </c>
      <c r="C14" s="1186">
        <f>+'V.4.6. NA.Cant. accid x sector'!C17</f>
        <v>35364</v>
      </c>
      <c r="D14" s="1185">
        <f>SUM(B14:C14)</f>
        <v>45470</v>
      </c>
      <c r="E14" s="2036">
        <f t="shared" si="7"/>
        <v>0.22225643281284363</v>
      </c>
      <c r="F14" s="1159">
        <f t="shared" si="8"/>
        <v>0.77774356718715631</v>
      </c>
      <c r="G14" s="1361">
        <f>294564+332833</f>
        <v>627397</v>
      </c>
      <c r="H14" s="1361">
        <v>1546593</v>
      </c>
      <c r="I14" s="633">
        <f t="shared" si="6"/>
        <v>2173990</v>
      </c>
      <c r="J14" s="1362">
        <f>B13/G14</f>
        <v>1.3736119235507979E-2</v>
      </c>
      <c r="K14" s="1159">
        <f t="shared" si="5"/>
        <v>2.286574425204304E-2</v>
      </c>
      <c r="L14" s="536"/>
    </row>
    <row r="15" spans="1:12" s="604" customFormat="1" ht="15.75">
      <c r="A15" s="719" t="s">
        <v>875</v>
      </c>
      <c r="B15" s="2039">
        <f>+'V.4.6. NA.Cant. accid x sector'!B18</f>
        <v>10920</v>
      </c>
      <c r="C15" s="1186">
        <f>+'V.4.6. NA.Cant. accid x sector'!C18</f>
        <v>38228</v>
      </c>
      <c r="D15" s="1185">
        <f>SUM(B15:C15)</f>
        <v>49148</v>
      </c>
      <c r="E15" s="2036">
        <f t="shared" si="7"/>
        <v>0.22218605029706193</v>
      </c>
      <c r="F15" s="1159">
        <f t="shared" si="8"/>
        <v>0.77781394970293805</v>
      </c>
      <c r="G15" s="1361">
        <f>312660+342772</f>
        <v>655432</v>
      </c>
      <c r="H15" s="1361">
        <v>1600281</v>
      </c>
      <c r="I15" s="633">
        <f t="shared" si="6"/>
        <v>2255713</v>
      </c>
      <c r="J15" s="1362">
        <f>B14/G15</f>
        <v>1.541883826239793E-2</v>
      </c>
      <c r="K15" s="1159">
        <f>C15/H15</f>
        <v>2.3888304616501727E-2</v>
      </c>
      <c r="L15" s="536"/>
    </row>
    <row r="16" spans="1:12" s="604" customFormat="1" ht="15.75">
      <c r="A16" s="2035" t="s">
        <v>1110</v>
      </c>
      <c r="B16" s="2039">
        <f>+'V.4.6. NA.Cant. accid x sector'!B19</f>
        <v>10439</v>
      </c>
      <c r="C16" s="1186">
        <f>+'V.4.6. NA.Cant. accid x sector'!C19</f>
        <v>2765</v>
      </c>
      <c r="D16" s="1185">
        <f>SUM(B16:C16)</f>
        <v>13204</v>
      </c>
      <c r="E16" s="2036">
        <f t="shared" si="7"/>
        <v>0.79059375946682819</v>
      </c>
      <c r="F16" s="1159">
        <f t="shared" si="8"/>
        <v>0.20940624053317178</v>
      </c>
      <c r="G16" s="1281">
        <f>+'Resumen EEp (2)'!D10+'Resumen EEp (2)'!D11</f>
        <v>648544</v>
      </c>
      <c r="H16" s="1281">
        <f>+'Resumen EEp (2)'!D9</f>
        <v>1590207</v>
      </c>
      <c r="I16" s="1282">
        <f t="shared" si="6"/>
        <v>2238751</v>
      </c>
      <c r="J16" s="1363">
        <f>B15/G16</f>
        <v>1.6837716484926234E-2</v>
      </c>
      <c r="K16" s="1283">
        <f>C16/H16</f>
        <v>1.7387673428679411E-3</v>
      </c>
      <c r="L16" s="536"/>
    </row>
    <row r="17" spans="1:12" s="66" customFormat="1" ht="15.75">
      <c r="A17" s="306" t="s">
        <v>2</v>
      </c>
      <c r="B17" s="2051">
        <f>SUM(B4:B16)</f>
        <v>70682</v>
      </c>
      <c r="C17" s="2052">
        <f>SUM(C4:C16)</f>
        <v>304103</v>
      </c>
      <c r="D17" s="1161">
        <f>SUM(D4:D16)</f>
        <v>374785</v>
      </c>
      <c r="E17" s="2049">
        <f t="shared" si="7"/>
        <v>0.18859346025054363</v>
      </c>
      <c r="F17" s="2050">
        <f t="shared" si="8"/>
        <v>0.81140653974945631</v>
      </c>
      <c r="G17" s="1278"/>
      <c r="H17" s="1278"/>
      <c r="I17" s="1278"/>
      <c r="J17" s="1278"/>
      <c r="K17" s="1278"/>
      <c r="L17" s="536"/>
    </row>
    <row r="18" spans="1:12" s="66" customFormat="1">
      <c r="B18" s="784"/>
      <c r="C18" s="784"/>
      <c r="D18" s="784"/>
      <c r="E18" s="36"/>
      <c r="F18" s="36"/>
      <c r="G18" s="1145"/>
      <c r="H18" s="1145"/>
      <c r="I18" s="1145"/>
      <c r="J18" s="1145"/>
      <c r="K18" s="1145"/>
      <c r="L18" s="536"/>
    </row>
    <row r="19" spans="1:12" s="66" customFormat="1">
      <c r="G19" s="36"/>
      <c r="H19" s="36"/>
      <c r="I19" s="36"/>
      <c r="J19" s="1146"/>
      <c r="K19" s="151"/>
    </row>
    <row r="20" spans="1:12" s="66" customFormat="1">
      <c r="J20" s="1146"/>
      <c r="K20" s="151"/>
    </row>
    <row r="21" spans="1:12" s="66" customFormat="1">
      <c r="J21" s="1146"/>
      <c r="K21" s="1146"/>
    </row>
    <row r="22" spans="1:12" s="66" customFormat="1">
      <c r="J22" s="1146"/>
      <c r="K22" s="1146"/>
    </row>
    <row r="23" spans="1:12" s="66" customFormat="1">
      <c r="J23" s="1146"/>
      <c r="K23" s="1146"/>
    </row>
    <row r="24" spans="1:12" s="66" customFormat="1">
      <c r="J24" s="1146"/>
      <c r="K24" s="1146"/>
    </row>
    <row r="25" spans="1:12" s="66" customFormat="1">
      <c r="J25" s="1146"/>
      <c r="K25" s="1146"/>
    </row>
    <row r="26" spans="1:12" s="66" customFormat="1">
      <c r="J26" s="1146"/>
      <c r="K26" s="1146"/>
    </row>
    <row r="27" spans="1:12">
      <c r="A27" s="66"/>
      <c r="B27" s="66"/>
      <c r="C27" s="66"/>
      <c r="D27" s="66"/>
      <c r="E27" s="66"/>
      <c r="F27" s="66"/>
      <c r="G27" s="66"/>
      <c r="H27" s="66"/>
      <c r="I27" s="66"/>
      <c r="J27" s="1146"/>
      <c r="K27" s="1146"/>
    </row>
    <row r="28" spans="1:12">
      <c r="A28" s="66"/>
      <c r="B28" s="66"/>
      <c r="C28" s="66"/>
      <c r="D28" s="66"/>
      <c r="E28" s="66"/>
      <c r="F28" s="66"/>
      <c r="G28" s="66"/>
      <c r="H28" s="66"/>
      <c r="I28" s="66"/>
      <c r="J28" s="1146"/>
      <c r="K28" s="1146"/>
    </row>
    <row r="30" spans="1:12">
      <c r="K30" s="1160"/>
    </row>
  </sheetData>
  <mergeCells count="1">
    <mergeCell ref="A1:L1"/>
  </mergeCells>
  <conditionalFormatting sqref="A14:K16">
    <cfRule type="cellIs" dxfId="4" priority="1" operator="equal">
      <formula>0</formula>
    </cfRule>
  </conditionalFormatting>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tabColor rgb="FF66FF33"/>
    <pageSetUpPr fitToPage="1"/>
  </sheetPr>
  <dimension ref="A1:L53"/>
  <sheetViews>
    <sheetView showGridLines="0" view="pageBreakPreview" zoomScale="73" zoomScaleNormal="100" zoomScaleSheetLayoutView="73" workbookViewId="0">
      <selection activeCell="M1" sqref="M1:U1048576"/>
    </sheetView>
  </sheetViews>
  <sheetFormatPr baseColWidth="10" defaultColWidth="11.42578125" defaultRowHeight="15"/>
  <cols>
    <col min="1" max="1" width="17.7109375" style="32" customWidth="1"/>
    <col min="2" max="2" width="14.5703125" style="32" customWidth="1"/>
    <col min="3" max="3" width="17.7109375" style="32" customWidth="1"/>
    <col min="4" max="4" width="17.140625" style="32" customWidth="1"/>
    <col min="5" max="5" width="17.5703125" style="32" customWidth="1"/>
    <col min="6" max="6" width="15.42578125" style="32" customWidth="1"/>
    <col min="7" max="7" width="16.85546875" style="32" customWidth="1"/>
    <col min="8" max="8" width="18" style="32" customWidth="1"/>
    <col min="9" max="9" width="16" style="32" customWidth="1"/>
    <col min="10" max="10" width="20.85546875" style="32" customWidth="1"/>
    <col min="11" max="11" width="21.85546875" style="32" customWidth="1"/>
    <col min="12" max="12" width="14.42578125" style="32" customWidth="1"/>
    <col min="13" max="16384" width="11.42578125" style="32"/>
  </cols>
  <sheetData>
    <row r="1" spans="1:12" s="66" customFormat="1" ht="80.25" customHeight="1">
      <c r="A1" s="2302"/>
      <c r="B1" s="2302"/>
      <c r="C1" s="2302"/>
      <c r="D1" s="2302"/>
      <c r="E1" s="2302"/>
      <c r="F1" s="2302"/>
      <c r="G1" s="2302"/>
      <c r="H1" s="2302"/>
      <c r="I1" s="2302"/>
      <c r="J1" s="2302"/>
      <c r="K1" s="2302"/>
      <c r="L1" s="2302"/>
    </row>
    <row r="2" spans="1:12" s="66" customFormat="1" ht="30" customHeight="1">
      <c r="A2" s="127"/>
      <c r="B2" s="127"/>
      <c r="C2" s="127"/>
      <c r="D2" s="127"/>
      <c r="E2" s="127"/>
      <c r="F2" s="127"/>
      <c r="G2" s="127"/>
      <c r="H2" s="127"/>
      <c r="I2" s="127"/>
      <c r="J2" s="127"/>
      <c r="K2" s="127"/>
      <c r="L2" s="127"/>
    </row>
    <row r="3" spans="1:12" s="979" customFormat="1" ht="40.5" customHeight="1">
      <c r="A3" s="2053" t="s">
        <v>0</v>
      </c>
      <c r="B3" s="1365" t="s">
        <v>263</v>
      </c>
      <c r="C3" s="1365" t="s">
        <v>262</v>
      </c>
      <c r="D3" s="1370" t="s">
        <v>261</v>
      </c>
      <c r="E3" s="1365" t="s">
        <v>167</v>
      </c>
      <c r="F3" s="1365" t="s">
        <v>166</v>
      </c>
      <c r="G3" s="1367" t="s">
        <v>260</v>
      </c>
      <c r="H3" s="263" t="s">
        <v>259</v>
      </c>
      <c r="I3" s="1370" t="s">
        <v>258</v>
      </c>
      <c r="J3" s="1365" t="s">
        <v>257</v>
      </c>
      <c r="K3" s="263" t="s">
        <v>1007</v>
      </c>
      <c r="L3" s="978"/>
    </row>
    <row r="4" spans="1:12" s="440" customFormat="1" ht="17.25" customHeight="1">
      <c r="A4" s="2054" t="s">
        <v>168</v>
      </c>
      <c r="B4" s="258">
        <v>2072</v>
      </c>
      <c r="C4" s="258">
        <v>8905</v>
      </c>
      <c r="D4" s="634">
        <f t="shared" ref="D4:D10" si="0">B4+C4</f>
        <v>10977</v>
      </c>
      <c r="E4" s="2056">
        <f t="shared" ref="E4:E10" si="1">B4/D4</f>
        <v>0.18875831283592967</v>
      </c>
      <c r="F4" s="2057">
        <f t="shared" ref="F4:F10" si="2">C4/D4</f>
        <v>0.8112416871640703</v>
      </c>
      <c r="G4" s="1053">
        <v>502153</v>
      </c>
      <c r="H4" s="1186">
        <v>686076</v>
      </c>
      <c r="I4" s="634">
        <f>+H4+G4</f>
        <v>1188229</v>
      </c>
      <c r="J4" s="2056">
        <f t="shared" ref="J4:K6" si="3">B4/G4</f>
        <v>4.1262324431000112E-3</v>
      </c>
      <c r="K4" s="2057">
        <f t="shared" si="3"/>
        <v>1.2979611588220547E-2</v>
      </c>
    </row>
    <row r="5" spans="1:12" s="440" customFormat="1" ht="17.25" customHeight="1">
      <c r="A5" s="260" t="s">
        <v>169</v>
      </c>
      <c r="B5" s="258">
        <v>3076</v>
      </c>
      <c r="C5" s="258">
        <v>11608</v>
      </c>
      <c r="D5" s="634">
        <f t="shared" si="0"/>
        <v>14684</v>
      </c>
      <c r="E5" s="2058">
        <f t="shared" si="1"/>
        <v>0.20947970580223371</v>
      </c>
      <c r="F5" s="1724">
        <f t="shared" si="2"/>
        <v>0.79052029419776626</v>
      </c>
      <c r="G5" s="1053">
        <v>524956</v>
      </c>
      <c r="H5" s="1186">
        <v>702769</v>
      </c>
      <c r="I5" s="634">
        <f t="shared" ref="I5:I13" si="4">+H5+G5</f>
        <v>1227725</v>
      </c>
      <c r="J5" s="2058">
        <f>B5/G5</f>
        <v>5.8595387041961615E-3</v>
      </c>
      <c r="K5" s="1724">
        <f>C5/H5</f>
        <v>1.6517518558729825E-2</v>
      </c>
    </row>
    <row r="6" spans="1:12" s="440" customFormat="1" ht="17.25" customHeight="1">
      <c r="A6" s="260" t="s">
        <v>146</v>
      </c>
      <c r="B6" s="258">
        <v>3938</v>
      </c>
      <c r="C6" s="258">
        <v>13518</v>
      </c>
      <c r="D6" s="634">
        <f t="shared" si="0"/>
        <v>17456</v>
      </c>
      <c r="E6" s="2058">
        <f t="shared" si="1"/>
        <v>0.22559578368469294</v>
      </c>
      <c r="F6" s="1724">
        <f t="shared" si="2"/>
        <v>0.77440421631530709</v>
      </c>
      <c r="G6" s="1053">
        <v>558699</v>
      </c>
      <c r="H6" s="1186">
        <v>740388</v>
      </c>
      <c r="I6" s="634">
        <f t="shared" si="4"/>
        <v>1299087</v>
      </c>
      <c r="J6" s="2058">
        <f t="shared" si="3"/>
        <v>7.0485180750278773E-3</v>
      </c>
      <c r="K6" s="1724">
        <f t="shared" si="3"/>
        <v>1.8257994456960403E-2</v>
      </c>
    </row>
    <row r="7" spans="1:12" s="440" customFormat="1" ht="17.25" customHeight="1">
      <c r="A7" s="260" t="s">
        <v>170</v>
      </c>
      <c r="B7" s="258">
        <v>5638</v>
      </c>
      <c r="C7" s="258">
        <v>16959</v>
      </c>
      <c r="D7" s="634">
        <f t="shared" si="0"/>
        <v>22597</v>
      </c>
      <c r="E7" s="2058">
        <f t="shared" si="1"/>
        <v>0.24950214630260653</v>
      </c>
      <c r="F7" s="1724">
        <f t="shared" si="2"/>
        <v>0.75049785369739341</v>
      </c>
      <c r="G7" s="1053">
        <v>590403</v>
      </c>
      <c r="H7" s="1186">
        <v>777388</v>
      </c>
      <c r="I7" s="634">
        <f t="shared" si="4"/>
        <v>1367791</v>
      </c>
      <c r="J7" s="2058">
        <f t="shared" ref="J7:K10" si="5">B7/G7</f>
        <v>9.5494094711578367E-3</v>
      </c>
      <c r="K7" s="1724">
        <f t="shared" si="5"/>
        <v>2.1815361183861855E-2</v>
      </c>
      <c r="L7" s="808"/>
    </row>
    <row r="8" spans="1:12" s="440" customFormat="1" ht="17.25" customHeight="1">
      <c r="A8" s="260" t="s">
        <v>385</v>
      </c>
      <c r="B8" s="258">
        <v>7022</v>
      </c>
      <c r="C8" s="258">
        <v>19666</v>
      </c>
      <c r="D8" s="634">
        <f t="shared" si="0"/>
        <v>26688</v>
      </c>
      <c r="E8" s="2058">
        <f t="shared" si="1"/>
        <v>0.26311450839328537</v>
      </c>
      <c r="F8" s="1724">
        <f t="shared" si="2"/>
        <v>0.73688549160671468</v>
      </c>
      <c r="G8" s="1053">
        <v>619448</v>
      </c>
      <c r="H8" s="1186">
        <v>807286</v>
      </c>
      <c r="I8" s="634">
        <f t="shared" si="4"/>
        <v>1426734</v>
      </c>
      <c r="J8" s="2058">
        <f t="shared" si="5"/>
        <v>1.1335899058516615E-2</v>
      </c>
      <c r="K8" s="1724">
        <f t="shared" si="5"/>
        <v>2.4360635512073788E-2</v>
      </c>
      <c r="L8" s="808"/>
    </row>
    <row r="9" spans="1:12" s="440" customFormat="1" ht="17.25" customHeight="1">
      <c r="A9" s="260" t="s">
        <v>419</v>
      </c>
      <c r="B9" s="258">
        <f>18+7821</f>
        <v>7839</v>
      </c>
      <c r="C9" s="258">
        <v>20796</v>
      </c>
      <c r="D9" s="634">
        <f t="shared" si="0"/>
        <v>28635</v>
      </c>
      <c r="E9" s="2058">
        <f t="shared" si="1"/>
        <v>0.27375589313776849</v>
      </c>
      <c r="F9" s="1724">
        <f t="shared" si="2"/>
        <v>0.72624410686223151</v>
      </c>
      <c r="G9" s="1053">
        <v>669009</v>
      </c>
      <c r="H9" s="1186">
        <v>857649</v>
      </c>
      <c r="I9" s="634">
        <f t="shared" si="4"/>
        <v>1526658</v>
      </c>
      <c r="J9" s="2058">
        <f t="shared" si="5"/>
        <v>1.1717331156979951E-2</v>
      </c>
      <c r="K9" s="1724">
        <f t="shared" si="5"/>
        <v>2.4247681743930209E-2</v>
      </c>
      <c r="L9" s="808"/>
    </row>
    <row r="10" spans="1:12" s="440" customFormat="1" ht="17.25" customHeight="1">
      <c r="A10" s="260" t="s">
        <v>424</v>
      </c>
      <c r="B10" s="258">
        <v>8865</v>
      </c>
      <c r="C10" s="258">
        <v>22167</v>
      </c>
      <c r="D10" s="634">
        <f t="shared" si="0"/>
        <v>31032</v>
      </c>
      <c r="E10" s="2058">
        <f t="shared" si="1"/>
        <v>0.28567285382830626</v>
      </c>
      <c r="F10" s="1724">
        <f t="shared" si="2"/>
        <v>0.71432714617169368</v>
      </c>
      <c r="G10" s="1053">
        <v>730833</v>
      </c>
      <c r="H10" s="1186">
        <v>920369</v>
      </c>
      <c r="I10" s="634">
        <f t="shared" si="4"/>
        <v>1651202</v>
      </c>
      <c r="J10" s="2058">
        <f>B10/G10</f>
        <v>1.2129994129985919E-2</v>
      </c>
      <c r="K10" s="1724">
        <f t="shared" si="5"/>
        <v>2.4084905076116211E-2</v>
      </c>
      <c r="L10" s="808"/>
    </row>
    <row r="11" spans="1:12" s="440" customFormat="1" ht="17.25" customHeight="1">
      <c r="A11" s="260" t="s">
        <v>693</v>
      </c>
      <c r="B11" s="258">
        <f>+'V.4.7. Accid x sexo'!B14</f>
        <v>10124</v>
      </c>
      <c r="C11" s="258">
        <f>+'V.4.7. Accid x sexo'!C14</f>
        <v>24425</v>
      </c>
      <c r="D11" s="634">
        <f t="shared" ref="D11:D16" si="6">B11+C11</f>
        <v>34549</v>
      </c>
      <c r="E11" s="2058">
        <f>B11/D11</f>
        <v>0.29303308344669887</v>
      </c>
      <c r="F11" s="1724">
        <f>C11/D11</f>
        <v>0.70696691655330113</v>
      </c>
      <c r="G11" s="1053">
        <v>783669</v>
      </c>
      <c r="H11" s="1186">
        <v>975789</v>
      </c>
      <c r="I11" s="634">
        <f t="shared" si="4"/>
        <v>1759458</v>
      </c>
      <c r="J11" s="2058">
        <f>B11/G11</f>
        <v>1.2918719510405541E-2</v>
      </c>
      <c r="K11" s="1724">
        <f t="shared" ref="K11:K16" si="7">C11/H11</f>
        <v>2.5031026174716052E-2</v>
      </c>
      <c r="L11" s="808"/>
    </row>
    <row r="12" spans="1:12" s="444" customFormat="1" ht="17.25" customHeight="1">
      <c r="A12" s="260" t="s">
        <v>747</v>
      </c>
      <c r="B12" s="258">
        <f>+'V.4.7. Accid x sexo'!B15</f>
        <v>12141</v>
      </c>
      <c r="C12" s="258">
        <f>+'V.4.7. Accid x sexo'!C15</f>
        <v>26715</v>
      </c>
      <c r="D12" s="634">
        <f t="shared" si="6"/>
        <v>38856</v>
      </c>
      <c r="E12" s="2055">
        <f>+B12/D12</f>
        <v>0.31246139592340949</v>
      </c>
      <c r="F12" s="2059">
        <f>+C12/D12</f>
        <v>0.68753860407659051</v>
      </c>
      <c r="G12" s="1053">
        <v>829997</v>
      </c>
      <c r="H12" s="1186">
        <v>1058241</v>
      </c>
      <c r="I12" s="634">
        <f t="shared" si="4"/>
        <v>1888238</v>
      </c>
      <c r="J12" s="2058">
        <f>B12/G12</f>
        <v>1.4627763714808608E-2</v>
      </c>
      <c r="K12" s="1724">
        <f t="shared" si="7"/>
        <v>2.5244722137962902E-2</v>
      </c>
      <c r="L12" s="809"/>
    </row>
    <row r="13" spans="1:12" s="444" customFormat="1" ht="17.25" customHeight="1">
      <c r="A13" s="260" t="s">
        <v>768</v>
      </c>
      <c r="B13" s="258">
        <f>+'V.4.7. Accid x sexo'!B16</f>
        <v>12445</v>
      </c>
      <c r="C13" s="258">
        <f>+'V.4.7. Accid x sexo'!C16</f>
        <v>29044</v>
      </c>
      <c r="D13" s="634">
        <f t="shared" si="6"/>
        <v>41489</v>
      </c>
      <c r="E13" s="2055">
        <f>+B13/D13</f>
        <v>0.29995902528381019</v>
      </c>
      <c r="F13" s="2059">
        <f>+C13/D13</f>
        <v>0.70004097471618987</v>
      </c>
      <c r="G13" s="1053">
        <v>890141</v>
      </c>
      <c r="H13" s="1186">
        <v>1160181</v>
      </c>
      <c r="I13" s="634">
        <f t="shared" si="4"/>
        <v>2050322</v>
      </c>
      <c r="J13" s="2058">
        <f>B13/G13</f>
        <v>1.3980931110913889E-2</v>
      </c>
      <c r="K13" s="1724">
        <f t="shared" si="7"/>
        <v>2.5034024863361839E-2</v>
      </c>
      <c r="L13" s="809"/>
    </row>
    <row r="14" spans="1:12" s="444" customFormat="1" ht="17.25" customHeight="1">
      <c r="A14" s="260" t="s">
        <v>818</v>
      </c>
      <c r="B14" s="258">
        <f>+'V.4.7. Accid x sexo'!B17</f>
        <v>14726</v>
      </c>
      <c r="C14" s="258">
        <f>+'V.4.7. Accid x sexo'!C17</f>
        <v>30744</v>
      </c>
      <c r="D14" s="634">
        <f t="shared" si="6"/>
        <v>45470</v>
      </c>
      <c r="E14" s="2055">
        <f>+B14/D14</f>
        <v>0.32386188695843415</v>
      </c>
      <c r="F14" s="2059">
        <f>+C14/D14</f>
        <v>0.6761381130415659</v>
      </c>
      <c r="G14" s="1053">
        <v>955175</v>
      </c>
      <c r="H14" s="1186">
        <v>1218815</v>
      </c>
      <c r="I14" s="634">
        <f>+H14+G14</f>
        <v>2173990</v>
      </c>
      <c r="J14" s="2058">
        <f>B14/H14</f>
        <v>1.208222740940996E-2</v>
      </c>
      <c r="K14" s="1724">
        <f t="shared" si="7"/>
        <v>2.5224500847134308E-2</v>
      </c>
      <c r="L14" s="809"/>
    </row>
    <row r="15" spans="1:12" s="444" customFormat="1" ht="17.25" customHeight="1">
      <c r="A15" s="260" t="s">
        <v>875</v>
      </c>
      <c r="B15" s="258">
        <f>+'V.4.7. Accid x sexo'!B18</f>
        <v>16910</v>
      </c>
      <c r="C15" s="258">
        <f>+'V.4.7. Accid x sexo'!C18</f>
        <v>32238</v>
      </c>
      <c r="D15" s="634">
        <f t="shared" si="6"/>
        <v>49148</v>
      </c>
      <c r="E15" s="2055">
        <f>+B15/D15</f>
        <v>0.34406283063400339</v>
      </c>
      <c r="F15" s="2059">
        <f>+C15/D15</f>
        <v>0.65593716936599655</v>
      </c>
      <c r="G15" s="2039">
        <v>1004786</v>
      </c>
      <c r="H15" s="1186">
        <v>1250927</v>
      </c>
      <c r="I15" s="634">
        <f>+H15+G15</f>
        <v>2255713</v>
      </c>
      <c r="J15" s="2058">
        <f>B15/H15</f>
        <v>1.3517975069688319E-2</v>
      </c>
      <c r="K15" s="1724">
        <f t="shared" si="7"/>
        <v>2.5771288012809701E-2</v>
      </c>
      <c r="L15" s="809"/>
    </row>
    <row r="16" spans="1:12" s="444" customFormat="1" ht="17.25" customHeight="1">
      <c r="A16" s="1366" t="s">
        <v>1108</v>
      </c>
      <c r="B16" s="258">
        <f>+'V.4.7. Accid x sexo'!B19</f>
        <v>4230</v>
      </c>
      <c r="C16" s="258">
        <f>+'V.4.7. Accid x sexo'!C19</f>
        <v>8974</v>
      </c>
      <c r="D16" s="634">
        <f t="shared" si="6"/>
        <v>13204</v>
      </c>
      <c r="E16" s="1725">
        <f>+B16/D16</f>
        <v>0.32035746743411087</v>
      </c>
      <c r="F16" s="2060">
        <f>+C16/D16</f>
        <v>0.67964253256588913</v>
      </c>
      <c r="G16" s="1279">
        <v>1337159</v>
      </c>
      <c r="H16" s="1280">
        <v>1001587</v>
      </c>
      <c r="I16" s="1726">
        <f>+H16+G16</f>
        <v>2338746</v>
      </c>
      <c r="J16" s="2061">
        <f>B16/H16</f>
        <v>4.22329762666648E-3</v>
      </c>
      <c r="K16" s="1727">
        <f t="shared" si="7"/>
        <v>8.9597808278262404E-3</v>
      </c>
      <c r="L16" s="809"/>
    </row>
    <row r="17" spans="1:12" s="440" customFormat="1" ht="18.75">
      <c r="A17" s="1364" t="s">
        <v>2</v>
      </c>
      <c r="B17" s="1368">
        <f>SUM(B4:B16)</f>
        <v>109026</v>
      </c>
      <c r="C17" s="1369">
        <f>SUM(C4:C16)</f>
        <v>265759</v>
      </c>
      <c r="D17" s="461">
        <f>SUM(D4:D16)</f>
        <v>374785</v>
      </c>
      <c r="E17" s="789"/>
      <c r="F17" s="789"/>
      <c r="G17" s="789"/>
      <c r="H17" s="789"/>
      <c r="I17" s="789"/>
      <c r="J17" s="789"/>
      <c r="K17" s="789"/>
      <c r="L17" s="789"/>
    </row>
    <row r="18" spans="1:12" s="66" customFormat="1" ht="15.75">
      <c r="E18" s="1728"/>
      <c r="F18" s="1728"/>
      <c r="G18" s="1728"/>
      <c r="H18" s="1728"/>
      <c r="I18" s="1728"/>
      <c r="J18" s="1728"/>
      <c r="K18" s="1728"/>
      <c r="L18" s="32"/>
    </row>
    <row r="19" spans="1:12" s="66" customFormat="1">
      <c r="L19" s="17"/>
    </row>
    <row r="20" spans="1:12" s="66" customFormat="1" ht="15.75">
      <c r="H20" s="120"/>
      <c r="I20" s="120"/>
      <c r="L20" s="17"/>
    </row>
    <row r="21" spans="1:12" s="66" customFormat="1">
      <c r="L21" s="17"/>
    </row>
    <row r="22" spans="1:12" s="66" customFormat="1">
      <c r="L22" s="17"/>
    </row>
    <row r="23" spans="1:12" s="66" customFormat="1">
      <c r="L23" s="17"/>
    </row>
    <row r="24" spans="1:12" s="66" customFormat="1">
      <c r="L24" s="17"/>
    </row>
    <row r="25" spans="1:12" s="66" customFormat="1">
      <c r="L25" s="17"/>
    </row>
    <row r="26" spans="1:12" s="66" customFormat="1">
      <c r="L26" s="17"/>
    </row>
    <row r="27" spans="1:12" s="66" customFormat="1">
      <c r="L27" s="17"/>
    </row>
    <row r="28" spans="1:12" s="66" customFormat="1">
      <c r="L28" s="17"/>
    </row>
    <row r="29" spans="1:12" s="66" customFormat="1">
      <c r="L29" s="17"/>
    </row>
    <row r="30" spans="1:12" s="66" customFormat="1">
      <c r="L30" s="17"/>
    </row>
    <row r="31" spans="1:12" s="66" customFormat="1">
      <c r="L31" s="17"/>
    </row>
    <row r="32" spans="1:12" s="66" customFormat="1">
      <c r="L32" s="17"/>
    </row>
    <row r="33" spans="3:12" s="66" customFormat="1">
      <c r="L33" s="17"/>
    </row>
    <row r="34" spans="3:12" s="66" customFormat="1">
      <c r="L34" s="17"/>
    </row>
    <row r="35" spans="3:12" s="66" customFormat="1">
      <c r="L35" s="17"/>
    </row>
    <row r="36" spans="3:12" s="66" customFormat="1">
      <c r="L36" s="17"/>
    </row>
    <row r="37" spans="3:12" s="66" customFormat="1"/>
    <row r="38" spans="3:12" s="66" customFormat="1"/>
    <row r="39" spans="3:12" s="66" customFormat="1"/>
    <row r="40" spans="3:12" s="66" customFormat="1" ht="15.75">
      <c r="C40" s="111"/>
    </row>
    <row r="41" spans="3:12" s="66" customFormat="1"/>
    <row r="42" spans="3:12" s="66" customFormat="1"/>
    <row r="43" spans="3:12" s="66" customFormat="1"/>
    <row r="44" spans="3:12" s="66" customFormat="1"/>
    <row r="45" spans="3:12" s="66" customFormat="1"/>
    <row r="46" spans="3:12" s="66" customFormat="1"/>
    <row r="47" spans="3:12" s="66" customFormat="1"/>
    <row r="48" spans="3:12" s="66" customFormat="1"/>
    <row r="49" spans="1:11" s="66" customFormat="1"/>
    <row r="50" spans="1:11" s="66" customFormat="1"/>
    <row r="51" spans="1:11" s="66" customFormat="1"/>
    <row r="52" spans="1:11">
      <c r="A52" s="66"/>
      <c r="B52" s="66"/>
      <c r="C52" s="66"/>
      <c r="D52" s="66"/>
      <c r="E52" s="66"/>
      <c r="F52" s="66"/>
      <c r="G52" s="66"/>
      <c r="H52" s="66"/>
      <c r="I52" s="66"/>
      <c r="J52" s="66"/>
      <c r="K52" s="66"/>
    </row>
    <row r="53" spans="1:11">
      <c r="E53" s="66"/>
      <c r="F53" s="66"/>
      <c r="G53" s="66"/>
      <c r="H53" s="66"/>
      <c r="I53" s="66"/>
      <c r="J53" s="66"/>
      <c r="K53" s="66"/>
    </row>
  </sheetData>
  <mergeCells count="1">
    <mergeCell ref="A1:L1"/>
  </mergeCells>
  <conditionalFormatting sqref="B14:K16">
    <cfRule type="cellIs" dxfId="3" priority="1" operator="equal">
      <formula>0</formula>
    </cfRule>
  </conditionalFormatting>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tabColor rgb="FF66FF33"/>
    <pageSetUpPr fitToPage="1"/>
  </sheetPr>
  <dimension ref="A1:U39"/>
  <sheetViews>
    <sheetView showGridLines="0" view="pageBreakPreview" zoomScale="55" zoomScaleNormal="100" zoomScaleSheetLayoutView="55" workbookViewId="0">
      <selection activeCell="V1" sqref="V1:AK1048576"/>
    </sheetView>
  </sheetViews>
  <sheetFormatPr baseColWidth="10" defaultColWidth="11.42578125" defaultRowHeight="15"/>
  <cols>
    <col min="1" max="1" width="25" style="151" customWidth="1"/>
    <col min="2" max="2" width="21.85546875" style="151" customWidth="1"/>
    <col min="3" max="6" width="19.42578125" style="151" customWidth="1"/>
    <col min="7" max="7" width="21.42578125" style="151" customWidth="1"/>
    <col min="8" max="8" width="18.7109375" style="151" customWidth="1"/>
    <col min="9" max="9" width="23.28515625" style="151" customWidth="1"/>
    <col min="10" max="14" width="19.7109375" style="151" customWidth="1"/>
    <col min="15" max="15" width="22" style="151" customWidth="1"/>
    <col min="16" max="21" width="22.5703125" style="151" customWidth="1"/>
    <col min="22" max="16384" width="11.42578125" style="32"/>
  </cols>
  <sheetData>
    <row r="1" spans="1:21" s="66" customFormat="1" ht="102" customHeight="1">
      <c r="A1" s="2317"/>
      <c r="B1" s="2317"/>
      <c r="C1" s="2317"/>
      <c r="D1" s="2317"/>
      <c r="E1" s="2317"/>
      <c r="F1" s="2317"/>
      <c r="G1" s="2317"/>
      <c r="H1" s="2317"/>
      <c r="I1" s="2317"/>
      <c r="J1" s="2317"/>
      <c r="K1" s="2317"/>
      <c r="L1" s="2317"/>
      <c r="M1" s="2317"/>
      <c r="N1" s="2317"/>
      <c r="O1" s="2317"/>
      <c r="P1" s="2317"/>
      <c r="Q1" s="2317"/>
      <c r="R1" s="2317"/>
      <c r="S1" s="2317"/>
      <c r="T1" s="2317"/>
      <c r="U1" s="2317"/>
    </row>
    <row r="2" spans="1:21" s="66" customFormat="1" ht="7.5" customHeight="1">
      <c r="A2" s="2449"/>
      <c r="B2" s="2450"/>
      <c r="C2" s="2450"/>
      <c r="D2" s="2450"/>
      <c r="E2" s="2450"/>
      <c r="F2" s="2450"/>
      <c r="G2" s="2450"/>
      <c r="H2" s="2450"/>
      <c r="I2" s="2450"/>
      <c r="J2" s="2450"/>
      <c r="K2" s="2450"/>
      <c r="L2" s="2450"/>
      <c r="M2" s="2450"/>
      <c r="N2" s="2450"/>
      <c r="O2" s="2450"/>
      <c r="P2" s="2450"/>
      <c r="Q2" s="2450"/>
      <c r="R2" s="2450"/>
      <c r="S2" s="2450"/>
      <c r="T2" s="2450"/>
      <c r="U2" s="2451"/>
    </row>
    <row r="3" spans="1:21" s="814" customFormat="1" ht="66" customHeight="1">
      <c r="A3" s="810" t="s">
        <v>0</v>
      </c>
      <c r="B3" s="811" t="s">
        <v>283</v>
      </c>
      <c r="C3" s="811" t="s">
        <v>272</v>
      </c>
      <c r="D3" s="811" t="s">
        <v>271</v>
      </c>
      <c r="E3" s="811" t="s">
        <v>270</v>
      </c>
      <c r="F3" s="811" t="s">
        <v>269</v>
      </c>
      <c r="G3" s="811" t="s">
        <v>282</v>
      </c>
      <c r="H3" s="812" t="s">
        <v>103</v>
      </c>
      <c r="I3" s="811" t="s">
        <v>281</v>
      </c>
      <c r="J3" s="811" t="s">
        <v>272</v>
      </c>
      <c r="K3" s="811" t="s">
        <v>271</v>
      </c>
      <c r="L3" s="811" t="s">
        <v>270</v>
      </c>
      <c r="M3" s="811" t="s">
        <v>269</v>
      </c>
      <c r="N3" s="811" t="s">
        <v>268</v>
      </c>
      <c r="O3" s="812" t="s">
        <v>280</v>
      </c>
      <c r="P3" s="811" t="s">
        <v>279</v>
      </c>
      <c r="Q3" s="811" t="s">
        <v>278</v>
      </c>
      <c r="R3" s="811" t="s">
        <v>277</v>
      </c>
      <c r="S3" s="811" t="s">
        <v>276</v>
      </c>
      <c r="T3" s="811" t="s">
        <v>275</v>
      </c>
      <c r="U3" s="813" t="s">
        <v>274</v>
      </c>
    </row>
    <row r="4" spans="1:21" s="814" customFormat="1" ht="17.25">
      <c r="A4" s="815" t="s">
        <v>168</v>
      </c>
      <c r="B4" s="816">
        <v>7</v>
      </c>
      <c r="C4" s="816">
        <v>1031</v>
      </c>
      <c r="D4" s="816">
        <v>4066</v>
      </c>
      <c r="E4" s="816">
        <v>3112</v>
      </c>
      <c r="F4" s="816">
        <v>1708</v>
      </c>
      <c r="G4" s="816">
        <f>24+1029</f>
        <v>1053</v>
      </c>
      <c r="H4" s="1187">
        <f>SUM(B4:G4)</f>
        <v>10977</v>
      </c>
      <c r="I4" s="1288">
        <v>22989</v>
      </c>
      <c r="J4" s="816">
        <v>351184</v>
      </c>
      <c r="K4" s="816">
        <v>350381</v>
      </c>
      <c r="L4" s="816">
        <v>260446</v>
      </c>
      <c r="M4" s="816">
        <v>139328</v>
      </c>
      <c r="N4" s="1289">
        <v>63901</v>
      </c>
      <c r="O4" s="1371">
        <f t="shared" ref="O4:O10" si="0">+N4+M4+L4+K4+J4+I4</f>
        <v>1188229</v>
      </c>
      <c r="P4" s="1572">
        <f t="shared" ref="P4:U4" si="1">B4/I4</f>
        <v>3.0449345339075211E-4</v>
      </c>
      <c r="Q4" s="1573">
        <f t="shared" si="1"/>
        <v>2.9357829513873071E-3</v>
      </c>
      <c r="R4" s="1573">
        <f t="shared" si="1"/>
        <v>1.1604510518549807E-2</v>
      </c>
      <c r="S4" s="1573">
        <f t="shared" si="1"/>
        <v>1.1948734094591585E-2</v>
      </c>
      <c r="T4" s="1573">
        <f t="shared" si="1"/>
        <v>1.2258842443729904E-2</v>
      </c>
      <c r="U4" s="1574">
        <f t="shared" si="1"/>
        <v>1.6478615358132109E-2</v>
      </c>
    </row>
    <row r="5" spans="1:21" s="814" customFormat="1" ht="20.25" customHeight="1">
      <c r="A5" s="240" t="s">
        <v>169</v>
      </c>
      <c r="B5" s="817">
        <v>2</v>
      </c>
      <c r="C5" s="817">
        <v>2024</v>
      </c>
      <c r="D5" s="817">
        <v>5530</v>
      </c>
      <c r="E5" s="817">
        <v>3839</v>
      </c>
      <c r="F5" s="817">
        <v>2108</v>
      </c>
      <c r="G5" s="817">
        <f>49+1132</f>
        <v>1181</v>
      </c>
      <c r="H5" s="853">
        <f t="shared" ref="H5:H10" si="2">SUM(B5:G5)</f>
        <v>14684</v>
      </c>
      <c r="I5" s="1290">
        <v>22230</v>
      </c>
      <c r="J5" s="817">
        <v>349422</v>
      </c>
      <c r="K5" s="817">
        <v>357517</v>
      </c>
      <c r="L5" s="817">
        <v>270321</v>
      </c>
      <c r="M5" s="817">
        <v>153630</v>
      </c>
      <c r="N5" s="1291">
        <v>74605</v>
      </c>
      <c r="O5" s="818">
        <f t="shared" si="0"/>
        <v>1227725</v>
      </c>
      <c r="P5" s="1575">
        <f t="shared" ref="P5:U13" si="3">B5/I5</f>
        <v>8.9968511021142601E-5</v>
      </c>
      <c r="Q5" s="1576">
        <f t="shared" si="3"/>
        <v>5.7924229155576924E-3</v>
      </c>
      <c r="R5" s="1576">
        <f t="shared" si="3"/>
        <v>1.5467795936976423E-2</v>
      </c>
      <c r="S5" s="1576">
        <f t="shared" si="3"/>
        <v>1.4201634353231898E-2</v>
      </c>
      <c r="T5" s="1576">
        <f t="shared" si="3"/>
        <v>1.3721278396146586E-2</v>
      </c>
      <c r="U5" s="1577">
        <f t="shared" si="3"/>
        <v>1.5830038201192949E-2</v>
      </c>
    </row>
    <row r="6" spans="1:21" s="814" customFormat="1" ht="20.25" customHeight="1">
      <c r="A6" s="240" t="s">
        <v>146</v>
      </c>
      <c r="B6" s="817">
        <v>0</v>
      </c>
      <c r="C6" s="817">
        <v>3154</v>
      </c>
      <c r="D6" s="817">
        <v>6350</v>
      </c>
      <c r="E6" s="817">
        <v>4256</v>
      </c>
      <c r="F6" s="817">
        <v>2407</v>
      </c>
      <c r="G6" s="817">
        <f>85+1204</f>
        <v>1289</v>
      </c>
      <c r="H6" s="853">
        <f t="shared" si="2"/>
        <v>17456</v>
      </c>
      <c r="I6" s="1290">
        <v>23191</v>
      </c>
      <c r="J6" s="817">
        <v>371288</v>
      </c>
      <c r="K6" s="817">
        <v>379357</v>
      </c>
      <c r="L6" s="817">
        <v>283217</v>
      </c>
      <c r="M6" s="817">
        <v>161898</v>
      </c>
      <c r="N6" s="1291">
        <v>80136</v>
      </c>
      <c r="O6" s="818">
        <f t="shared" si="0"/>
        <v>1299087</v>
      </c>
      <c r="P6" s="1575">
        <f>B6/I6</f>
        <v>0</v>
      </c>
      <c r="Q6" s="1576">
        <f t="shared" si="3"/>
        <v>8.4947533989786911E-3</v>
      </c>
      <c r="R6" s="1576">
        <f t="shared" si="3"/>
        <v>1.6738850212332974E-2</v>
      </c>
      <c r="S6" s="1576">
        <f t="shared" si="3"/>
        <v>1.5027346522277971E-2</v>
      </c>
      <c r="T6" s="1576">
        <f t="shared" si="3"/>
        <v>1.4867385637870758E-2</v>
      </c>
      <c r="U6" s="1577">
        <f t="shared" si="3"/>
        <v>1.6085155236098634E-2</v>
      </c>
    </row>
    <row r="7" spans="1:21" s="814" customFormat="1" ht="20.25" customHeight="1">
      <c r="A7" s="240" t="s">
        <v>170</v>
      </c>
      <c r="B7" s="817">
        <v>6</v>
      </c>
      <c r="C7" s="817">
        <v>4931</v>
      </c>
      <c r="D7" s="817">
        <v>7715</v>
      </c>
      <c r="E7" s="817">
        <v>5319</v>
      </c>
      <c r="F7" s="817">
        <v>3017</v>
      </c>
      <c r="G7" s="817">
        <f>141+1468</f>
        <v>1609</v>
      </c>
      <c r="H7" s="853">
        <f t="shared" si="2"/>
        <v>22597</v>
      </c>
      <c r="I7" s="1290">
        <v>23232</v>
      </c>
      <c r="J7" s="817">
        <v>386518</v>
      </c>
      <c r="K7" s="817">
        <v>398328</v>
      </c>
      <c r="L7" s="817">
        <v>298491</v>
      </c>
      <c r="M7" s="817">
        <v>172808</v>
      </c>
      <c r="N7" s="1291">
        <v>88414</v>
      </c>
      <c r="O7" s="818">
        <f t="shared" si="0"/>
        <v>1367791</v>
      </c>
      <c r="P7" s="1575">
        <f t="shared" si="3"/>
        <v>2.5826446280991736E-4</v>
      </c>
      <c r="Q7" s="1576">
        <f t="shared" si="3"/>
        <v>1.2757491242322479E-2</v>
      </c>
      <c r="R7" s="1576">
        <f t="shared" si="3"/>
        <v>1.9368460163483359E-2</v>
      </c>
      <c r="S7" s="1576">
        <f t="shared" si="3"/>
        <v>1.7819632752746315E-2</v>
      </c>
      <c r="T7" s="1576">
        <f t="shared" si="3"/>
        <v>1.7458682468404242E-2</v>
      </c>
      <c r="U7" s="1577">
        <f t="shared" si="3"/>
        <v>1.8198475354581852E-2</v>
      </c>
    </row>
    <row r="8" spans="1:21" s="814" customFormat="1" ht="20.25" customHeight="1">
      <c r="A8" s="240" t="s">
        <v>385</v>
      </c>
      <c r="B8" s="817">
        <v>18</v>
      </c>
      <c r="C8" s="817">
        <v>6875</v>
      </c>
      <c r="D8" s="817">
        <v>8611</v>
      </c>
      <c r="E8" s="817">
        <v>5883</v>
      </c>
      <c r="F8" s="817">
        <v>3457</v>
      </c>
      <c r="G8" s="817">
        <f>204+1640</f>
        <v>1844</v>
      </c>
      <c r="H8" s="853">
        <f t="shared" si="2"/>
        <v>26688</v>
      </c>
      <c r="I8" s="1290">
        <v>21475</v>
      </c>
      <c r="J8" s="817">
        <v>400126</v>
      </c>
      <c r="K8" s="817">
        <v>414303</v>
      </c>
      <c r="L8" s="817">
        <v>313227</v>
      </c>
      <c r="M8" s="817">
        <v>182801</v>
      </c>
      <c r="N8" s="1291">
        <v>94802</v>
      </c>
      <c r="O8" s="818">
        <f t="shared" si="0"/>
        <v>1426734</v>
      </c>
      <c r="P8" s="1575">
        <f t="shared" si="3"/>
        <v>8.3818393480791613E-4</v>
      </c>
      <c r="Q8" s="1576">
        <f t="shared" si="3"/>
        <v>1.7182087642392645E-2</v>
      </c>
      <c r="R8" s="1576">
        <f t="shared" si="3"/>
        <v>2.0784305206575864E-2</v>
      </c>
      <c r="S8" s="1576">
        <f t="shared" si="3"/>
        <v>1.8781905774406422E-2</v>
      </c>
      <c r="T8" s="1576">
        <f t="shared" si="3"/>
        <v>1.8911275102433796E-2</v>
      </c>
      <c r="U8" s="1577">
        <f t="shared" si="3"/>
        <v>1.9451066433197613E-2</v>
      </c>
    </row>
    <row r="9" spans="1:21" s="814" customFormat="1" ht="20.25" customHeight="1">
      <c r="A9" s="240" t="s">
        <v>419</v>
      </c>
      <c r="B9" s="817">
        <v>34</v>
      </c>
      <c r="C9" s="817">
        <v>8429</v>
      </c>
      <c r="D9" s="817">
        <v>8946</v>
      </c>
      <c r="E9" s="817">
        <v>5876</v>
      </c>
      <c r="F9" s="817">
        <v>3510</v>
      </c>
      <c r="G9" s="817">
        <f>227+1613</f>
        <v>1840</v>
      </c>
      <c r="H9" s="853">
        <f t="shared" si="2"/>
        <v>28635</v>
      </c>
      <c r="I9" s="1290">
        <v>20589</v>
      </c>
      <c r="J9" s="817">
        <v>426931</v>
      </c>
      <c r="K9" s="817">
        <v>440354</v>
      </c>
      <c r="L9" s="817">
        <v>332451</v>
      </c>
      <c r="M9" s="817">
        <v>201166</v>
      </c>
      <c r="N9" s="1291">
        <v>105167</v>
      </c>
      <c r="O9" s="818">
        <f t="shared" si="0"/>
        <v>1526658</v>
      </c>
      <c r="P9" s="1575">
        <f t="shared" si="3"/>
        <v>1.651367234931274E-3</v>
      </c>
      <c r="Q9" s="1576">
        <f t="shared" si="3"/>
        <v>1.9743237197579935E-2</v>
      </c>
      <c r="R9" s="1576">
        <f t="shared" si="3"/>
        <v>2.0315473459989009E-2</v>
      </c>
      <c r="S9" s="1576">
        <f t="shared" si="3"/>
        <v>1.7674785156308749E-2</v>
      </c>
      <c r="T9" s="1576">
        <f t="shared" si="3"/>
        <v>1.7448276547726752E-2</v>
      </c>
      <c r="U9" s="1577">
        <f t="shared" si="3"/>
        <v>1.7495982580086909E-2</v>
      </c>
    </row>
    <row r="10" spans="1:21" s="814" customFormat="1" ht="20.25" customHeight="1">
      <c r="A10" s="240" t="s">
        <v>424</v>
      </c>
      <c r="B10" s="817">
        <v>80</v>
      </c>
      <c r="C10" s="817">
        <f>751+8873</f>
        <v>9624</v>
      </c>
      <c r="D10" s="817">
        <f>752+8054</f>
        <v>8806</v>
      </c>
      <c r="E10" s="817">
        <f>752+5517</f>
        <v>6269</v>
      </c>
      <c r="F10" s="817">
        <f>752+3124</f>
        <v>3876</v>
      </c>
      <c r="G10" s="817">
        <f>752+1625</f>
        <v>2377</v>
      </c>
      <c r="H10" s="853">
        <f t="shared" si="2"/>
        <v>31032</v>
      </c>
      <c r="I10" s="1290">
        <v>21039</v>
      </c>
      <c r="J10" s="817">
        <v>459696</v>
      </c>
      <c r="K10" s="817">
        <v>473047</v>
      </c>
      <c r="L10" s="817">
        <v>356103</v>
      </c>
      <c r="M10" s="817">
        <v>221286</v>
      </c>
      <c r="N10" s="1291">
        <v>120031</v>
      </c>
      <c r="O10" s="818">
        <f t="shared" si="0"/>
        <v>1651202</v>
      </c>
      <c r="P10" s="1575">
        <f t="shared" si="3"/>
        <v>3.8024620942059984E-3</v>
      </c>
      <c r="Q10" s="1576">
        <f t="shared" si="3"/>
        <v>2.0935574814660123E-2</v>
      </c>
      <c r="R10" s="1576">
        <f t="shared" si="3"/>
        <v>1.8615486410441247E-2</v>
      </c>
      <c r="S10" s="1576">
        <f t="shared" si="3"/>
        <v>1.7604457137401257E-2</v>
      </c>
      <c r="T10" s="1576">
        <f t="shared" si="3"/>
        <v>1.751579404029175E-2</v>
      </c>
      <c r="U10" s="1577">
        <f t="shared" si="3"/>
        <v>1.9803217502145278E-2</v>
      </c>
    </row>
    <row r="11" spans="1:21" s="814" customFormat="1" ht="20.25" customHeight="1">
      <c r="A11" s="240" t="s">
        <v>693</v>
      </c>
      <c r="B11" s="817">
        <f>+'V.4.8. Accid x rango de edad'!B14</f>
        <v>165</v>
      </c>
      <c r="C11" s="817">
        <f>+'V.4.8. Accid x rango de edad'!C14</f>
        <v>12019</v>
      </c>
      <c r="D11" s="817">
        <f>+'V.4.8. Accid x rango de edad'!D14</f>
        <v>10377</v>
      </c>
      <c r="E11" s="817">
        <f>+'V.4.8. Accid x rango de edad'!E14</f>
        <v>6571</v>
      </c>
      <c r="F11" s="817">
        <f>+'V.4.8. Accid x rango de edad'!F14</f>
        <v>3782</v>
      </c>
      <c r="G11" s="817">
        <f>+'V.4.8. Accid x rango de edad'!G14</f>
        <v>1635</v>
      </c>
      <c r="H11" s="853">
        <f>SUM(B11:G11)</f>
        <v>34549</v>
      </c>
      <c r="I11" s="1290">
        <v>24852</v>
      </c>
      <c r="J11" s="817">
        <f>215761+276839</f>
        <v>492600</v>
      </c>
      <c r="K11" s="817">
        <f>257668+239616</f>
        <v>497284</v>
      </c>
      <c r="L11" s="817">
        <f>201875+173169</f>
        <v>375044</v>
      </c>
      <c r="M11" s="817">
        <f>138940+98140</f>
        <v>237080</v>
      </c>
      <c r="N11" s="1291">
        <f>63677+35242+17200+9233+4370+2876</f>
        <v>132598</v>
      </c>
      <c r="O11" s="818">
        <f t="shared" ref="O11:O16" si="4">+N11+M11+L11+K11+J11+I11</f>
        <v>1759458</v>
      </c>
      <c r="P11" s="1575">
        <f t="shared" si="3"/>
        <v>6.6393046837276678E-3</v>
      </c>
      <c r="Q11" s="1576">
        <f t="shared" si="3"/>
        <v>2.4399106780349167E-2</v>
      </c>
      <c r="R11" s="1576">
        <f t="shared" si="3"/>
        <v>2.0867351453093201E-2</v>
      </c>
      <c r="S11" s="1576">
        <f t="shared" si="3"/>
        <v>1.7520610914985975E-2</v>
      </c>
      <c r="T11" s="1576">
        <f t="shared" si="3"/>
        <v>1.5952421123671335E-2</v>
      </c>
      <c r="U11" s="1577">
        <f t="shared" si="3"/>
        <v>1.2330502722514668E-2</v>
      </c>
    </row>
    <row r="12" spans="1:21" s="814" customFormat="1" ht="20.25" customHeight="1">
      <c r="A12" s="240" t="s">
        <v>747</v>
      </c>
      <c r="B12" s="817">
        <f>+'V.4.8. Accid x rango de edad'!B15</f>
        <v>153</v>
      </c>
      <c r="C12" s="817">
        <f>+'V.4.8. Accid x rango de edad'!C15</f>
        <v>13830</v>
      </c>
      <c r="D12" s="817">
        <f>+'V.4.8. Accid x rango de edad'!D15</f>
        <v>11563</v>
      </c>
      <c r="E12" s="817">
        <f>+'V.4.8. Accid x rango de edad'!E15</f>
        <v>7417</v>
      </c>
      <c r="F12" s="817">
        <f>+'V.4.8. Accid x rango de edad'!F15</f>
        <v>4270</v>
      </c>
      <c r="G12" s="817">
        <f>+'V.4.8. Accid x rango de edad'!G15</f>
        <v>1623</v>
      </c>
      <c r="H12" s="853">
        <f>SUM(B12:G12)</f>
        <v>38856</v>
      </c>
      <c r="I12" s="1290">
        <v>29244</v>
      </c>
      <c r="J12" s="817">
        <v>539302</v>
      </c>
      <c r="K12" s="817">
        <v>532790</v>
      </c>
      <c r="L12" s="817">
        <v>394398</v>
      </c>
      <c r="M12" s="817">
        <v>252398</v>
      </c>
      <c r="N12" s="1291">
        <v>140106</v>
      </c>
      <c r="O12" s="818">
        <f t="shared" si="4"/>
        <v>1888238</v>
      </c>
      <c r="P12" s="1575">
        <f t="shared" si="3"/>
        <v>5.2318424292162498E-3</v>
      </c>
      <c r="Q12" s="1576">
        <f t="shared" si="3"/>
        <v>2.564425868993625E-2</v>
      </c>
      <c r="R12" s="1576">
        <f t="shared" si="3"/>
        <v>2.1702734660935828E-2</v>
      </c>
      <c r="S12" s="1576">
        <f t="shared" si="3"/>
        <v>1.8805876297547149E-2</v>
      </c>
      <c r="T12" s="1576">
        <f t="shared" si="3"/>
        <v>1.6917725180072743E-2</v>
      </c>
      <c r="U12" s="1577">
        <f t="shared" si="3"/>
        <v>1.158408633463235E-2</v>
      </c>
    </row>
    <row r="13" spans="1:21" s="814" customFormat="1" ht="20.25" customHeight="1">
      <c r="A13" s="240" t="s">
        <v>768</v>
      </c>
      <c r="B13" s="817">
        <f>+'V.4.8. Accid x rango de edad'!B16</f>
        <v>189</v>
      </c>
      <c r="C13" s="817">
        <f>+'V.4.8. Accid x rango de edad'!C16</f>
        <v>15003</v>
      </c>
      <c r="D13" s="817">
        <f>+'V.4.8. Accid x rango de edad'!D16</f>
        <v>12102</v>
      </c>
      <c r="E13" s="817">
        <f>+'V.4.8. Accid x rango de edad'!E16</f>
        <v>7868</v>
      </c>
      <c r="F13" s="817">
        <f>+'V.4.8. Accid x rango de edad'!F16</f>
        <v>4631</v>
      </c>
      <c r="G13" s="817">
        <f>+'V.4.8. Accid x rango de edad'!G16</f>
        <v>1696</v>
      </c>
      <c r="H13" s="853">
        <f>SUM(B13:G13)</f>
        <v>41489</v>
      </c>
      <c r="I13" s="1290">
        <v>33115</v>
      </c>
      <c r="J13" s="817">
        <v>588657</v>
      </c>
      <c r="K13" s="817">
        <v>579252</v>
      </c>
      <c r="L13" s="817">
        <v>428299</v>
      </c>
      <c r="M13" s="817">
        <v>276221</v>
      </c>
      <c r="N13" s="1291">
        <v>152359</v>
      </c>
      <c r="O13" s="818">
        <f t="shared" si="4"/>
        <v>2057903</v>
      </c>
      <c r="P13" s="1575">
        <f t="shared" si="3"/>
        <v>5.707383361014646E-3</v>
      </c>
      <c r="Q13" s="1576">
        <f t="shared" si="3"/>
        <v>2.5486828492653615E-2</v>
      </c>
      <c r="R13" s="1576">
        <f t="shared" si="3"/>
        <v>2.0892461312175013E-2</v>
      </c>
      <c r="S13" s="1576">
        <f t="shared" si="3"/>
        <v>1.8370344082054825E-2</v>
      </c>
      <c r="T13" s="1576">
        <f t="shared" si="3"/>
        <v>1.6765560909561546E-2</v>
      </c>
      <c r="U13" s="1577">
        <f t="shared" si="3"/>
        <v>1.1131603646650345E-2</v>
      </c>
    </row>
    <row r="14" spans="1:21" s="814" customFormat="1" ht="20.25" customHeight="1">
      <c r="A14" s="240" t="s">
        <v>818</v>
      </c>
      <c r="B14" s="817">
        <v>160</v>
      </c>
      <c r="C14" s="817">
        <v>16268</v>
      </c>
      <c r="D14" s="817">
        <v>13433</v>
      </c>
      <c r="E14" s="817">
        <v>8648</v>
      </c>
      <c r="F14" s="817">
        <v>5102</v>
      </c>
      <c r="G14" s="817">
        <v>1859</v>
      </c>
      <c r="H14" s="853">
        <f>SUM(B14:G14)</f>
        <v>45470</v>
      </c>
      <c r="I14" s="1290">
        <v>36245</v>
      </c>
      <c r="J14" s="817">
        <f>262564+354002</f>
        <v>616566</v>
      </c>
      <c r="K14" s="817">
        <f>310742+293130</f>
        <v>603872</v>
      </c>
      <c r="L14" s="817">
        <f>244782+206436</f>
        <v>451218</v>
      </c>
      <c r="M14" s="817">
        <f>171389+124723</f>
        <v>296112</v>
      </c>
      <c r="N14" s="1291">
        <f>78453+45336+23691+12583+5975+3932</f>
        <v>169970</v>
      </c>
      <c r="O14" s="818">
        <f t="shared" si="4"/>
        <v>2173983</v>
      </c>
      <c r="P14" s="1575">
        <f t="shared" ref="P14:U16" si="5">B14/I14</f>
        <v>4.4144019864808936E-3</v>
      </c>
      <c r="Q14" s="1576">
        <f t="shared" si="5"/>
        <v>2.6384847688649713E-2</v>
      </c>
      <c r="R14" s="1576">
        <f t="shared" si="5"/>
        <v>2.224478035080282E-2</v>
      </c>
      <c r="S14" s="1576">
        <f t="shared" si="5"/>
        <v>1.916590206950964E-2</v>
      </c>
      <c r="T14" s="1576">
        <f t="shared" si="5"/>
        <v>1.7229967039498566E-2</v>
      </c>
      <c r="U14" s="1577">
        <f t="shared" si="5"/>
        <v>1.0937224216038124E-2</v>
      </c>
    </row>
    <row r="15" spans="1:21" s="814" customFormat="1" ht="20.25" customHeight="1">
      <c r="A15" s="240" t="s">
        <v>875</v>
      </c>
      <c r="B15" s="817">
        <v>147</v>
      </c>
      <c r="C15" s="817">
        <v>17232</v>
      </c>
      <c r="D15" s="817">
        <v>14644</v>
      </c>
      <c r="E15" s="817">
        <v>9524</v>
      </c>
      <c r="F15" s="817">
        <v>5494</v>
      </c>
      <c r="G15" s="817">
        <v>2107</v>
      </c>
      <c r="H15" s="853">
        <f t="shared" ref="H15:H16" si="6">SUM(B15:G15)</f>
        <v>49148</v>
      </c>
      <c r="I15" s="2062">
        <v>36123</v>
      </c>
      <c r="J15" s="817">
        <f>264095+363217</f>
        <v>627312</v>
      </c>
      <c r="K15" s="817">
        <f>326855+298250</f>
        <v>625105</v>
      </c>
      <c r="L15" s="817">
        <f>258078+213328</f>
        <v>471406</v>
      </c>
      <c r="M15" s="817">
        <f>177024+132332</f>
        <v>309356</v>
      </c>
      <c r="N15" s="1291">
        <f>84615+50390+26497+13377+6905+4622+5</f>
        <v>186411</v>
      </c>
      <c r="O15" s="818">
        <f t="shared" si="4"/>
        <v>2255713</v>
      </c>
      <c r="P15" s="1575">
        <f t="shared" ref="P15" si="7">B15/I15</f>
        <v>4.0694294493812807E-3</v>
      </c>
      <c r="Q15" s="1576">
        <f t="shared" ref="Q15" si="8">C15/J15</f>
        <v>2.7469584512969623E-2</v>
      </c>
      <c r="R15" s="1576">
        <f t="shared" ref="R15" si="9">D15/K15</f>
        <v>2.342646435398853E-2</v>
      </c>
      <c r="S15" s="1576">
        <f t="shared" ref="S15" si="10">E15/L15</f>
        <v>2.0203391556322999E-2</v>
      </c>
      <c r="T15" s="1576">
        <f t="shared" ref="T15" si="11">F15/M15</f>
        <v>1.775947452126353E-2</v>
      </c>
      <c r="U15" s="1577">
        <f t="shared" ref="U15" si="12">G15/N15</f>
        <v>1.1302981047255795E-2</v>
      </c>
    </row>
    <row r="16" spans="1:21" s="814" customFormat="1" ht="20.25" customHeight="1">
      <c r="A16" s="240" t="s">
        <v>1108</v>
      </c>
      <c r="B16" s="817">
        <f>+'V.4.8. Accid x rango de edad'!B19</f>
        <v>126</v>
      </c>
      <c r="C16" s="817">
        <f>+'V.4.8. Accid x rango de edad'!C19</f>
        <v>4827</v>
      </c>
      <c r="D16" s="817">
        <f>+'V.4.8. Accid x rango de edad'!D19</f>
        <v>3959</v>
      </c>
      <c r="E16" s="817">
        <f>+'V.4.8. Accid x rango de edad'!E19</f>
        <v>2478</v>
      </c>
      <c r="F16" s="817">
        <f>+'V.4.8. Accid x rango de edad'!F19</f>
        <v>1345</v>
      </c>
      <c r="G16" s="817">
        <f>+'V.4.8. Accid x rango de edad'!G19</f>
        <v>469</v>
      </c>
      <c r="H16" s="853">
        <f t="shared" si="6"/>
        <v>13204</v>
      </c>
      <c r="I16" s="1292">
        <f>+'Resumen EEp (2)'!E46</f>
        <v>28199</v>
      </c>
      <c r="J16" s="819">
        <f>+'Resumen EEp (2)'!E47+'Resumen EEp (2)'!E48</f>
        <v>607711</v>
      </c>
      <c r="K16" s="819">
        <f>+'Resumen EEp (2)'!E49+'Resumen EEp (2)'!E50</f>
        <v>623310</v>
      </c>
      <c r="L16" s="819">
        <f>+'Resumen EEp (2)'!E51+'Resumen EEp (2)'!E52</f>
        <v>475933</v>
      </c>
      <c r="M16" s="819">
        <f>+'Resumen EEp (2)'!E53+'Resumen EEp (2)'!E54</f>
        <v>312676</v>
      </c>
      <c r="N16" s="1293">
        <f>+'Resumen EEp (2)'!E55+'Resumen EEp (2)'!E56+'Resumen EEp (2)'!E57+'Resumen EEp (2)'!E58+'Resumen EEp (2)'!E59+'Resumen EEp (2)'!E60+'Resumen EEp (2)'!E61</f>
        <v>190922</v>
      </c>
      <c r="O16" s="820">
        <f t="shared" si="4"/>
        <v>2238751</v>
      </c>
      <c r="P16" s="1578">
        <f t="shared" si="5"/>
        <v>4.4682435547359839E-3</v>
      </c>
      <c r="Q16" s="1579">
        <f t="shared" si="5"/>
        <v>7.9429202367572744E-3</v>
      </c>
      <c r="R16" s="1579">
        <f t="shared" si="5"/>
        <v>6.3515746578748939E-3</v>
      </c>
      <c r="S16" s="1579">
        <f t="shared" si="5"/>
        <v>5.2066152168477493E-3</v>
      </c>
      <c r="T16" s="1579">
        <f t="shared" si="5"/>
        <v>4.3015773516355592E-3</v>
      </c>
      <c r="U16" s="1580">
        <f t="shared" si="5"/>
        <v>2.4565005604382942E-3</v>
      </c>
    </row>
    <row r="17" spans="1:21" s="1287" customFormat="1" ht="25.5" customHeight="1">
      <c r="A17" s="1284" t="s">
        <v>2</v>
      </c>
      <c r="B17" s="1285">
        <f t="shared" ref="B17:H17" si="13">SUM(B4:B16)</f>
        <v>1087</v>
      </c>
      <c r="C17" s="1285">
        <f t="shared" si="13"/>
        <v>115247</v>
      </c>
      <c r="D17" s="1285">
        <f t="shared" si="13"/>
        <v>116102</v>
      </c>
      <c r="E17" s="1285">
        <f t="shared" si="13"/>
        <v>77060</v>
      </c>
      <c r="F17" s="1285">
        <f t="shared" si="13"/>
        <v>44707</v>
      </c>
      <c r="G17" s="1285">
        <f t="shared" si="13"/>
        <v>20582</v>
      </c>
      <c r="H17" s="1286">
        <f t="shared" si="13"/>
        <v>374785</v>
      </c>
      <c r="I17" s="817"/>
      <c r="J17" s="817"/>
      <c r="K17" s="817"/>
      <c r="L17" s="817"/>
      <c r="M17" s="817"/>
      <c r="N17" s="817"/>
      <c r="O17" s="821"/>
      <c r="P17" s="1576"/>
      <c r="Q17" s="1576"/>
      <c r="R17" s="1576"/>
      <c r="S17" s="1576"/>
      <c r="T17" s="1576"/>
      <c r="U17" s="1576"/>
    </row>
    <row r="18" spans="1:21" s="66" customFormat="1" ht="17.25">
      <c r="A18" s="1562"/>
      <c r="B18" s="1562"/>
      <c r="C18" s="1562"/>
      <c r="D18" s="1562"/>
      <c r="E18" s="1562"/>
      <c r="F18" s="1562"/>
      <c r="G18" s="1562"/>
      <c r="H18" s="1562"/>
      <c r="I18" s="821"/>
      <c r="J18" s="821"/>
      <c r="K18" s="821"/>
      <c r="L18" s="821"/>
      <c r="M18" s="821"/>
      <c r="N18" s="821"/>
      <c r="O18" s="821"/>
      <c r="P18" s="1576"/>
      <c r="Q18" s="1576"/>
      <c r="R18" s="1576"/>
      <c r="S18" s="1576"/>
      <c r="T18" s="1576"/>
      <c r="U18" s="1576"/>
    </row>
    <row r="19" spans="1:21" s="66" customFormat="1" ht="15.75">
      <c r="A19" s="1562"/>
      <c r="B19" s="1562"/>
      <c r="C19" s="1562"/>
      <c r="D19" s="1562"/>
      <c r="E19" s="1562"/>
      <c r="F19" s="1562"/>
      <c r="G19" s="1562"/>
      <c r="H19" s="1562"/>
      <c r="I19" s="1581"/>
      <c r="J19" s="469"/>
      <c r="K19" s="1562"/>
      <c r="L19" s="1562"/>
      <c r="M19" s="1562"/>
      <c r="N19" s="1562"/>
      <c r="O19" s="1562"/>
      <c r="P19" s="1562"/>
      <c r="Q19" s="1582"/>
      <c r="R19" s="1562"/>
      <c r="S19" s="1562"/>
      <c r="T19" s="1562"/>
      <c r="U19" s="1562"/>
    </row>
    <row r="20" spans="1:21" s="66" customFormat="1">
      <c r="A20" s="1562"/>
      <c r="B20" s="1562"/>
      <c r="C20" s="1562"/>
      <c r="D20" s="1562"/>
      <c r="E20" s="1562"/>
      <c r="F20" s="1562"/>
      <c r="G20" s="1562"/>
      <c r="H20" s="1562"/>
      <c r="I20" s="1562"/>
      <c r="J20" s="1562"/>
      <c r="K20" s="1562"/>
      <c r="L20" s="1562"/>
      <c r="M20" s="1562"/>
      <c r="N20" s="1562"/>
      <c r="O20" s="1562"/>
      <c r="P20" s="1562"/>
      <c r="Q20" s="1562"/>
      <c r="R20" s="1562"/>
      <c r="S20" s="1562"/>
      <c r="T20" s="1562"/>
      <c r="U20" s="1562"/>
    </row>
    <row r="21" spans="1:21" s="66" customFormat="1">
      <c r="A21" s="1562"/>
      <c r="B21" s="1562"/>
      <c r="C21" s="1562"/>
      <c r="D21" s="1562"/>
      <c r="E21" s="1562"/>
      <c r="F21" s="1562"/>
      <c r="G21" s="1562"/>
      <c r="H21" s="1562"/>
      <c r="I21" s="1562"/>
      <c r="J21" s="1562"/>
      <c r="K21" s="1562"/>
      <c r="L21" s="1562"/>
      <c r="M21" s="1562"/>
      <c r="N21" s="1562"/>
      <c r="O21" s="1562"/>
      <c r="P21" s="1562"/>
      <c r="Q21" s="1562"/>
      <c r="R21" s="1562"/>
      <c r="S21" s="1562"/>
      <c r="T21" s="1562"/>
      <c r="U21" s="1562"/>
    </row>
    <row r="22" spans="1:21" s="66" customFormat="1">
      <c r="A22" s="1562"/>
      <c r="B22" s="1562"/>
      <c r="C22" s="1562"/>
      <c r="D22" s="1562"/>
      <c r="E22" s="1562"/>
      <c r="F22" s="1562"/>
      <c r="G22" s="1562"/>
      <c r="H22" s="1562"/>
      <c r="I22" s="1562"/>
      <c r="J22" s="1562"/>
      <c r="K22" s="1562"/>
      <c r="L22" s="1562"/>
      <c r="M22" s="1562"/>
      <c r="N22" s="1562"/>
      <c r="O22" s="1562"/>
      <c r="P22" s="1562"/>
      <c r="Q22" s="1562"/>
      <c r="R22" s="1562"/>
      <c r="S22" s="1562"/>
      <c r="T22" s="1562"/>
      <c r="U22" s="1562"/>
    </row>
    <row r="23" spans="1:21" s="66" customFormat="1">
      <c r="A23" s="1562"/>
      <c r="B23" s="1562"/>
      <c r="C23" s="1562"/>
      <c r="D23" s="1562"/>
      <c r="E23" s="1562"/>
      <c r="F23" s="1562"/>
      <c r="G23" s="1562"/>
      <c r="H23" s="1562"/>
      <c r="I23" s="1562"/>
      <c r="J23" s="1562"/>
      <c r="K23" s="1562"/>
      <c r="L23" s="1562"/>
      <c r="M23" s="1562"/>
      <c r="N23" s="1562"/>
      <c r="O23" s="1562"/>
      <c r="P23" s="151"/>
      <c r="Q23" s="151"/>
      <c r="R23" s="151"/>
      <c r="S23" s="151"/>
      <c r="T23" s="151"/>
      <c r="U23" s="151"/>
    </row>
    <row r="24" spans="1:21" s="66" customFormat="1" ht="15.75">
      <c r="A24" s="1562"/>
      <c r="B24" s="1562"/>
      <c r="C24" s="1562"/>
      <c r="D24" s="1562"/>
      <c r="E24" s="1562"/>
      <c r="F24" s="1562"/>
      <c r="G24" s="1562"/>
      <c r="H24" s="1562"/>
      <c r="I24" s="1562"/>
      <c r="J24" s="1562"/>
      <c r="K24" s="1562"/>
      <c r="L24" s="1562"/>
      <c r="M24" s="1562"/>
      <c r="N24" s="1562"/>
      <c r="O24" s="1562"/>
      <c r="P24" s="1562"/>
      <c r="Q24" s="1562"/>
      <c r="R24" s="1562"/>
      <c r="S24" s="1562"/>
      <c r="T24" s="1583"/>
      <c r="U24" s="476"/>
    </row>
    <row r="25" spans="1:21" s="66" customFormat="1" ht="15.75">
      <c r="A25" s="1562"/>
      <c r="B25" s="1562"/>
      <c r="C25" s="1562"/>
      <c r="D25" s="1562"/>
      <c r="E25" s="1562"/>
      <c r="F25" s="1562"/>
      <c r="G25" s="1562"/>
      <c r="H25" s="1562"/>
      <c r="I25" s="1562"/>
      <c r="J25" s="1562"/>
      <c r="K25" s="1562"/>
      <c r="L25" s="1562"/>
      <c r="M25" s="1562"/>
      <c r="N25" s="1562"/>
      <c r="O25" s="1562"/>
      <c r="P25" s="1562"/>
      <c r="Q25" s="1562"/>
      <c r="R25" s="1562"/>
      <c r="S25" s="1562"/>
      <c r="T25" s="1583"/>
      <c r="U25" s="476"/>
    </row>
    <row r="26" spans="1:21" s="66" customFormat="1" ht="15.75">
      <c r="A26" s="1562"/>
      <c r="B26" s="1562"/>
      <c r="C26" s="1562"/>
      <c r="D26" s="1562"/>
      <c r="E26" s="1562"/>
      <c r="F26" s="1562"/>
      <c r="G26" s="1562"/>
      <c r="H26" s="1562"/>
      <c r="I26" s="1562"/>
      <c r="J26" s="1562"/>
      <c r="K26" s="1562"/>
      <c r="L26" s="1562"/>
      <c r="M26" s="1562"/>
      <c r="N26" s="1562"/>
      <c r="O26" s="1562"/>
      <c r="P26" s="1562"/>
      <c r="Q26" s="1562"/>
      <c r="R26" s="1562"/>
      <c r="S26" s="1562"/>
      <c r="T26" s="1583"/>
      <c r="U26" s="476"/>
    </row>
    <row r="27" spans="1:21" s="66" customFormat="1" ht="15.75">
      <c r="A27" s="1562"/>
      <c r="B27" s="1562"/>
      <c r="C27" s="1562"/>
      <c r="D27" s="1562"/>
      <c r="E27" s="1562"/>
      <c r="F27" s="1562"/>
      <c r="G27" s="1562"/>
      <c r="H27" s="1562"/>
      <c r="I27" s="1562"/>
      <c r="J27" s="1562"/>
      <c r="K27" s="1562"/>
      <c r="L27" s="1562"/>
      <c r="M27" s="1562"/>
      <c r="N27" s="1562"/>
      <c r="O27" s="1562"/>
      <c r="P27" s="1562"/>
      <c r="Q27" s="1562"/>
      <c r="R27" s="1562"/>
      <c r="S27" s="1562"/>
      <c r="T27" s="1583"/>
      <c r="U27" s="476"/>
    </row>
    <row r="28" spans="1:21" ht="15.75">
      <c r="I28" s="1562"/>
      <c r="J28" s="1562"/>
      <c r="K28" s="1562"/>
      <c r="L28" s="1562"/>
      <c r="M28" s="1562"/>
      <c r="N28" s="1562"/>
      <c r="O28" s="1562"/>
      <c r="P28" s="1562"/>
      <c r="Q28" s="1562"/>
      <c r="R28" s="1562"/>
      <c r="S28" s="1562"/>
      <c r="T28" s="1583"/>
      <c r="U28" s="476"/>
    </row>
    <row r="29" spans="1:21" ht="15.75">
      <c r="I29" s="1562"/>
      <c r="J29" s="1562"/>
      <c r="K29" s="1562"/>
      <c r="L29" s="1562"/>
      <c r="M29" s="1562"/>
      <c r="N29" s="1562"/>
      <c r="O29" s="1562"/>
      <c r="P29" s="1562"/>
      <c r="Q29" s="1562"/>
      <c r="R29" s="1562"/>
      <c r="S29" s="1562"/>
      <c r="T29" s="1583"/>
      <c r="U29" s="476"/>
    </row>
    <row r="30" spans="1:21" ht="15.75">
      <c r="T30" s="1583"/>
      <c r="U30" s="476"/>
    </row>
    <row r="31" spans="1:21" ht="15.75">
      <c r="N31" s="1160"/>
      <c r="O31" s="1160"/>
      <c r="T31" s="1583"/>
      <c r="U31" s="476"/>
    </row>
    <row r="32" spans="1:21" ht="15.75">
      <c r="T32" s="1583"/>
      <c r="U32" s="476"/>
    </row>
    <row r="33" spans="20:21" ht="15.75">
      <c r="T33" s="1583"/>
      <c r="U33" s="476"/>
    </row>
    <row r="34" spans="20:21" ht="15.75">
      <c r="T34" s="1583"/>
      <c r="U34" s="1584"/>
    </row>
    <row r="36" spans="20:21" ht="15.75">
      <c r="T36" s="476"/>
      <c r="U36" s="1583"/>
    </row>
    <row r="37" spans="20:21" ht="15.75">
      <c r="T37" s="476"/>
      <c r="U37" s="1583"/>
    </row>
    <row r="38" spans="20:21" ht="15.75">
      <c r="T38" s="476"/>
      <c r="U38" s="1584"/>
    </row>
    <row r="39" spans="20:21" ht="15.75">
      <c r="T39" s="476"/>
      <c r="U39" s="1584"/>
    </row>
  </sheetData>
  <mergeCells count="2">
    <mergeCell ref="A1:U1"/>
    <mergeCell ref="A2:U2"/>
  </mergeCells>
  <conditionalFormatting sqref="I16:N16">
    <cfRule type="cellIs" dxfId="2" priority="2" operator="equal">
      <formula>0</formula>
    </cfRule>
  </conditionalFormatting>
  <conditionalFormatting sqref="B14:G16">
    <cfRule type="cellIs" dxfId="1" priority="1" operator="equal">
      <formula>0</formula>
    </cfRule>
  </conditionalFormatting>
  <printOptions horizontalCentered="1"/>
  <pageMargins left="0.39370078740157483" right="0.39370078740157483" top="0.23622047244094491" bottom="0.23622047244094491" header="0.31496062992125984" footer="0.31496062992125984"/>
  <pageSetup scale="28"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tabColor rgb="FF66FF33"/>
    <pageSetUpPr fitToPage="1"/>
  </sheetPr>
  <dimension ref="A1:I28"/>
  <sheetViews>
    <sheetView showGridLines="0" view="pageBreakPreview" zoomScale="70" zoomScaleNormal="100" zoomScaleSheetLayoutView="70" workbookViewId="0">
      <selection activeCell="K1" sqref="K1:T1048576"/>
    </sheetView>
  </sheetViews>
  <sheetFormatPr baseColWidth="10" defaultColWidth="11.42578125" defaultRowHeight="15"/>
  <cols>
    <col min="1" max="1" width="16.140625" style="32" customWidth="1"/>
    <col min="2" max="2" width="16.28515625" style="32" customWidth="1"/>
    <col min="3" max="3" width="15.7109375" style="32" customWidth="1"/>
    <col min="4" max="4" width="14" style="32" customWidth="1"/>
    <col min="5" max="5" width="37.7109375" style="32" customWidth="1"/>
    <col min="6" max="6" width="35.85546875" style="32" customWidth="1"/>
    <col min="7" max="7" width="28.85546875" style="32" customWidth="1"/>
    <col min="8" max="8" width="33.28515625" style="32" customWidth="1"/>
    <col min="9" max="9" width="33.42578125" style="32" customWidth="1"/>
    <col min="10" max="10" width="4.85546875" style="32" customWidth="1"/>
    <col min="11" max="16384" width="11.42578125" style="32"/>
  </cols>
  <sheetData>
    <row r="1" spans="1:9" s="66" customFormat="1" ht="102" customHeight="1">
      <c r="A1" s="2452"/>
      <c r="B1" s="2452"/>
      <c r="C1" s="2452"/>
      <c r="D1" s="2452"/>
      <c r="E1" s="2452"/>
      <c r="F1" s="2452"/>
      <c r="G1" s="2452"/>
      <c r="H1" s="2452"/>
      <c r="I1" s="2452"/>
    </row>
    <row r="2" spans="1:9" s="66" customFormat="1" ht="38.25" customHeight="1">
      <c r="A2" s="314" t="s">
        <v>0</v>
      </c>
      <c r="B2" s="312" t="s">
        <v>297</v>
      </c>
      <c r="C2" s="312" t="s">
        <v>296</v>
      </c>
      <c r="D2" s="598" t="s">
        <v>293</v>
      </c>
    </row>
    <row r="3" spans="1:9" s="66" customFormat="1" ht="15.75">
      <c r="A3" s="315" t="s">
        <v>169</v>
      </c>
      <c r="B3" s="678">
        <v>14329</v>
      </c>
      <c r="C3" s="678">
        <f>+'V.4.2.NA. Reportes ARL'!D7</f>
        <v>14683</v>
      </c>
      <c r="D3" s="748">
        <f t="shared" ref="D3:D14" si="0">B3/C3</f>
        <v>0.97589048559558678</v>
      </c>
    </row>
    <row r="4" spans="1:9" s="66" customFormat="1" ht="15.75">
      <c r="A4" s="315" t="s">
        <v>146</v>
      </c>
      <c r="B4" s="678">
        <v>16871</v>
      </c>
      <c r="C4" s="678">
        <f>+'V.4.2.NA. Reportes ARL'!D8</f>
        <v>17456</v>
      </c>
      <c r="D4" s="748">
        <f t="shared" si="0"/>
        <v>0.96648716773602195</v>
      </c>
    </row>
    <row r="5" spans="1:9" s="66" customFormat="1" ht="15.75">
      <c r="A5" s="315" t="s">
        <v>170</v>
      </c>
      <c r="B5" s="678">
        <v>21189</v>
      </c>
      <c r="C5" s="678">
        <f>+'V.4.2.NA. Reportes ARL'!D9</f>
        <v>22597</v>
      </c>
      <c r="D5" s="748">
        <f t="shared" si="0"/>
        <v>0.93769084391733415</v>
      </c>
    </row>
    <row r="6" spans="1:9" s="66" customFormat="1" ht="15.75">
      <c r="A6" s="315" t="s">
        <v>385</v>
      </c>
      <c r="B6" s="678">
        <v>26301</v>
      </c>
      <c r="C6" s="678">
        <f>+'V.4.2.NA. Reportes ARL'!D10</f>
        <v>26688</v>
      </c>
      <c r="D6" s="748">
        <f t="shared" si="0"/>
        <v>0.98549910071942448</v>
      </c>
    </row>
    <row r="7" spans="1:9" s="66" customFormat="1" ht="15.75">
      <c r="A7" s="315" t="s">
        <v>419</v>
      </c>
      <c r="B7" s="678">
        <v>28752</v>
      </c>
      <c r="C7" s="678">
        <f>+'V.4.2.NA. Reportes ARL'!D11</f>
        <v>28635</v>
      </c>
      <c r="D7" s="748">
        <f t="shared" si="0"/>
        <v>1.0040859088528025</v>
      </c>
      <c r="F7" s="12"/>
    </row>
    <row r="8" spans="1:9" s="66" customFormat="1" ht="15.75">
      <c r="A8" s="315" t="s">
        <v>424</v>
      </c>
      <c r="B8" s="678">
        <v>30331</v>
      </c>
      <c r="C8" s="678">
        <f>+'V.4.2.NA. Reportes ARL'!D12</f>
        <v>31032</v>
      </c>
      <c r="D8" s="748">
        <f t="shared" si="0"/>
        <v>0.9774104150554267</v>
      </c>
      <c r="F8" s="12"/>
    </row>
    <row r="9" spans="1:9" s="66" customFormat="1" ht="15.75">
      <c r="A9" s="315" t="s">
        <v>693</v>
      </c>
      <c r="B9" s="678">
        <v>33850</v>
      </c>
      <c r="C9" s="678">
        <f>+'V.4.12.Accid x edad'!H11</f>
        <v>34549</v>
      </c>
      <c r="D9" s="748">
        <f t="shared" si="0"/>
        <v>0.97976786592954934</v>
      </c>
      <c r="F9" s="12"/>
    </row>
    <row r="10" spans="1:9" s="66" customFormat="1" ht="15.75">
      <c r="A10" s="315" t="s">
        <v>747</v>
      </c>
      <c r="B10" s="678">
        <v>37988</v>
      </c>
      <c r="C10" s="678">
        <f>+'V.4.12.Accid x edad'!H12</f>
        <v>38856</v>
      </c>
      <c r="D10" s="748">
        <f t="shared" si="0"/>
        <v>0.97766110767963765</v>
      </c>
    </row>
    <row r="11" spans="1:9" s="66" customFormat="1" ht="15.75">
      <c r="A11" s="315" t="s">
        <v>768</v>
      </c>
      <c r="B11" s="678">
        <v>41400</v>
      </c>
      <c r="C11" s="678">
        <f>+'V.4.12.Accid x edad'!H13</f>
        <v>41489</v>
      </c>
      <c r="D11" s="748">
        <f t="shared" si="0"/>
        <v>0.99785485309359112</v>
      </c>
    </row>
    <row r="12" spans="1:9" s="66" customFormat="1" ht="15.75" customHeight="1">
      <c r="A12" s="315" t="s">
        <v>818</v>
      </c>
      <c r="B12" s="678">
        <v>45888</v>
      </c>
      <c r="C12" s="678">
        <f>+'V.4.7. Accid x sexo'!D17</f>
        <v>45470</v>
      </c>
      <c r="D12" s="748">
        <f t="shared" si="0"/>
        <v>1.0091928744226963</v>
      </c>
      <c r="E12" s="604"/>
      <c r="G12" s="1626"/>
    </row>
    <row r="13" spans="1:9" s="604" customFormat="1" ht="15.75" customHeight="1">
      <c r="A13" s="315" t="s">
        <v>875</v>
      </c>
      <c r="B13" s="620">
        <v>47893</v>
      </c>
      <c r="C13" s="620">
        <f>+'V.4.7. Accid x sexo'!D18</f>
        <v>49148</v>
      </c>
      <c r="D13" s="748">
        <f t="shared" si="0"/>
        <v>0.97446488158216005</v>
      </c>
    </row>
    <row r="14" spans="1:9" s="604" customFormat="1" ht="15.75" customHeight="1">
      <c r="A14" s="315" t="s">
        <v>1108</v>
      </c>
      <c r="B14" s="620">
        <f>+'V.4.14.EC. Accid. Lab.'!D15</f>
        <v>12184</v>
      </c>
      <c r="C14" s="620">
        <f>+'V.4.7. Accid x sexo'!D19</f>
        <v>13204</v>
      </c>
      <c r="D14" s="748">
        <f t="shared" si="0"/>
        <v>0.92275068161163287</v>
      </c>
    </row>
    <row r="15" spans="1:9" s="431" customFormat="1" ht="22.5" customHeight="1">
      <c r="A15" s="314" t="s">
        <v>2</v>
      </c>
      <c r="B15" s="1623">
        <f>SUM(B3:B14)</f>
        <v>356976</v>
      </c>
      <c r="C15" s="1623">
        <f>SUM(C3:C14)</f>
        <v>363807</v>
      </c>
      <c r="D15" s="1624">
        <f>B15/C15</f>
        <v>0.98122356084407392</v>
      </c>
    </row>
    <row r="16" spans="1:9" s="604" customFormat="1">
      <c r="A16" s="118"/>
      <c r="B16" s="118"/>
      <c r="C16" s="66"/>
      <c r="D16" s="66"/>
    </row>
    <row r="17" spans="1:5" s="66" customFormat="1">
      <c r="A17" s="118"/>
      <c r="B17" s="118"/>
      <c r="C17" s="604"/>
      <c r="D17" s="604"/>
      <c r="E17" s="604"/>
    </row>
    <row r="18" spans="1:5" s="66" customFormat="1">
      <c r="A18" s="118"/>
      <c r="B18" s="118"/>
      <c r="C18" s="604"/>
      <c r="D18" s="604"/>
    </row>
    <row r="19" spans="1:5" s="66" customFormat="1">
      <c r="A19" s="118"/>
      <c r="B19" s="118"/>
    </row>
    <row r="20" spans="1:5" s="66" customFormat="1">
      <c r="A20" s="118"/>
      <c r="B20" s="118"/>
    </row>
    <row r="21" spans="1:5" s="66" customFormat="1">
      <c r="A21" s="118"/>
      <c r="B21" s="118"/>
    </row>
    <row r="22" spans="1:5" s="66" customFormat="1"/>
    <row r="23" spans="1:5" s="66" customFormat="1"/>
    <row r="24" spans="1:5" s="66" customFormat="1"/>
    <row r="25" spans="1:5">
      <c r="A25" s="66"/>
      <c r="B25" s="66"/>
      <c r="C25" s="66"/>
      <c r="D25" s="66"/>
      <c r="E25" s="66"/>
    </row>
    <row r="26" spans="1:5">
      <c r="A26" s="66"/>
      <c r="B26" s="66"/>
      <c r="C26" s="66"/>
      <c r="D26" s="66"/>
      <c r="E26" s="66"/>
    </row>
    <row r="27" spans="1:5">
      <c r="A27" s="66"/>
      <c r="B27" s="66"/>
      <c r="C27" s="66"/>
      <c r="D27" s="66"/>
    </row>
    <row r="28" spans="1:5">
      <c r="A28" s="66"/>
      <c r="B28" s="66"/>
      <c r="C28" s="66"/>
      <c r="D28" s="66"/>
    </row>
  </sheetData>
  <mergeCells count="1">
    <mergeCell ref="A1:I1"/>
  </mergeCells>
  <conditionalFormatting sqref="B12:C14">
    <cfRule type="cellIs" dxfId="0" priority="1" operator="equal">
      <formula>0</formula>
    </cfRule>
  </conditionalFormatting>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rgb="FF66FF33"/>
    <pageSetUpPr fitToPage="1"/>
  </sheetPr>
  <dimension ref="A1:L27"/>
  <sheetViews>
    <sheetView showGridLines="0" view="pageBreakPreview" zoomScale="85" zoomScaleNormal="100" zoomScaleSheetLayoutView="85" workbookViewId="0">
      <selection activeCell="M1" sqref="M1:W1048576"/>
    </sheetView>
  </sheetViews>
  <sheetFormatPr baseColWidth="10" defaultColWidth="11.42578125" defaultRowHeight="15"/>
  <cols>
    <col min="1" max="1" width="18" style="32" customWidth="1"/>
    <col min="2" max="2" width="15.85546875" style="32" customWidth="1"/>
    <col min="3" max="3" width="14.5703125" style="32" customWidth="1"/>
    <col min="4" max="4" width="12.85546875" style="32" customWidth="1"/>
    <col min="5" max="5" width="13.85546875" style="32" customWidth="1"/>
    <col min="6" max="6" width="16.42578125" style="32" customWidth="1"/>
    <col min="7" max="7" width="11.7109375" style="32" customWidth="1"/>
    <col min="8" max="8" width="13.7109375" style="32" customWidth="1"/>
    <col min="9" max="9" width="33.28515625" style="32" customWidth="1"/>
    <col min="10" max="10" width="21.85546875" style="32" customWidth="1"/>
    <col min="11" max="11" width="30.85546875" style="32" customWidth="1"/>
    <col min="12" max="12" width="16.28515625" style="32" customWidth="1"/>
    <col min="13" max="16384" width="11.42578125" style="32"/>
  </cols>
  <sheetData>
    <row r="1" spans="1:12" s="66" customFormat="1" ht="60.75" customHeight="1">
      <c r="A1" s="2444"/>
      <c r="B1" s="2444"/>
      <c r="C1" s="2444"/>
      <c r="D1" s="2444"/>
      <c r="E1" s="2444"/>
      <c r="F1" s="2444"/>
      <c r="G1" s="2444"/>
      <c r="H1" s="2444"/>
      <c r="I1" s="2444"/>
      <c r="J1" s="2444"/>
      <c r="K1" s="2444"/>
      <c r="L1" s="2444"/>
    </row>
    <row r="2" spans="1:12" s="66" customFormat="1" ht="22.5" customHeight="1">
      <c r="A2" s="110"/>
      <c r="B2" s="830"/>
      <c r="C2" s="830"/>
      <c r="D2" s="830"/>
      <c r="E2" s="830"/>
      <c r="F2" s="830"/>
      <c r="G2" s="110"/>
      <c r="H2" s="110"/>
      <c r="I2" s="110"/>
      <c r="J2" s="110"/>
      <c r="K2" s="110"/>
      <c r="L2" s="110"/>
    </row>
    <row r="3" spans="1:12" s="431" customFormat="1" ht="27" customHeight="1">
      <c r="A3" s="259" t="s">
        <v>0</v>
      </c>
      <c r="B3" s="297" t="s">
        <v>295</v>
      </c>
      <c r="C3" s="295" t="s">
        <v>294</v>
      </c>
      <c r="D3" s="293" t="s">
        <v>103</v>
      </c>
      <c r="E3" s="295" t="s">
        <v>293</v>
      </c>
      <c r="F3" s="296" t="s">
        <v>292</v>
      </c>
    </row>
    <row r="4" spans="1:12" s="66" customFormat="1" ht="15.75">
      <c r="A4" s="260" t="s">
        <v>169</v>
      </c>
      <c r="B4" s="316">
        <v>13326</v>
      </c>
      <c r="C4" s="305">
        <v>1003</v>
      </c>
      <c r="D4" s="779">
        <f>SUM(B4:C4)</f>
        <v>14329</v>
      </c>
      <c r="E4" s="370">
        <f>B4/D4</f>
        <v>0.93000209365622166</v>
      </c>
      <c r="F4" s="1013">
        <f>C4/D4</f>
        <v>6.9997906343778352E-2</v>
      </c>
      <c r="G4" s="12"/>
    </row>
    <row r="5" spans="1:12" s="66" customFormat="1" ht="15.75">
      <c r="A5" s="260" t="s">
        <v>146</v>
      </c>
      <c r="B5" s="316">
        <v>15647</v>
      </c>
      <c r="C5" s="305">
        <v>1224</v>
      </c>
      <c r="D5" s="779">
        <f>SUM(B5:C5)</f>
        <v>16871</v>
      </c>
      <c r="E5" s="370">
        <f>B5/D5</f>
        <v>0.92744946950388241</v>
      </c>
      <c r="F5" s="1013">
        <f>C5/D5</f>
        <v>7.2550530496117593E-2</v>
      </c>
      <c r="G5" s="12"/>
    </row>
    <row r="6" spans="1:12" s="66" customFormat="1" ht="15.75">
      <c r="A6" s="260" t="s">
        <v>170</v>
      </c>
      <c r="B6" s="316">
        <v>20531</v>
      </c>
      <c r="C6" s="305">
        <v>658</v>
      </c>
      <c r="D6" s="779">
        <f>SUM(B6:C6)</f>
        <v>21189</v>
      </c>
      <c r="E6" s="370">
        <f>B6/D6</f>
        <v>0.96894615130492234</v>
      </c>
      <c r="F6" s="1013">
        <f>C6/D6</f>
        <v>3.1053848695077636E-2</v>
      </c>
      <c r="G6" s="12"/>
    </row>
    <row r="7" spans="1:12" s="66" customFormat="1" ht="15.75">
      <c r="A7" s="260" t="s">
        <v>385</v>
      </c>
      <c r="B7" s="316">
        <v>25234</v>
      </c>
      <c r="C7" s="305">
        <v>1067</v>
      </c>
      <c r="D7" s="779">
        <f t="shared" ref="D7:D13" si="0">+C7+B7</f>
        <v>26301</v>
      </c>
      <c r="E7" s="370">
        <f>B7/D7</f>
        <v>0.95943120033458806</v>
      </c>
      <c r="F7" s="1013">
        <f>C7/D7</f>
        <v>4.0568799665411964E-2</v>
      </c>
      <c r="G7" s="12"/>
    </row>
    <row r="8" spans="1:12" s="66" customFormat="1" ht="15.75">
      <c r="A8" s="260" t="s">
        <v>419</v>
      </c>
      <c r="B8" s="316">
        <v>27072</v>
      </c>
      <c r="C8" s="305">
        <v>1680</v>
      </c>
      <c r="D8" s="779">
        <f t="shared" si="0"/>
        <v>28752</v>
      </c>
      <c r="E8" s="370">
        <f t="shared" ref="E8:E13" si="1">B8/D8</f>
        <v>0.94156928213689484</v>
      </c>
      <c r="F8" s="1013">
        <f t="shared" ref="F8:F13" si="2">C8/D8</f>
        <v>5.8430717863105178E-2</v>
      </c>
      <c r="G8" s="12"/>
    </row>
    <row r="9" spans="1:12" s="66" customFormat="1" ht="15.75">
      <c r="A9" s="260" t="s">
        <v>424</v>
      </c>
      <c r="B9" s="316">
        <v>28722</v>
      </c>
      <c r="C9" s="305">
        <v>1609</v>
      </c>
      <c r="D9" s="779">
        <f t="shared" si="0"/>
        <v>30331</v>
      </c>
      <c r="E9" s="370">
        <f t="shared" si="1"/>
        <v>0.94695196333783915</v>
      </c>
      <c r="F9" s="1013">
        <f t="shared" si="2"/>
        <v>5.3048036662160826E-2</v>
      </c>
      <c r="G9" s="12"/>
    </row>
    <row r="10" spans="1:12" s="66" customFormat="1" ht="15.75">
      <c r="A10" s="260" t="s">
        <v>693</v>
      </c>
      <c r="B10" s="316">
        <v>31933</v>
      </c>
      <c r="C10" s="305">
        <v>1917</v>
      </c>
      <c r="D10" s="779">
        <f t="shared" si="0"/>
        <v>33850</v>
      </c>
      <c r="E10" s="370">
        <f t="shared" si="1"/>
        <v>0.94336779911373703</v>
      </c>
      <c r="F10" s="1013">
        <f t="shared" si="2"/>
        <v>5.6632200886262925E-2</v>
      </c>
      <c r="G10" s="12"/>
    </row>
    <row r="11" spans="1:12" s="604" customFormat="1" ht="15.75">
      <c r="A11" s="260" t="s">
        <v>747</v>
      </c>
      <c r="B11" s="316">
        <v>35584</v>
      </c>
      <c r="C11" s="305">
        <v>2404</v>
      </c>
      <c r="D11" s="779">
        <f t="shared" si="0"/>
        <v>37988</v>
      </c>
      <c r="E11" s="370">
        <f t="shared" si="1"/>
        <v>0.9367168579551437</v>
      </c>
      <c r="F11" s="1013">
        <f t="shared" si="2"/>
        <v>6.3283142044856272E-2</v>
      </c>
      <c r="G11" s="12"/>
    </row>
    <row r="12" spans="1:12" s="66" customFormat="1" ht="15.75">
      <c r="A12" s="260" t="s">
        <v>768</v>
      </c>
      <c r="B12" s="316">
        <v>38343</v>
      </c>
      <c r="C12" s="305">
        <v>3057</v>
      </c>
      <c r="D12" s="779">
        <f t="shared" si="0"/>
        <v>41400</v>
      </c>
      <c r="E12" s="370">
        <f t="shared" si="1"/>
        <v>0.9261594202898551</v>
      </c>
      <c r="F12" s="1013">
        <f t="shared" si="2"/>
        <v>7.3840579710144932E-2</v>
      </c>
      <c r="G12" s="12"/>
    </row>
    <row r="13" spans="1:12" s="66" customFormat="1" ht="15.75">
      <c r="A13" s="260" t="s">
        <v>818</v>
      </c>
      <c r="B13" s="316">
        <v>41086</v>
      </c>
      <c r="C13" s="305">
        <v>4802</v>
      </c>
      <c r="D13" s="779">
        <f t="shared" si="0"/>
        <v>45888</v>
      </c>
      <c r="E13" s="370">
        <f t="shared" si="1"/>
        <v>0.89535390516039048</v>
      </c>
      <c r="F13" s="1013">
        <f t="shared" si="2"/>
        <v>0.10464609483960949</v>
      </c>
      <c r="G13" s="12"/>
    </row>
    <row r="14" spans="1:12" s="604" customFormat="1" ht="15.75">
      <c r="A14" s="260" t="s">
        <v>875</v>
      </c>
      <c r="B14" s="316">
        <v>41760</v>
      </c>
      <c r="C14" s="305">
        <v>6133</v>
      </c>
      <c r="D14" s="779">
        <f>+C14+B14</f>
        <v>47893</v>
      </c>
      <c r="E14" s="370">
        <f>B14/D14</f>
        <v>0.8719437078487462</v>
      </c>
      <c r="F14" s="1013">
        <f>C14/D14</f>
        <v>0.12805629215125383</v>
      </c>
      <c r="G14" s="12"/>
    </row>
    <row r="15" spans="1:12" s="604" customFormat="1" ht="15.75">
      <c r="A15" s="2063" t="s">
        <v>1108</v>
      </c>
      <c r="B15" s="2064">
        <v>10394</v>
      </c>
      <c r="C15" s="305">
        <v>1790</v>
      </c>
      <c r="D15" s="779">
        <f>+C15+B15</f>
        <v>12184</v>
      </c>
      <c r="E15" s="370">
        <f>B15/D15</f>
        <v>0.85308601444517396</v>
      </c>
      <c r="F15" s="1013">
        <f>C15/D15</f>
        <v>0.14691398555482599</v>
      </c>
      <c r="G15" s="12"/>
    </row>
    <row r="16" spans="1:12" s="66" customFormat="1" ht="15.75">
      <c r="A16" s="1372" t="s">
        <v>2</v>
      </c>
      <c r="B16" s="1014">
        <f>SUM(B4:B15)</f>
        <v>329632</v>
      </c>
      <c r="C16" s="1373">
        <f>SUM(C4:C15)</f>
        <v>27344</v>
      </c>
      <c r="D16" s="1373">
        <f>SUM(D4:D14)</f>
        <v>344792</v>
      </c>
      <c r="E16" s="1015">
        <f>B16/D16</f>
        <v>0.9560314624469245</v>
      </c>
      <c r="F16" s="1016">
        <f>C16/D16</f>
        <v>7.930578435694563E-2</v>
      </c>
      <c r="L16" s="32"/>
    </row>
    <row r="17" spans="1:12" s="66" customFormat="1">
      <c r="A17" s="118"/>
      <c r="B17" s="117"/>
      <c r="C17" s="117"/>
      <c r="L17" s="32"/>
    </row>
    <row r="18" spans="1:12" s="66" customFormat="1">
      <c r="A18" s="118"/>
      <c r="B18" s="117"/>
      <c r="C18" s="117"/>
    </row>
    <row r="19" spans="1:12" s="66" customFormat="1">
      <c r="A19" s="118"/>
      <c r="B19" s="117"/>
      <c r="C19" s="117"/>
    </row>
    <row r="20" spans="1:12" s="66" customFormat="1">
      <c r="A20" s="118"/>
      <c r="B20" s="117"/>
      <c r="C20" s="117"/>
    </row>
    <row r="21" spans="1:12" s="66" customFormat="1"/>
    <row r="22" spans="1:12" s="66" customFormat="1"/>
    <row r="23" spans="1:12" s="66" customFormat="1"/>
    <row r="24" spans="1:12" s="66" customFormat="1"/>
    <row r="25" spans="1:12" s="66" customFormat="1"/>
    <row r="26" spans="1:12">
      <c r="A26" s="66"/>
      <c r="B26" s="66"/>
      <c r="C26" s="66"/>
      <c r="D26" s="66"/>
      <c r="E26" s="66"/>
      <c r="F26" s="66"/>
      <c r="G26" s="66"/>
    </row>
    <row r="27" spans="1:12">
      <c r="A27" s="66"/>
      <c r="B27" s="66"/>
      <c r="C27" s="66"/>
      <c r="D27" s="66"/>
      <c r="E27" s="66"/>
      <c r="F27" s="66"/>
      <c r="L27" s="116"/>
    </row>
  </sheetData>
  <mergeCells count="1">
    <mergeCell ref="A1:L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tabColor rgb="FF66FF33"/>
    <pageSetUpPr fitToPage="1"/>
  </sheetPr>
  <dimension ref="A1:R28"/>
  <sheetViews>
    <sheetView showGridLines="0" view="pageBreakPreview" zoomScale="70" zoomScaleNormal="100" zoomScaleSheetLayoutView="70" workbookViewId="0">
      <selection activeCell="O27" sqref="O27"/>
    </sheetView>
  </sheetViews>
  <sheetFormatPr baseColWidth="10" defaultColWidth="11.42578125" defaultRowHeight="15"/>
  <cols>
    <col min="1" max="1" width="20" style="32" customWidth="1"/>
    <col min="2" max="2" width="19" style="32" customWidth="1"/>
    <col min="3" max="3" width="18" style="32" customWidth="1"/>
    <col min="4" max="4" width="15.7109375" style="32" customWidth="1"/>
    <col min="5" max="5" width="19.42578125" style="32" customWidth="1"/>
    <col min="6" max="6" width="13.140625" style="32" customWidth="1"/>
    <col min="7" max="9" width="18.28515625" style="32" customWidth="1"/>
    <col min="10" max="10" width="18.42578125" style="32" customWidth="1"/>
    <col min="11" max="11" width="28.42578125" style="32" customWidth="1"/>
    <col min="12" max="12" width="18.7109375" style="32" customWidth="1"/>
    <col min="13" max="16384" width="11.42578125" style="32"/>
  </cols>
  <sheetData>
    <row r="1" spans="1:12" s="66" customFormat="1" ht="77.25" customHeight="1">
      <c r="A1" s="2443"/>
      <c r="B1" s="2443"/>
      <c r="C1" s="2443"/>
      <c r="D1" s="2443"/>
      <c r="E1" s="2443"/>
      <c r="F1" s="2443"/>
      <c r="G1" s="2443"/>
      <c r="H1" s="2443"/>
      <c r="I1" s="2443"/>
      <c r="J1" s="2443"/>
      <c r="K1" s="2443"/>
      <c r="L1" s="2443"/>
    </row>
    <row r="2" spans="1:12" s="66" customFormat="1" ht="12.75" customHeight="1">
      <c r="A2" s="110"/>
      <c r="B2" s="110"/>
      <c r="C2" s="110"/>
      <c r="D2" s="110"/>
      <c r="E2" s="110"/>
      <c r="F2" s="110"/>
      <c r="G2" s="110"/>
      <c r="H2" s="110"/>
      <c r="I2" s="110"/>
      <c r="J2" s="110"/>
      <c r="K2" s="110"/>
      <c r="L2" s="110"/>
    </row>
    <row r="3" spans="1:12" s="110" customFormat="1" ht="36" customHeight="1">
      <c r="A3" s="314" t="s">
        <v>4</v>
      </c>
      <c r="B3" s="312" t="s">
        <v>189</v>
      </c>
      <c r="C3" s="312" t="s">
        <v>188</v>
      </c>
      <c r="D3" s="312" t="s">
        <v>187</v>
      </c>
      <c r="E3" s="312" t="s">
        <v>186</v>
      </c>
      <c r="F3" s="598" t="s">
        <v>103</v>
      </c>
      <c r="G3" s="312" t="s">
        <v>185</v>
      </c>
      <c r="H3" s="312" t="s">
        <v>184</v>
      </c>
      <c r="I3" s="312" t="s">
        <v>183</v>
      </c>
      <c r="J3" s="313" t="s">
        <v>182</v>
      </c>
    </row>
    <row r="4" spans="1:12" s="66" customFormat="1" ht="16.5" customHeight="1">
      <c r="A4" s="302" t="s">
        <v>169</v>
      </c>
      <c r="B4" s="298">
        <v>11014</v>
      </c>
      <c r="C4" s="298">
        <v>2177</v>
      </c>
      <c r="D4" s="298">
        <v>128</v>
      </c>
      <c r="E4" s="298">
        <v>1010</v>
      </c>
      <c r="F4" s="599">
        <f t="shared" ref="F4:F12" si="0">SUM(B4:E4)</f>
        <v>14329</v>
      </c>
      <c r="G4" s="832">
        <f t="shared" ref="G4:G16" si="1">B4/F4</f>
        <v>0.76865098750785121</v>
      </c>
      <c r="H4" s="832">
        <f t="shared" ref="H4:H16" si="2">C4/F4</f>
        <v>0.15192965315095261</v>
      </c>
      <c r="I4" s="832">
        <f t="shared" ref="I4:I16" si="3">D4/F4</f>
        <v>8.9329332123665294E-3</v>
      </c>
      <c r="J4" s="833">
        <f t="shared" ref="J4:J16" si="4">E4/F4</f>
        <v>7.0486426128829646E-2</v>
      </c>
    </row>
    <row r="5" spans="1:12" s="66" customFormat="1" ht="16.5" customHeight="1">
      <c r="A5" s="302" t="s">
        <v>146</v>
      </c>
      <c r="B5" s="298">
        <v>12997</v>
      </c>
      <c r="C5" s="298">
        <v>2524</v>
      </c>
      <c r="D5" s="298">
        <v>126</v>
      </c>
      <c r="E5" s="298">
        <v>1224</v>
      </c>
      <c r="F5" s="599">
        <f t="shared" si="0"/>
        <v>16871</v>
      </c>
      <c r="G5" s="832">
        <f t="shared" si="1"/>
        <v>0.77037520004741866</v>
      </c>
      <c r="H5" s="832">
        <f t="shared" si="2"/>
        <v>0.14960583249362813</v>
      </c>
      <c r="I5" s="832">
        <f t="shared" si="3"/>
        <v>7.4684369628356352E-3</v>
      </c>
      <c r="J5" s="833">
        <f t="shared" si="4"/>
        <v>7.2550530496117593E-2</v>
      </c>
    </row>
    <row r="6" spans="1:12" s="66" customFormat="1" ht="16.5" customHeight="1">
      <c r="A6" s="302" t="s">
        <v>170</v>
      </c>
      <c r="B6" s="298">
        <v>15709</v>
      </c>
      <c r="C6" s="298">
        <v>4659</v>
      </c>
      <c r="D6" s="298">
        <v>163</v>
      </c>
      <c r="E6" s="298">
        <v>658</v>
      </c>
      <c r="F6" s="599">
        <f t="shared" si="0"/>
        <v>21189</v>
      </c>
      <c r="G6" s="832">
        <f t="shared" si="1"/>
        <v>0.74137524187078196</v>
      </c>
      <c r="H6" s="832">
        <f t="shared" si="2"/>
        <v>0.21987823870876397</v>
      </c>
      <c r="I6" s="832">
        <f t="shared" si="3"/>
        <v>7.6926707253763748E-3</v>
      </c>
      <c r="J6" s="833">
        <f t="shared" si="4"/>
        <v>3.1053848695077636E-2</v>
      </c>
    </row>
    <row r="7" spans="1:12" s="66" customFormat="1" ht="16.5" customHeight="1">
      <c r="A7" s="302" t="s">
        <v>385</v>
      </c>
      <c r="B7" s="298">
        <v>18984</v>
      </c>
      <c r="C7" s="298">
        <v>6035</v>
      </c>
      <c r="D7" s="298">
        <v>215</v>
      </c>
      <c r="E7" s="298">
        <v>1067</v>
      </c>
      <c r="F7" s="599">
        <f t="shared" si="0"/>
        <v>26301</v>
      </c>
      <c r="G7" s="832">
        <f t="shared" si="1"/>
        <v>0.72179765027945708</v>
      </c>
      <c r="H7" s="832">
        <f t="shared" si="2"/>
        <v>0.22945895593323448</v>
      </c>
      <c r="I7" s="832">
        <f t="shared" si="3"/>
        <v>8.1745941218965053E-3</v>
      </c>
      <c r="J7" s="833">
        <f t="shared" si="4"/>
        <v>4.0568799665411964E-2</v>
      </c>
      <c r="L7" s="604"/>
    </row>
    <row r="8" spans="1:12" s="66" customFormat="1" ht="16.5" customHeight="1">
      <c r="A8" s="302" t="s">
        <v>419</v>
      </c>
      <c r="B8" s="298">
        <v>19765</v>
      </c>
      <c r="C8" s="298">
        <v>7064</v>
      </c>
      <c r="D8" s="298">
        <v>243</v>
      </c>
      <c r="E8" s="298">
        <v>1680</v>
      </c>
      <c r="F8" s="599">
        <f t="shared" si="0"/>
        <v>28752</v>
      </c>
      <c r="G8" s="832">
        <f t="shared" si="1"/>
        <v>0.68743043962159156</v>
      </c>
      <c r="H8" s="832">
        <f t="shared" si="2"/>
        <v>0.24568725653867557</v>
      </c>
      <c r="I8" s="832">
        <f t="shared" si="3"/>
        <v>8.451585976627712E-3</v>
      </c>
      <c r="J8" s="833">
        <f t="shared" si="4"/>
        <v>5.8430717863105178E-2</v>
      </c>
      <c r="L8" s="604"/>
    </row>
    <row r="9" spans="1:12" s="66" customFormat="1" ht="16.5" customHeight="1">
      <c r="A9" s="302" t="s">
        <v>424</v>
      </c>
      <c r="B9" s="298">
        <v>20884</v>
      </c>
      <c r="C9" s="298">
        <v>7546</v>
      </c>
      <c r="D9" s="298">
        <v>292</v>
      </c>
      <c r="E9" s="298">
        <v>1609</v>
      </c>
      <c r="F9" s="599">
        <f t="shared" si="0"/>
        <v>30331</v>
      </c>
      <c r="G9" s="832">
        <f t="shared" si="1"/>
        <v>0.68853648082819563</v>
      </c>
      <c r="H9" s="832">
        <f t="shared" si="2"/>
        <v>0.24878836833602586</v>
      </c>
      <c r="I9" s="832">
        <f t="shared" si="3"/>
        <v>9.6271141736177512E-3</v>
      </c>
      <c r="J9" s="833">
        <f t="shared" si="4"/>
        <v>5.3048036662160826E-2</v>
      </c>
      <c r="L9" s="604"/>
    </row>
    <row r="10" spans="1:12" s="66" customFormat="1" ht="16.5" customHeight="1">
      <c r="A10" s="302" t="s">
        <v>693</v>
      </c>
      <c r="B10" s="298">
        <v>22708</v>
      </c>
      <c r="C10" s="298">
        <v>8933</v>
      </c>
      <c r="D10" s="298">
        <v>291</v>
      </c>
      <c r="E10" s="298">
        <v>1918</v>
      </c>
      <c r="F10" s="599">
        <f t="shared" si="0"/>
        <v>33850</v>
      </c>
      <c r="G10" s="832">
        <f t="shared" si="1"/>
        <v>0.67084194977843425</v>
      </c>
      <c r="H10" s="832">
        <f t="shared" si="2"/>
        <v>0.26389955686853767</v>
      </c>
      <c r="I10" s="832">
        <f t="shared" si="3"/>
        <v>8.5967503692762192E-3</v>
      </c>
      <c r="J10" s="833">
        <f t="shared" si="4"/>
        <v>5.6661742983751845E-2</v>
      </c>
      <c r="L10" s="604"/>
    </row>
    <row r="11" spans="1:12" s="66" customFormat="1" ht="16.5" customHeight="1">
      <c r="A11" s="302" t="s">
        <v>747</v>
      </c>
      <c r="B11" s="298">
        <v>24754</v>
      </c>
      <c r="C11" s="298">
        <v>10589</v>
      </c>
      <c r="D11" s="298">
        <v>241</v>
      </c>
      <c r="E11" s="298">
        <v>2404</v>
      </c>
      <c r="F11" s="599">
        <f t="shared" si="0"/>
        <v>37988</v>
      </c>
      <c r="G11" s="832">
        <f>B11/F11</f>
        <v>0.65162682952511319</v>
      </c>
      <c r="H11" s="832">
        <f>C11/F11</f>
        <v>0.27874591976413604</v>
      </c>
      <c r="I11" s="832">
        <f>D11/F11</f>
        <v>6.3441086658944934E-3</v>
      </c>
      <c r="J11" s="833">
        <f>E11/F11</f>
        <v>6.3283142044856272E-2</v>
      </c>
      <c r="L11" s="604"/>
    </row>
    <row r="12" spans="1:12" s="604" customFormat="1" ht="16.5" customHeight="1">
      <c r="A12" s="302" t="s">
        <v>768</v>
      </c>
      <c r="B12" s="298">
        <v>26356</v>
      </c>
      <c r="C12" s="298">
        <v>11628</v>
      </c>
      <c r="D12" s="298">
        <v>359</v>
      </c>
      <c r="E12" s="298">
        <v>3057</v>
      </c>
      <c r="F12" s="599">
        <f t="shared" si="0"/>
        <v>41400</v>
      </c>
      <c r="G12" s="832">
        <f>B12/F12</f>
        <v>0.63661835748792273</v>
      </c>
      <c r="H12" s="832">
        <f>C12/F12</f>
        <v>0.28086956521739131</v>
      </c>
      <c r="I12" s="832">
        <f>D12/F12</f>
        <v>8.6714975845410634E-3</v>
      </c>
      <c r="J12" s="833">
        <f>E12/F12</f>
        <v>7.3840579710144932E-2</v>
      </c>
    </row>
    <row r="13" spans="1:12" s="604" customFormat="1" ht="16.5" customHeight="1">
      <c r="A13" s="302" t="s">
        <v>818</v>
      </c>
      <c r="B13" s="298">
        <v>28186</v>
      </c>
      <c r="C13" s="298">
        <v>12593</v>
      </c>
      <c r="D13" s="298">
        <v>307</v>
      </c>
      <c r="E13" s="298">
        <v>4802</v>
      </c>
      <c r="F13" s="599">
        <f>SUM(B13:E13)</f>
        <v>45888</v>
      </c>
      <c r="G13" s="832">
        <f>B13/F13</f>
        <v>0.6142346582984658</v>
      </c>
      <c r="H13" s="832">
        <f>C13/F13</f>
        <v>0.27442904463040446</v>
      </c>
      <c r="I13" s="832">
        <f>D13/F13</f>
        <v>6.6902022315202233E-3</v>
      </c>
      <c r="J13" s="833">
        <f>E13/F13</f>
        <v>0.10464609483960949</v>
      </c>
    </row>
    <row r="14" spans="1:12" s="604" customFormat="1" ht="16.5" customHeight="1">
      <c r="A14" s="302" t="s">
        <v>875</v>
      </c>
      <c r="B14" s="298">
        <v>27611</v>
      </c>
      <c r="C14" s="298">
        <v>13831</v>
      </c>
      <c r="D14" s="298">
        <v>318</v>
      </c>
      <c r="E14" s="298">
        <v>6133</v>
      </c>
      <c r="F14" s="599">
        <f>SUM(B14:E14)</f>
        <v>47893</v>
      </c>
      <c r="G14" s="832">
        <f>B14/F14</f>
        <v>0.57651431315641122</v>
      </c>
      <c r="H14" s="832">
        <f>C14/F14</f>
        <v>0.28878959346877414</v>
      </c>
      <c r="I14" s="832">
        <f>D14/F14</f>
        <v>6.6398012235608546E-3</v>
      </c>
      <c r="J14" s="833">
        <f>E14/F14</f>
        <v>0.12805629215125383</v>
      </c>
    </row>
    <row r="15" spans="1:12" s="604" customFormat="1" ht="16.5" customHeight="1">
      <c r="A15" s="302" t="s">
        <v>1108</v>
      </c>
      <c r="B15" s="298">
        <v>6616</v>
      </c>
      <c r="C15" s="298">
        <v>3738</v>
      </c>
      <c r="D15" s="298">
        <v>43</v>
      </c>
      <c r="E15" s="298">
        <v>1787</v>
      </c>
      <c r="F15" s="599">
        <f>SUM(B15:E15)</f>
        <v>12184</v>
      </c>
      <c r="G15" s="832">
        <f>B15/F15</f>
        <v>0.54300722258699929</v>
      </c>
      <c r="H15" s="832">
        <f>C15/F15</f>
        <v>0.30679579776756399</v>
      </c>
      <c r="I15" s="832">
        <f>D15/F15</f>
        <v>3.5292186474064347E-3</v>
      </c>
      <c r="J15" s="833">
        <f>E15/F15</f>
        <v>0.14666776099803019</v>
      </c>
    </row>
    <row r="16" spans="1:12" s="431" customFormat="1" ht="19.5" customHeight="1">
      <c r="A16" s="306" t="s">
        <v>2</v>
      </c>
      <c r="B16" s="333">
        <f>SUM(B4:B15)</f>
        <v>235584</v>
      </c>
      <c r="C16" s="333">
        <f>SUM(C4:C15)</f>
        <v>91317</v>
      </c>
      <c r="D16" s="333">
        <f t="shared" ref="D16:E16" si="5">SUM(D4:D15)</f>
        <v>2726</v>
      </c>
      <c r="E16" s="333">
        <f t="shared" si="5"/>
        <v>27349</v>
      </c>
      <c r="F16" s="630">
        <f>SUM(F4:F15)</f>
        <v>356976</v>
      </c>
      <c r="G16" s="1377">
        <f t="shared" si="1"/>
        <v>0.65994352561516745</v>
      </c>
      <c r="H16" s="1377">
        <f t="shared" si="2"/>
        <v>0.25580711308323251</v>
      </c>
      <c r="I16" s="1377">
        <f t="shared" si="3"/>
        <v>7.6363677109945764E-3</v>
      </c>
      <c r="J16" s="1378">
        <f t="shared" si="4"/>
        <v>7.6612993590605527E-2</v>
      </c>
      <c r="K16" s="708"/>
      <c r="L16" s="708"/>
    </row>
    <row r="17" spans="1:12" s="66" customFormat="1">
      <c r="A17" s="2453" t="s">
        <v>392</v>
      </c>
      <c r="B17" s="2454"/>
      <c r="C17" s="2454"/>
      <c r="D17" s="2454"/>
      <c r="E17" s="2454"/>
      <c r="F17" s="2454"/>
      <c r="G17" s="2454"/>
      <c r="H17" s="2454"/>
      <c r="I17" s="2454"/>
      <c r="J17" s="2454"/>
      <c r="K17" s="708"/>
      <c r="L17" s="708"/>
    </row>
    <row r="18" spans="1:12" s="66" customFormat="1">
      <c r="A18" s="708"/>
      <c r="B18" s="708"/>
      <c r="C18" s="708"/>
      <c r="D18" s="708"/>
      <c r="E18" s="708"/>
      <c r="F18" s="708"/>
      <c r="G18" s="708"/>
      <c r="H18" s="708"/>
      <c r="I18" s="708"/>
      <c r="J18" s="708"/>
    </row>
    <row r="19" spans="1:12" s="66" customFormat="1">
      <c r="A19" s="118"/>
      <c r="B19" s="117"/>
      <c r="C19" s="117"/>
      <c r="D19" s="117"/>
      <c r="E19" s="117"/>
    </row>
    <row r="20" spans="1:12" s="66" customFormat="1">
      <c r="A20" s="118"/>
      <c r="B20" s="117"/>
      <c r="C20" s="117"/>
      <c r="D20" s="117"/>
      <c r="E20" s="117"/>
    </row>
    <row r="21" spans="1:12" s="66" customFormat="1"/>
    <row r="22" spans="1:12" s="66" customFormat="1"/>
    <row r="23" spans="1:12" s="66" customFormat="1"/>
    <row r="24" spans="1:12" s="66" customFormat="1"/>
    <row r="25" spans="1:12" s="66" customFormat="1"/>
    <row r="26" spans="1:12" s="66" customFormat="1"/>
    <row r="27" spans="1:12">
      <c r="A27" s="66"/>
      <c r="B27" s="66"/>
      <c r="C27" s="66"/>
      <c r="D27" s="66"/>
      <c r="E27" s="66"/>
      <c r="F27" s="66"/>
      <c r="G27" s="66"/>
      <c r="H27" s="66"/>
      <c r="I27" s="66"/>
      <c r="J27" s="66"/>
    </row>
    <row r="28" spans="1:12" ht="45.75" customHeight="1"/>
  </sheetData>
  <mergeCells count="2">
    <mergeCell ref="A1:L1"/>
    <mergeCell ref="A17:J17"/>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66FF33"/>
  </sheetPr>
  <dimension ref="A1:N27"/>
  <sheetViews>
    <sheetView showGridLines="0" view="pageBreakPreview" zoomScale="73" zoomScaleNormal="100" zoomScaleSheetLayoutView="73" workbookViewId="0">
      <selection activeCell="O1" sqref="O1:AB1048576"/>
    </sheetView>
  </sheetViews>
  <sheetFormatPr baseColWidth="10" defaultColWidth="11.42578125" defaultRowHeight="15"/>
  <cols>
    <col min="1" max="1" width="18.28515625" style="32" customWidth="1"/>
    <col min="2" max="2" width="12.85546875" style="32" customWidth="1"/>
    <col min="3" max="3" width="12.5703125" style="32" customWidth="1"/>
    <col min="4" max="4" width="11" style="32" customWidth="1"/>
    <col min="5" max="5" width="11.140625" style="32" customWidth="1"/>
    <col min="6" max="6" width="13.140625" style="32" customWidth="1"/>
    <col min="7" max="7" width="15.28515625" style="32" customWidth="1"/>
    <col min="8" max="8" width="15.7109375" style="32" customWidth="1"/>
    <col min="9" max="13" width="15.42578125" style="32" customWidth="1"/>
    <col min="14" max="14" width="18.5703125" style="32" customWidth="1"/>
    <col min="15" max="16384" width="11.42578125" style="32"/>
  </cols>
  <sheetData>
    <row r="1" spans="1:14" s="66" customFormat="1" ht="81" customHeight="1">
      <c r="A1" s="2444"/>
      <c r="B1" s="2444"/>
      <c r="C1" s="2444"/>
      <c r="D1" s="2444"/>
      <c r="E1" s="2444"/>
      <c r="F1" s="2444"/>
      <c r="G1" s="2444"/>
      <c r="H1" s="2444"/>
      <c r="I1" s="2444"/>
      <c r="J1" s="2444"/>
      <c r="K1" s="2444"/>
      <c r="L1" s="2444"/>
      <c r="M1" s="2444"/>
      <c r="N1" s="2444"/>
    </row>
    <row r="2" spans="1:14" s="31" customFormat="1" ht="9.75" customHeight="1">
      <c r="A2" s="308"/>
      <c r="B2" s="143"/>
      <c r="C2" s="143"/>
      <c r="D2" s="143"/>
      <c r="E2" s="143"/>
      <c r="F2" s="143"/>
      <c r="G2" s="143"/>
      <c r="H2" s="143"/>
      <c r="I2" s="143"/>
      <c r="J2" s="143"/>
      <c r="K2" s="143"/>
      <c r="L2" s="143"/>
      <c r="M2" s="143"/>
      <c r="N2" s="349"/>
    </row>
    <row r="3" spans="1:14" s="110" customFormat="1" ht="34.5">
      <c r="A3" s="840" t="s">
        <v>4</v>
      </c>
      <c r="B3" s="841" t="s">
        <v>308</v>
      </c>
      <c r="C3" s="841" t="s">
        <v>307</v>
      </c>
      <c r="D3" s="841" t="s">
        <v>306</v>
      </c>
      <c r="E3" s="841" t="s">
        <v>305</v>
      </c>
      <c r="F3" s="841" t="s">
        <v>304</v>
      </c>
      <c r="G3" s="841" t="s">
        <v>303</v>
      </c>
      <c r="H3" s="835" t="s">
        <v>103</v>
      </c>
      <c r="I3" s="841" t="s">
        <v>302</v>
      </c>
      <c r="J3" s="841" t="s">
        <v>301</v>
      </c>
      <c r="K3" s="841" t="s">
        <v>300</v>
      </c>
      <c r="L3" s="841" t="s">
        <v>299</v>
      </c>
      <c r="M3" s="841" t="s">
        <v>298</v>
      </c>
      <c r="N3" s="842" t="s">
        <v>182</v>
      </c>
    </row>
    <row r="4" spans="1:14" s="66" customFormat="1" ht="15" customHeight="1">
      <c r="A4" s="843" t="s">
        <v>169</v>
      </c>
      <c r="B4" s="844">
        <v>6838</v>
      </c>
      <c r="C4" s="844">
        <v>5185</v>
      </c>
      <c r="D4" s="844">
        <v>853</v>
      </c>
      <c r="E4" s="844">
        <v>140</v>
      </c>
      <c r="F4" s="844">
        <v>310</v>
      </c>
      <c r="G4" s="844">
        <v>1003</v>
      </c>
      <c r="H4" s="845">
        <f>SUM(B4:G4)</f>
        <v>14329</v>
      </c>
      <c r="I4" s="846">
        <f t="shared" ref="I4:I11" si="0">B4/H4</f>
        <v>0.47721404145439317</v>
      </c>
      <c r="J4" s="846">
        <f t="shared" ref="J4:J11" si="1">C4/H4</f>
        <v>0.36185358364156606</v>
      </c>
      <c r="K4" s="846">
        <f t="shared" ref="K4:K16" si="2">D4/H4</f>
        <v>5.9529625235536322E-2</v>
      </c>
      <c r="L4" s="846">
        <f t="shared" ref="L4:L11" si="3">E4/H4</f>
        <v>9.7703957010258913E-3</v>
      </c>
      <c r="M4" s="846">
        <f t="shared" ref="M4:M16" si="4">F4/H4</f>
        <v>2.163444762370019E-2</v>
      </c>
      <c r="N4" s="846">
        <f t="shared" ref="N4:N16" si="5">G4/H4</f>
        <v>6.9997906343778352E-2</v>
      </c>
    </row>
    <row r="5" spans="1:14" s="66" customFormat="1" ht="15" customHeight="1">
      <c r="A5" s="843" t="s">
        <v>146</v>
      </c>
      <c r="B5" s="844">
        <v>8908</v>
      </c>
      <c r="C5" s="844">
        <v>5224</v>
      </c>
      <c r="D5" s="844">
        <v>880</v>
      </c>
      <c r="E5" s="844">
        <v>148</v>
      </c>
      <c r="F5" s="844">
        <v>487</v>
      </c>
      <c r="G5" s="844">
        <v>1224</v>
      </c>
      <c r="H5" s="845">
        <f>SUM(B5:G5)</f>
        <v>16871</v>
      </c>
      <c r="I5" s="846">
        <f t="shared" si="0"/>
        <v>0.52800663861063368</v>
      </c>
      <c r="J5" s="846">
        <f t="shared" si="1"/>
        <v>0.3096437674115346</v>
      </c>
      <c r="K5" s="846">
        <f t="shared" si="2"/>
        <v>5.2160512121391736E-2</v>
      </c>
      <c r="L5" s="846">
        <f t="shared" si="3"/>
        <v>8.7724497658704277E-3</v>
      </c>
      <c r="M5" s="846">
        <f t="shared" si="4"/>
        <v>2.8866101594452017E-2</v>
      </c>
      <c r="N5" s="846">
        <f t="shared" si="5"/>
        <v>7.2550530496117593E-2</v>
      </c>
    </row>
    <row r="6" spans="1:14" s="66" customFormat="1" ht="15" customHeight="1">
      <c r="A6" s="843" t="s">
        <v>170</v>
      </c>
      <c r="B6" s="844">
        <v>11414</v>
      </c>
      <c r="C6" s="844">
        <v>7139</v>
      </c>
      <c r="D6" s="844">
        <v>1109</v>
      </c>
      <c r="E6" s="844">
        <v>180</v>
      </c>
      <c r="F6" s="844">
        <v>689</v>
      </c>
      <c r="G6" s="844">
        <v>658</v>
      </c>
      <c r="H6" s="845">
        <f>SUM(B6:G6)</f>
        <v>21189</v>
      </c>
      <c r="I6" s="846">
        <f t="shared" si="0"/>
        <v>0.53867572797206098</v>
      </c>
      <c r="J6" s="846">
        <f t="shared" si="1"/>
        <v>0.33692010005191375</v>
      </c>
      <c r="K6" s="846">
        <f t="shared" si="2"/>
        <v>5.2338477511916559E-2</v>
      </c>
      <c r="L6" s="846">
        <f t="shared" si="3"/>
        <v>8.4949738071640954E-3</v>
      </c>
      <c r="M6" s="846">
        <f t="shared" si="4"/>
        <v>3.2516871961867005E-2</v>
      </c>
      <c r="N6" s="846">
        <f t="shared" si="5"/>
        <v>3.1053848695077636E-2</v>
      </c>
    </row>
    <row r="7" spans="1:14" s="66" customFormat="1" ht="15" customHeight="1">
      <c r="A7" s="843" t="s">
        <v>385</v>
      </c>
      <c r="B7" s="844">
        <v>15120</v>
      </c>
      <c r="C7" s="844">
        <v>8407</v>
      </c>
      <c r="D7" s="844">
        <v>937</v>
      </c>
      <c r="E7" s="844">
        <v>154</v>
      </c>
      <c r="F7" s="844">
        <v>616</v>
      </c>
      <c r="G7" s="844">
        <v>1067</v>
      </c>
      <c r="H7" s="847">
        <f>+B7+C7+D7+E7+F7+G7</f>
        <v>26301</v>
      </c>
      <c r="I7" s="846">
        <f t="shared" si="0"/>
        <v>0.57488308429337287</v>
      </c>
      <c r="J7" s="846">
        <f t="shared" si="1"/>
        <v>0.31964564085015779</v>
      </c>
      <c r="K7" s="846">
        <f t="shared" si="2"/>
        <v>3.562602182426524E-2</v>
      </c>
      <c r="L7" s="846">
        <f t="shared" si="3"/>
        <v>5.8552906733584272E-3</v>
      </c>
      <c r="M7" s="846">
        <f t="shared" si="4"/>
        <v>2.3421162693433709E-2</v>
      </c>
      <c r="N7" s="846">
        <f t="shared" si="5"/>
        <v>4.0568799665411964E-2</v>
      </c>
    </row>
    <row r="8" spans="1:14" s="66" customFormat="1" ht="15" customHeight="1">
      <c r="A8" s="843" t="s">
        <v>419</v>
      </c>
      <c r="B8" s="844">
        <v>16356</v>
      </c>
      <c r="C8" s="844">
        <v>9164</v>
      </c>
      <c r="D8" s="844">
        <v>1031</v>
      </c>
      <c r="E8" s="844">
        <v>158</v>
      </c>
      <c r="F8" s="844">
        <v>363</v>
      </c>
      <c r="G8" s="844">
        <v>1680</v>
      </c>
      <c r="H8" s="847">
        <f>+B8+C8+D8+E8+F8+G8</f>
        <v>28752</v>
      </c>
      <c r="I8" s="846">
        <f t="shared" si="0"/>
        <v>0.5688647746243739</v>
      </c>
      <c r="J8" s="846">
        <f t="shared" si="1"/>
        <v>0.31872565386755702</v>
      </c>
      <c r="K8" s="846">
        <f t="shared" si="2"/>
        <v>3.5858375069560376E-2</v>
      </c>
      <c r="L8" s="846">
        <f t="shared" si="3"/>
        <v>5.4952698942682251E-3</v>
      </c>
      <c r="M8" s="846">
        <f t="shared" si="4"/>
        <v>1.2625208681135225E-2</v>
      </c>
      <c r="N8" s="846">
        <f t="shared" si="5"/>
        <v>5.8430717863105178E-2</v>
      </c>
    </row>
    <row r="9" spans="1:14" s="66" customFormat="1" ht="15" customHeight="1">
      <c r="A9" s="843" t="s">
        <v>424</v>
      </c>
      <c r="B9" s="844">
        <v>16770</v>
      </c>
      <c r="C9" s="844">
        <v>10494</v>
      </c>
      <c r="D9" s="844">
        <v>895</v>
      </c>
      <c r="E9" s="844">
        <v>220</v>
      </c>
      <c r="F9" s="844">
        <v>343</v>
      </c>
      <c r="G9" s="844">
        <v>1609</v>
      </c>
      <c r="H9" s="847">
        <f>+B9+C9+D9+E9+F9+G9</f>
        <v>30331</v>
      </c>
      <c r="I9" s="846">
        <f t="shared" si="0"/>
        <v>0.55289967360126602</v>
      </c>
      <c r="J9" s="846">
        <f t="shared" si="1"/>
        <v>0.34598265800665984</v>
      </c>
      <c r="K9" s="846">
        <f t="shared" si="2"/>
        <v>2.9507764333520162E-2</v>
      </c>
      <c r="L9" s="846">
        <f t="shared" si="3"/>
        <v>7.2533051993010451E-3</v>
      </c>
      <c r="M9" s="846">
        <f t="shared" si="4"/>
        <v>1.1308562197092083E-2</v>
      </c>
      <c r="N9" s="846">
        <f t="shared" si="5"/>
        <v>5.3048036662160826E-2</v>
      </c>
    </row>
    <row r="10" spans="1:14" s="66" customFormat="1" ht="15" customHeight="1">
      <c r="A10" s="843" t="s">
        <v>693</v>
      </c>
      <c r="B10" s="844">
        <v>19186</v>
      </c>
      <c r="C10" s="844">
        <v>11346</v>
      </c>
      <c r="D10" s="844">
        <v>1038</v>
      </c>
      <c r="E10" s="844">
        <v>178</v>
      </c>
      <c r="F10" s="844">
        <v>185</v>
      </c>
      <c r="G10" s="844">
        <v>1917</v>
      </c>
      <c r="H10" s="847">
        <f>+B10+C10+D10+E10+F10+G10</f>
        <v>33850</v>
      </c>
      <c r="I10" s="846">
        <f t="shared" si="0"/>
        <v>0.56679468242245201</v>
      </c>
      <c r="J10" s="846">
        <f t="shared" si="1"/>
        <v>0.33518463810930577</v>
      </c>
      <c r="K10" s="846">
        <f t="shared" si="2"/>
        <v>3.0664697193500737E-2</v>
      </c>
      <c r="L10" s="846">
        <f t="shared" si="3"/>
        <v>5.2584933530280646E-3</v>
      </c>
      <c r="M10" s="846">
        <f t="shared" si="4"/>
        <v>5.4652880354505171E-3</v>
      </c>
      <c r="N10" s="846">
        <f t="shared" si="5"/>
        <v>5.6632200886262925E-2</v>
      </c>
    </row>
    <row r="11" spans="1:14" s="66" customFormat="1" ht="17.25" customHeight="1">
      <c r="A11" s="843" t="s">
        <v>747</v>
      </c>
      <c r="B11" s="844">
        <v>21504</v>
      </c>
      <c r="C11" s="844">
        <v>12792</v>
      </c>
      <c r="D11" s="844">
        <v>140</v>
      </c>
      <c r="E11" s="844">
        <v>920</v>
      </c>
      <c r="F11" s="844">
        <v>228</v>
      </c>
      <c r="G11" s="844">
        <v>2404</v>
      </c>
      <c r="H11" s="847">
        <f>SUM(B11:G11)</f>
        <v>37988</v>
      </c>
      <c r="I11" s="846">
        <f t="shared" si="0"/>
        <v>0.56607349689375597</v>
      </c>
      <c r="J11" s="846">
        <f t="shared" si="1"/>
        <v>0.33673791723702223</v>
      </c>
      <c r="K11" s="846">
        <f t="shared" si="2"/>
        <v>3.68537432873539E-3</v>
      </c>
      <c r="L11" s="846">
        <f t="shared" si="3"/>
        <v>2.4218174160261136E-2</v>
      </c>
      <c r="M11" s="846">
        <f t="shared" si="4"/>
        <v>6.0018953353690643E-3</v>
      </c>
      <c r="N11" s="846">
        <f t="shared" si="5"/>
        <v>6.3283142044856272E-2</v>
      </c>
    </row>
    <row r="12" spans="1:14" s="604" customFormat="1" ht="17.25" customHeight="1">
      <c r="A12" s="843" t="s">
        <v>768</v>
      </c>
      <c r="B12" s="844">
        <v>22520</v>
      </c>
      <c r="C12" s="844">
        <v>14431</v>
      </c>
      <c r="D12" s="844">
        <v>1018</v>
      </c>
      <c r="E12" s="844">
        <v>239</v>
      </c>
      <c r="F12" s="844">
        <v>135</v>
      </c>
      <c r="G12" s="844">
        <v>3057</v>
      </c>
      <c r="H12" s="847">
        <f>SUM(B12:G12)</f>
        <v>41400</v>
      </c>
      <c r="I12" s="846">
        <f>B12/H12</f>
        <v>0.54396135265700485</v>
      </c>
      <c r="J12" s="846">
        <f>C12/H12</f>
        <v>0.34857487922705316</v>
      </c>
      <c r="K12" s="846">
        <f>D12/H12</f>
        <v>2.4589371980676327E-2</v>
      </c>
      <c r="L12" s="846">
        <f>E12/H12</f>
        <v>5.7729468599033813E-3</v>
      </c>
      <c r="M12" s="846">
        <f>F12/H12</f>
        <v>3.2608695652173911E-3</v>
      </c>
      <c r="N12" s="846">
        <f>G12/H12</f>
        <v>7.3840579710144932E-2</v>
      </c>
    </row>
    <row r="13" spans="1:14" s="814" customFormat="1" ht="17.25" customHeight="1">
      <c r="A13" s="843" t="s">
        <v>818</v>
      </c>
      <c r="B13" s="844">
        <v>25959</v>
      </c>
      <c r="C13" s="844">
        <v>14033</v>
      </c>
      <c r="D13" s="844">
        <v>623</v>
      </c>
      <c r="E13" s="844">
        <v>260</v>
      </c>
      <c r="F13" s="844">
        <v>211</v>
      </c>
      <c r="G13" s="844">
        <v>4802</v>
      </c>
      <c r="H13" s="847">
        <f>SUM(B13:G13)</f>
        <v>45888</v>
      </c>
      <c r="I13" s="846">
        <f>B13/H13</f>
        <v>0.56570345188284521</v>
      </c>
      <c r="J13" s="846">
        <f>C13/H13</f>
        <v>0.30580979776847977</v>
      </c>
      <c r="K13" s="846">
        <f>D13/H13</f>
        <v>1.3576534170153417E-2</v>
      </c>
      <c r="L13" s="846">
        <f>E13/H13</f>
        <v>5.6659693165969317E-3</v>
      </c>
      <c r="M13" s="846">
        <f>F13/H13</f>
        <v>4.5981520223152021E-3</v>
      </c>
      <c r="N13" s="846">
        <f>G13/H13</f>
        <v>0.10464609483960949</v>
      </c>
    </row>
    <row r="14" spans="1:14" s="814" customFormat="1" ht="17.25" customHeight="1">
      <c r="A14" s="843" t="s">
        <v>875</v>
      </c>
      <c r="B14" s="844">
        <v>26122</v>
      </c>
      <c r="C14" s="844">
        <v>14778</v>
      </c>
      <c r="D14" s="844">
        <v>371</v>
      </c>
      <c r="E14" s="844">
        <v>200</v>
      </c>
      <c r="F14" s="844">
        <v>289</v>
      </c>
      <c r="G14" s="844">
        <v>6133</v>
      </c>
      <c r="H14" s="847">
        <f>SUM(B14:G14)</f>
        <v>47893</v>
      </c>
      <c r="I14" s="846">
        <f>B14/H14</f>
        <v>0.54542417472281957</v>
      </c>
      <c r="J14" s="846">
        <f>C14/H14</f>
        <v>0.30856283799302614</v>
      </c>
      <c r="K14" s="846">
        <f>D14/H14</f>
        <v>7.7464347608209964E-3</v>
      </c>
      <c r="L14" s="846">
        <f>E14/H14</f>
        <v>4.1759756123024242E-3</v>
      </c>
      <c r="M14" s="846">
        <f>F14/H14</f>
        <v>6.0342847597770026E-3</v>
      </c>
      <c r="N14" s="846">
        <f>G14/H14</f>
        <v>0.12805629215125383</v>
      </c>
    </row>
    <row r="15" spans="1:14" s="814" customFormat="1" ht="17.25" customHeight="1">
      <c r="A15" s="843" t="s">
        <v>1097</v>
      </c>
      <c r="B15" s="844">
        <v>6572</v>
      </c>
      <c r="C15" s="844">
        <v>3598</v>
      </c>
      <c r="D15" s="844">
        <v>92</v>
      </c>
      <c r="E15" s="844">
        <v>63</v>
      </c>
      <c r="F15" s="844">
        <v>69</v>
      </c>
      <c r="G15" s="844">
        <f>+'V.4.15.EC. Accid. Lab x tipo'!E15</f>
        <v>1787</v>
      </c>
      <c r="H15" s="847">
        <f>SUM(B15:G15)</f>
        <v>12181</v>
      </c>
      <c r="I15" s="846">
        <f>B15/H15</f>
        <v>0.53952877432066337</v>
      </c>
      <c r="J15" s="846">
        <f>C15/H15</f>
        <v>0.29537804777932847</v>
      </c>
      <c r="K15" s="846">
        <f>D15/H15</f>
        <v>7.5527460799605945E-3</v>
      </c>
      <c r="L15" s="846">
        <f>E15/H15</f>
        <v>5.1719891634512769E-3</v>
      </c>
      <c r="M15" s="846">
        <f>F15/H15</f>
        <v>5.6645595599704454E-3</v>
      </c>
      <c r="N15" s="846">
        <f>G15/H15</f>
        <v>0.14670388309662588</v>
      </c>
    </row>
    <row r="16" spans="1:14" s="66" customFormat="1" ht="17.25">
      <c r="A16" s="835" t="s">
        <v>2</v>
      </c>
      <c r="B16" s="836">
        <f>SUM(B4:B15)</f>
        <v>197269</v>
      </c>
      <c r="C16" s="836">
        <f>SUM(C4:C15)</f>
        <v>116591</v>
      </c>
      <c r="D16" s="836">
        <f t="shared" ref="D16:G16" si="6">SUM(D4:D15)</f>
        <v>8987</v>
      </c>
      <c r="E16" s="836">
        <f t="shared" si="6"/>
        <v>2860</v>
      </c>
      <c r="F16" s="836">
        <f t="shared" si="6"/>
        <v>3925</v>
      </c>
      <c r="G16" s="836">
        <f t="shared" si="6"/>
        <v>27341</v>
      </c>
      <c r="H16" s="837">
        <f>SUM(H4:H15)</f>
        <v>356973</v>
      </c>
      <c r="I16" s="838">
        <f>B16/H16</f>
        <v>0.55261602418110056</v>
      </c>
      <c r="J16" s="838">
        <f>C16/H16</f>
        <v>0.32661013578057724</v>
      </c>
      <c r="K16" s="838">
        <f t="shared" si="2"/>
        <v>2.5175573502757911E-2</v>
      </c>
      <c r="L16" s="838">
        <f>E16/H16</f>
        <v>8.0118104170343422E-3</v>
      </c>
      <c r="M16" s="838">
        <f t="shared" si="4"/>
        <v>1.0995229331069856E-2</v>
      </c>
      <c r="N16" s="839">
        <f t="shared" si="5"/>
        <v>7.6591226787460109E-2</v>
      </c>
    </row>
    <row r="17" spans="1:14" s="66" customFormat="1">
      <c r="A17" s="118"/>
      <c r="B17" s="117"/>
      <c r="C17" s="117"/>
      <c r="D17" s="117"/>
      <c r="E17" s="117"/>
      <c r="F17" s="117"/>
      <c r="G17" s="117"/>
    </row>
    <row r="18" spans="1:14" s="66" customFormat="1">
      <c r="A18" s="118"/>
      <c r="B18" s="117"/>
      <c r="C18" s="117"/>
      <c r="D18" s="117"/>
      <c r="E18" s="117"/>
      <c r="F18" s="117"/>
      <c r="G18" s="117"/>
    </row>
    <row r="19" spans="1:14" s="66" customFormat="1">
      <c r="A19" s="118"/>
      <c r="B19" s="117"/>
      <c r="C19" s="117"/>
      <c r="D19" s="117"/>
      <c r="E19" s="117"/>
      <c r="F19" s="117"/>
      <c r="G19" s="117"/>
    </row>
    <row r="20" spans="1:14" s="66" customFormat="1">
      <c r="A20" s="118"/>
      <c r="B20" s="117"/>
      <c r="C20" s="117"/>
      <c r="D20" s="117"/>
      <c r="E20" s="117"/>
      <c r="F20" s="117"/>
      <c r="G20" s="117"/>
    </row>
    <row r="21" spans="1:14" s="66" customFormat="1"/>
    <row r="22" spans="1:14" s="66" customFormat="1"/>
    <row r="23" spans="1:14" s="66" customFormat="1"/>
    <row r="24" spans="1:14" s="66" customFormat="1"/>
    <row r="25" spans="1:14" s="66" customFormat="1"/>
    <row r="26" spans="1:14">
      <c r="A26" s="66"/>
      <c r="B26" s="66"/>
      <c r="C26" s="66"/>
      <c r="D26" s="66"/>
      <c r="E26" s="66"/>
      <c r="F26" s="66"/>
      <c r="G26" s="66"/>
      <c r="H26" s="66"/>
      <c r="I26" s="66"/>
      <c r="J26" s="66"/>
      <c r="K26" s="66"/>
      <c r="L26" s="66"/>
      <c r="M26" s="66"/>
      <c r="N26" s="66"/>
    </row>
    <row r="27" spans="1:14">
      <c r="A27" s="66"/>
      <c r="B27" s="66"/>
      <c r="C27" s="66"/>
      <c r="D27" s="66"/>
      <c r="E27" s="66"/>
      <c r="F27" s="66"/>
      <c r="G27" s="66"/>
      <c r="H27" s="66"/>
      <c r="I27" s="66"/>
      <c r="J27" s="66"/>
      <c r="K27" s="66"/>
      <c r="L27" s="66"/>
      <c r="M27" s="66"/>
      <c r="N27" s="66"/>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tabColor rgb="FF66FF33"/>
  </sheetPr>
  <dimension ref="A1:O27"/>
  <sheetViews>
    <sheetView showGridLines="0" view="pageBreakPreview" zoomScale="70" zoomScaleNormal="100" zoomScaleSheetLayoutView="70" workbookViewId="0">
      <selection activeCell="T32" sqref="T32"/>
    </sheetView>
  </sheetViews>
  <sheetFormatPr baseColWidth="10" defaultColWidth="11.42578125" defaultRowHeight="15"/>
  <cols>
    <col min="1" max="1" width="19.7109375" style="1717" customWidth="1"/>
    <col min="2" max="2" width="15" style="151" customWidth="1"/>
    <col min="3" max="3" width="22" style="151" customWidth="1"/>
    <col min="4" max="4" width="17.28515625" style="151" customWidth="1"/>
    <col min="5" max="5" width="16.42578125" style="151" customWidth="1"/>
    <col min="6" max="6" width="14.140625" style="151" customWidth="1"/>
    <col min="7" max="7" width="16" style="151" customWidth="1"/>
    <col min="8" max="8" width="14.85546875" style="151" customWidth="1"/>
    <col min="9" max="9" width="18.85546875" style="151" customWidth="1"/>
    <col min="10" max="10" width="22.42578125" style="151" customWidth="1"/>
    <col min="11" max="11" width="16.7109375" style="151" customWidth="1"/>
    <col min="12" max="12" width="15.28515625" style="151" customWidth="1"/>
    <col min="13" max="13" width="17" style="151" customWidth="1"/>
    <col min="14" max="14" width="17.42578125" style="151" customWidth="1"/>
    <col min="15" max="15" width="7" style="151" customWidth="1"/>
    <col min="16" max="16384" width="11.42578125" style="32"/>
  </cols>
  <sheetData>
    <row r="1" spans="1:15" s="66" customFormat="1" ht="83.25" customHeight="1">
      <c r="A1" s="1741"/>
      <c r="B1" s="1741"/>
      <c r="C1" s="1741"/>
      <c r="D1" s="1741"/>
      <c r="E1" s="1741"/>
      <c r="F1" s="1741"/>
      <c r="G1" s="1741"/>
      <c r="H1" s="1741"/>
      <c r="I1" s="1741"/>
      <c r="J1" s="1741"/>
      <c r="K1" s="1741"/>
      <c r="L1" s="1741"/>
      <c r="M1" s="1741"/>
      <c r="N1" s="1741"/>
      <c r="O1" s="1718"/>
    </row>
    <row r="2" spans="1:15" s="31" customFormat="1" ht="13.5" customHeight="1">
      <c r="A2" s="1719"/>
      <c r="B2" s="1719"/>
      <c r="C2" s="1719"/>
      <c r="D2" s="1719"/>
      <c r="E2" s="1719"/>
      <c r="F2" s="1719"/>
      <c r="G2" s="1719"/>
      <c r="H2" s="1719"/>
      <c r="I2" s="1719"/>
      <c r="J2" s="1719"/>
      <c r="K2" s="1719"/>
      <c r="L2" s="1719"/>
      <c r="M2" s="1719"/>
      <c r="N2" s="1719"/>
      <c r="O2" s="1719"/>
    </row>
    <row r="3" spans="1:15" s="110" customFormat="1" ht="46.5" customHeight="1">
      <c r="A3" s="505" t="s">
        <v>4</v>
      </c>
      <c r="B3" s="489" t="s">
        <v>318</v>
      </c>
      <c r="C3" s="489" t="s">
        <v>317</v>
      </c>
      <c r="D3" s="489" t="s">
        <v>316</v>
      </c>
      <c r="E3" s="489" t="s">
        <v>315</v>
      </c>
      <c r="F3" s="489" t="s">
        <v>314</v>
      </c>
      <c r="G3" s="489" t="s">
        <v>362</v>
      </c>
      <c r="H3" s="505" t="s">
        <v>103</v>
      </c>
      <c r="I3" s="1375" t="s">
        <v>313</v>
      </c>
      <c r="J3" s="1375" t="s">
        <v>312</v>
      </c>
      <c r="K3" s="1375" t="s">
        <v>311</v>
      </c>
      <c r="L3" s="1375" t="s">
        <v>310</v>
      </c>
      <c r="M3" s="1375" t="s">
        <v>309</v>
      </c>
      <c r="N3" s="1376" t="s">
        <v>182</v>
      </c>
      <c r="O3" s="1739"/>
    </row>
    <row r="4" spans="1:15" s="440" customFormat="1" ht="18.75">
      <c r="A4" s="848" t="s">
        <v>169</v>
      </c>
      <c r="B4" s="823">
        <v>372</v>
      </c>
      <c r="C4" s="823">
        <v>339</v>
      </c>
      <c r="D4" s="823">
        <v>498</v>
      </c>
      <c r="E4" s="823">
        <v>11663</v>
      </c>
      <c r="F4" s="823">
        <v>458</v>
      </c>
      <c r="G4" s="823">
        <v>999</v>
      </c>
      <c r="H4" s="1374">
        <f>SUM(B4:G4)</f>
        <v>14329</v>
      </c>
      <c r="I4" s="1729">
        <f t="shared" ref="I4:I10" si="0">B4/H4</f>
        <v>2.5961337148440226E-2</v>
      </c>
      <c r="J4" s="1730">
        <f t="shared" ref="J4:J10" si="1">C4/H4</f>
        <v>2.3658315304626979E-2</v>
      </c>
      <c r="K4" s="1730">
        <f t="shared" ref="K4:K10" si="2">D4/H4</f>
        <v>3.4754693279363529E-2</v>
      </c>
      <c r="L4" s="1730">
        <f t="shared" ref="L4:L10" si="3">E4/H4</f>
        <v>0.81394375043617839</v>
      </c>
      <c r="M4" s="1730">
        <f t="shared" ref="M4:M10" si="4">F4/H4</f>
        <v>3.196315165049899E-2</v>
      </c>
      <c r="N4" s="1731">
        <f t="shared" ref="N4:N10" si="5">G4/H4</f>
        <v>6.9718752180891894E-2</v>
      </c>
      <c r="O4" s="1733"/>
    </row>
    <row r="5" spans="1:15" s="440" customFormat="1" ht="21.75" customHeight="1">
      <c r="A5" s="848" t="s">
        <v>146</v>
      </c>
      <c r="B5" s="823">
        <v>415</v>
      </c>
      <c r="C5" s="823">
        <v>357</v>
      </c>
      <c r="D5" s="823">
        <v>484</v>
      </c>
      <c r="E5" s="823">
        <v>13583</v>
      </c>
      <c r="F5" s="823">
        <v>519</v>
      </c>
      <c r="G5" s="823">
        <v>1513</v>
      </c>
      <c r="H5" s="1374">
        <f t="shared" ref="H5:H10" si="6">SUM(B5:G5)</f>
        <v>16871</v>
      </c>
      <c r="I5" s="1732">
        <f t="shared" si="0"/>
        <v>2.4598423329974514E-2</v>
      </c>
      <c r="J5" s="1733">
        <f t="shared" si="1"/>
        <v>2.1160571394700966E-2</v>
      </c>
      <c r="K5" s="1733">
        <f t="shared" si="2"/>
        <v>2.8688281666765455E-2</v>
      </c>
      <c r="L5" s="1733">
        <f t="shared" si="3"/>
        <v>0.80510935925552729</v>
      </c>
      <c r="M5" s="1733">
        <f t="shared" si="4"/>
        <v>3.0762847489775355E-2</v>
      </c>
      <c r="N5" s="1734">
        <f t="shared" si="5"/>
        <v>8.9680516863256482E-2</v>
      </c>
      <c r="O5" s="1733"/>
    </row>
    <row r="6" spans="1:15" s="440" customFormat="1" ht="18.75">
      <c r="A6" s="848" t="s">
        <v>170</v>
      </c>
      <c r="B6" s="823">
        <v>472</v>
      </c>
      <c r="C6" s="823">
        <v>799</v>
      </c>
      <c r="D6" s="823">
        <v>550</v>
      </c>
      <c r="E6" s="823">
        <v>17568</v>
      </c>
      <c r="F6" s="823">
        <v>540</v>
      </c>
      <c r="G6" s="823">
        <v>1260</v>
      </c>
      <c r="H6" s="1374">
        <f t="shared" si="6"/>
        <v>21189</v>
      </c>
      <c r="I6" s="1732">
        <f t="shared" si="0"/>
        <v>2.2275709094341404E-2</v>
      </c>
      <c r="J6" s="1733">
        <f t="shared" si="1"/>
        <v>3.770824484402284E-2</v>
      </c>
      <c r="K6" s="1733">
        <f t="shared" si="2"/>
        <v>2.5956864410779178E-2</v>
      </c>
      <c r="L6" s="1733">
        <f t="shared" si="3"/>
        <v>0.82910944357921568</v>
      </c>
      <c r="M6" s="1733">
        <f t="shared" si="4"/>
        <v>2.5484921421492283E-2</v>
      </c>
      <c r="N6" s="1734">
        <f t="shared" si="5"/>
        <v>5.9464816650148661E-2</v>
      </c>
      <c r="O6" s="1733"/>
    </row>
    <row r="7" spans="1:15" s="440" customFormat="1" ht="18.75">
      <c r="A7" s="848" t="s">
        <v>385</v>
      </c>
      <c r="B7" s="823">
        <v>554</v>
      </c>
      <c r="C7" s="823">
        <v>1203</v>
      </c>
      <c r="D7" s="823">
        <v>541</v>
      </c>
      <c r="E7" s="823">
        <v>22091</v>
      </c>
      <c r="F7" s="823">
        <v>651</v>
      </c>
      <c r="G7" s="823">
        <v>1261</v>
      </c>
      <c r="H7" s="1374">
        <f t="shared" si="6"/>
        <v>26301</v>
      </c>
      <c r="I7" s="1732">
        <f t="shared" si="0"/>
        <v>2.1063837876886812E-2</v>
      </c>
      <c r="J7" s="1733">
        <f t="shared" si="1"/>
        <v>4.5739705714611611E-2</v>
      </c>
      <c r="K7" s="1733">
        <f t="shared" si="2"/>
        <v>2.0569560092772138E-2</v>
      </c>
      <c r="L7" s="1733">
        <f t="shared" si="3"/>
        <v>0.83993004068286381</v>
      </c>
      <c r="M7" s="1733">
        <f t="shared" si="4"/>
        <v>2.4751910573742444E-2</v>
      </c>
      <c r="N7" s="1734">
        <f t="shared" si="5"/>
        <v>4.794494505912323E-2</v>
      </c>
      <c r="O7" s="1733"/>
    </row>
    <row r="8" spans="1:15" s="440" customFormat="1" ht="18.75">
      <c r="A8" s="848" t="s">
        <v>419</v>
      </c>
      <c r="B8" s="823">
        <v>1154</v>
      </c>
      <c r="C8" s="823">
        <v>954</v>
      </c>
      <c r="D8" s="823">
        <v>428</v>
      </c>
      <c r="E8" s="823">
        <v>23762</v>
      </c>
      <c r="F8" s="823">
        <v>650</v>
      </c>
      <c r="G8" s="823">
        <v>1804</v>
      </c>
      <c r="H8" s="1374">
        <f t="shared" si="6"/>
        <v>28752</v>
      </c>
      <c r="I8" s="1732">
        <f t="shared" si="0"/>
        <v>4.013633834168058E-2</v>
      </c>
      <c r="J8" s="1733">
        <f t="shared" si="1"/>
        <v>3.3180300500834724E-2</v>
      </c>
      <c r="K8" s="1733">
        <f t="shared" si="2"/>
        <v>1.4885920979410128E-2</v>
      </c>
      <c r="L8" s="1733">
        <f t="shared" si="3"/>
        <v>0.82644685587089595</v>
      </c>
      <c r="M8" s="1733">
        <f t="shared" si="4"/>
        <v>2.2607122982749025E-2</v>
      </c>
      <c r="N8" s="1734">
        <f t="shared" si="5"/>
        <v>6.2743461324429609E-2</v>
      </c>
      <c r="O8" s="1733"/>
    </row>
    <row r="9" spans="1:15" s="440" customFormat="1" ht="18.75">
      <c r="A9" s="848" t="s">
        <v>424</v>
      </c>
      <c r="B9" s="823">
        <v>1182</v>
      </c>
      <c r="C9" s="823">
        <v>1127</v>
      </c>
      <c r="D9" s="823">
        <v>628</v>
      </c>
      <c r="E9" s="823">
        <v>24972</v>
      </c>
      <c r="F9" s="823">
        <v>777</v>
      </c>
      <c r="G9" s="823">
        <v>1645</v>
      </c>
      <c r="H9" s="1374">
        <f t="shared" si="6"/>
        <v>30331</v>
      </c>
      <c r="I9" s="1732">
        <f t="shared" si="0"/>
        <v>3.8970030661699254E-2</v>
      </c>
      <c r="J9" s="1733">
        <f t="shared" si="1"/>
        <v>3.7156704361873988E-2</v>
      </c>
      <c r="K9" s="1733">
        <f t="shared" si="2"/>
        <v>2.070488938709571E-2</v>
      </c>
      <c r="L9" s="1733">
        <f t="shared" si="3"/>
        <v>0.82331607925884409</v>
      </c>
      <c r="M9" s="1733">
        <f t="shared" si="4"/>
        <v>2.5617355181167784E-2</v>
      </c>
      <c r="N9" s="1734">
        <f t="shared" si="5"/>
        <v>5.4234941149319177E-2</v>
      </c>
      <c r="O9" s="1733"/>
    </row>
    <row r="10" spans="1:15" s="440" customFormat="1" ht="18.75">
      <c r="A10" s="848" t="s">
        <v>693</v>
      </c>
      <c r="B10" s="823">
        <v>1070</v>
      </c>
      <c r="C10" s="823">
        <v>1209</v>
      </c>
      <c r="D10" s="823">
        <v>222</v>
      </c>
      <c r="E10" s="823">
        <v>28671</v>
      </c>
      <c r="F10" s="823">
        <v>761</v>
      </c>
      <c r="G10" s="823">
        <v>1917</v>
      </c>
      <c r="H10" s="1374">
        <f t="shared" si="6"/>
        <v>33850</v>
      </c>
      <c r="I10" s="1732">
        <f t="shared" si="0"/>
        <v>3.1610044313146235E-2</v>
      </c>
      <c r="J10" s="1733">
        <f t="shared" si="1"/>
        <v>3.5716395864106354E-2</v>
      </c>
      <c r="K10" s="1733">
        <f t="shared" si="2"/>
        <v>6.5583456425406207E-3</v>
      </c>
      <c r="L10" s="1733">
        <f t="shared" si="3"/>
        <v>0.8470014771048745</v>
      </c>
      <c r="M10" s="1733">
        <f t="shared" si="4"/>
        <v>2.2481536189069423E-2</v>
      </c>
      <c r="N10" s="1734">
        <f t="shared" si="5"/>
        <v>5.6632200886262925E-2</v>
      </c>
      <c r="O10" s="1733"/>
    </row>
    <row r="11" spans="1:15" s="440" customFormat="1" ht="18.75">
      <c r="A11" s="848" t="s">
        <v>747</v>
      </c>
      <c r="B11" s="823">
        <v>1701</v>
      </c>
      <c r="C11" s="823">
        <v>1270</v>
      </c>
      <c r="D11" s="823">
        <v>200</v>
      </c>
      <c r="E11" s="823">
        <v>31630</v>
      </c>
      <c r="F11" s="823">
        <v>783</v>
      </c>
      <c r="G11" s="823">
        <v>2404</v>
      </c>
      <c r="H11" s="1374">
        <f>SUM(B11:G11)</f>
        <v>37988</v>
      </c>
      <c r="I11" s="1732">
        <f t="shared" ref="I11:I16" si="7">B11/H11</f>
        <v>4.4777298094134992E-2</v>
      </c>
      <c r="J11" s="1733">
        <f t="shared" ref="J11:J16" si="8">C11/H11</f>
        <v>3.3431609982099611E-2</v>
      </c>
      <c r="K11" s="1733">
        <f t="shared" ref="K11:K16" si="9">D11/H11</f>
        <v>5.2648204696219862E-3</v>
      </c>
      <c r="L11" s="1733">
        <f t="shared" ref="L11:L16" si="10">E11/H11</f>
        <v>0.83263135727071702</v>
      </c>
      <c r="M11" s="1733">
        <f t="shared" ref="M11:M16" si="11">F11/H11</f>
        <v>2.0611772138570076E-2</v>
      </c>
      <c r="N11" s="1734">
        <f t="shared" ref="N11:N16" si="12">G11/H11</f>
        <v>6.3283142044856272E-2</v>
      </c>
      <c r="O11" s="1733"/>
    </row>
    <row r="12" spans="1:15" s="440" customFormat="1" ht="18.75">
      <c r="A12" s="848" t="s">
        <v>768</v>
      </c>
      <c r="B12" s="823">
        <v>1314</v>
      </c>
      <c r="C12" s="823">
        <v>1898</v>
      </c>
      <c r="D12" s="823">
        <v>358</v>
      </c>
      <c r="E12" s="823">
        <v>33199</v>
      </c>
      <c r="F12" s="823">
        <v>972</v>
      </c>
      <c r="G12" s="823">
        <v>3659</v>
      </c>
      <c r="H12" s="1374">
        <f>SUM(B12:G12)</f>
        <v>41400</v>
      </c>
      <c r="I12" s="1732">
        <f t="shared" si="7"/>
        <v>3.173913043478261E-2</v>
      </c>
      <c r="J12" s="1733">
        <f t="shared" si="8"/>
        <v>4.584541062801932E-2</v>
      </c>
      <c r="K12" s="1733">
        <f t="shared" si="9"/>
        <v>8.6473429951690814E-3</v>
      </c>
      <c r="L12" s="1733">
        <f t="shared" si="10"/>
        <v>0.80190821256038647</v>
      </c>
      <c r="M12" s="1733">
        <f t="shared" si="11"/>
        <v>2.3478260869565216E-2</v>
      </c>
      <c r="N12" s="1734">
        <f t="shared" si="12"/>
        <v>8.8381642512077294E-2</v>
      </c>
      <c r="O12" s="1733"/>
    </row>
    <row r="13" spans="1:15" s="440" customFormat="1" ht="18.75">
      <c r="A13" s="848" t="s">
        <v>818</v>
      </c>
      <c r="B13" s="823">
        <v>2292</v>
      </c>
      <c r="C13" s="823">
        <v>1832</v>
      </c>
      <c r="D13" s="823">
        <v>603</v>
      </c>
      <c r="E13" s="823">
        <v>35320</v>
      </c>
      <c r="F13" s="823">
        <v>1039</v>
      </c>
      <c r="G13" s="823">
        <v>4802</v>
      </c>
      <c r="H13" s="1374">
        <f>SUM(B13:G13)</f>
        <v>45888</v>
      </c>
      <c r="I13" s="1732">
        <f t="shared" si="7"/>
        <v>4.9947698744769876E-2</v>
      </c>
      <c r="J13" s="1733">
        <f t="shared" si="8"/>
        <v>3.9923291492329149E-2</v>
      </c>
      <c r="K13" s="1733">
        <f t="shared" si="9"/>
        <v>1.3140690376569038E-2</v>
      </c>
      <c r="L13" s="1733">
        <f t="shared" si="10"/>
        <v>0.76970013947001392</v>
      </c>
      <c r="M13" s="1733">
        <f t="shared" si="11"/>
        <v>2.2642085076708507E-2</v>
      </c>
      <c r="N13" s="1734">
        <f t="shared" si="12"/>
        <v>0.10464609483960949</v>
      </c>
      <c r="O13" s="1733"/>
    </row>
    <row r="14" spans="1:15" s="440" customFormat="1" ht="18.75">
      <c r="A14" s="848" t="s">
        <v>875</v>
      </c>
      <c r="B14" s="823">
        <v>1652</v>
      </c>
      <c r="C14" s="823">
        <v>1405</v>
      </c>
      <c r="D14" s="823">
        <v>720</v>
      </c>
      <c r="E14" s="823">
        <v>37567</v>
      </c>
      <c r="F14" s="823">
        <v>415</v>
      </c>
      <c r="G14" s="823">
        <v>6134</v>
      </c>
      <c r="H14" s="1374">
        <f>SUM(B14:G14)</f>
        <v>47893</v>
      </c>
      <c r="I14" s="1732">
        <f t="shared" si="7"/>
        <v>3.4493558557618022E-2</v>
      </c>
      <c r="J14" s="1733">
        <f t="shared" si="8"/>
        <v>2.933622867642453E-2</v>
      </c>
      <c r="K14" s="1733">
        <f t="shared" si="9"/>
        <v>1.5033512204288727E-2</v>
      </c>
      <c r="L14" s="1733">
        <f t="shared" si="10"/>
        <v>0.78439437913682586</v>
      </c>
      <c r="M14" s="1733">
        <f t="shared" si="11"/>
        <v>8.6651493955275296E-3</v>
      </c>
      <c r="N14" s="1734">
        <f t="shared" si="12"/>
        <v>0.12807717202931534</v>
      </c>
      <c r="O14" s="1733"/>
    </row>
    <row r="15" spans="1:15" s="440" customFormat="1" ht="18.75">
      <c r="A15" s="848" t="s">
        <v>1108</v>
      </c>
      <c r="B15" s="823">
        <v>365</v>
      </c>
      <c r="C15" s="823">
        <v>599</v>
      </c>
      <c r="D15" s="823">
        <v>128</v>
      </c>
      <c r="E15" s="823">
        <v>9248</v>
      </c>
      <c r="F15" s="823">
        <v>54</v>
      </c>
      <c r="G15" s="823">
        <v>1787</v>
      </c>
      <c r="H15" s="1374">
        <f>SUM(B15:G15)</f>
        <v>12181</v>
      </c>
      <c r="I15" s="1732">
        <f t="shared" si="7"/>
        <v>2.9964699121582793E-2</v>
      </c>
      <c r="J15" s="1733">
        <f t="shared" si="8"/>
        <v>4.9174944585830389E-2</v>
      </c>
      <c r="K15" s="1733">
        <f t="shared" si="9"/>
        <v>1.0508168459075609E-2</v>
      </c>
      <c r="L15" s="1733">
        <f t="shared" si="10"/>
        <v>0.7592151711682128</v>
      </c>
      <c r="M15" s="1733">
        <f t="shared" si="11"/>
        <v>4.4331335686725228E-3</v>
      </c>
      <c r="N15" s="1734">
        <f t="shared" si="12"/>
        <v>0.14670388309662588</v>
      </c>
      <c r="O15" s="1733"/>
    </row>
    <row r="16" spans="1:15" s="444" customFormat="1" ht="21" customHeight="1">
      <c r="A16" s="505" t="s">
        <v>2</v>
      </c>
      <c r="B16" s="827">
        <f>SUM(B4:B15)</f>
        <v>12543</v>
      </c>
      <c r="C16" s="827">
        <f t="shared" ref="C16:G16" si="13">SUM(C4:C15)</f>
        <v>12992</v>
      </c>
      <c r="D16" s="827">
        <f t="shared" si="13"/>
        <v>5360</v>
      </c>
      <c r="E16" s="827">
        <f t="shared" si="13"/>
        <v>289274</v>
      </c>
      <c r="F16" s="827">
        <f t="shared" si="13"/>
        <v>7619</v>
      </c>
      <c r="G16" s="827">
        <f t="shared" si="13"/>
        <v>29185</v>
      </c>
      <c r="H16" s="826">
        <f>SUM(H4:H15)</f>
        <v>356973</v>
      </c>
      <c r="I16" s="1735">
        <f t="shared" si="7"/>
        <v>3.5137111210091519E-2</v>
      </c>
      <c r="J16" s="1736">
        <f t="shared" si="8"/>
        <v>3.6394909418919638E-2</v>
      </c>
      <c r="K16" s="1736">
        <f t="shared" si="9"/>
        <v>1.5015141201155269E-2</v>
      </c>
      <c r="L16" s="1736">
        <f t="shared" si="10"/>
        <v>0.81035260369831896</v>
      </c>
      <c r="M16" s="1736">
        <f t="shared" si="11"/>
        <v>2.1343350897686939E-2</v>
      </c>
      <c r="N16" s="1737">
        <f t="shared" si="12"/>
        <v>8.175688357382771E-2</v>
      </c>
      <c r="O16" s="1740"/>
    </row>
    <row r="17" spans="1:15" s="66" customFormat="1">
      <c r="A17" s="330"/>
      <c r="B17" s="1738"/>
      <c r="C17" s="1738"/>
      <c r="D17" s="1738"/>
      <c r="E17" s="1738"/>
      <c r="F17" s="1738"/>
      <c r="G17" s="1738"/>
      <c r="H17" s="724"/>
      <c r="I17" s="724"/>
      <c r="J17" s="724"/>
      <c r="K17" s="724"/>
      <c r="L17" s="724"/>
      <c r="M17" s="724"/>
      <c r="N17" s="724"/>
      <c r="O17" s="724"/>
    </row>
    <row r="18" spans="1:15" s="66" customFormat="1">
      <c r="A18" s="124"/>
      <c r="B18" s="1190"/>
      <c r="C18" s="1190"/>
      <c r="D18" s="1190"/>
      <c r="E18" s="1190"/>
      <c r="F18" s="1190"/>
      <c r="G18" s="1190"/>
      <c r="H18" s="1715"/>
      <c r="I18" s="1715"/>
      <c r="J18" s="1715"/>
      <c r="K18" s="1715"/>
      <c r="L18" s="1715"/>
      <c r="M18" s="1715"/>
      <c r="N18" s="1715"/>
      <c r="O18" s="1715"/>
    </row>
    <row r="19" spans="1:15" s="66" customFormat="1">
      <c r="A19" s="124"/>
      <c r="B19" s="1190"/>
      <c r="C19" s="1190"/>
      <c r="D19" s="1190"/>
      <c r="E19" s="1190"/>
      <c r="F19" s="1190"/>
      <c r="G19" s="1190"/>
      <c r="H19" s="1715"/>
      <c r="I19" s="1715"/>
      <c r="J19" s="1715"/>
      <c r="K19" s="1715"/>
      <c r="L19" s="1715"/>
      <c r="M19" s="1715"/>
      <c r="N19" s="1715"/>
      <c r="O19" s="1715"/>
    </row>
    <row r="20" spans="1:15" s="66" customFormat="1">
      <c r="A20" s="124"/>
      <c r="B20" s="1190"/>
      <c r="C20" s="1190"/>
      <c r="D20" s="1190"/>
      <c r="E20" s="1190"/>
      <c r="F20" s="1190"/>
      <c r="G20" s="1190"/>
      <c r="H20" s="1715"/>
      <c r="I20" s="1715"/>
      <c r="J20" s="1715"/>
      <c r="K20" s="1715"/>
      <c r="L20" s="1715"/>
      <c r="M20" s="1715"/>
      <c r="N20" s="1715"/>
      <c r="O20" s="1715"/>
    </row>
    <row r="21" spans="1:15" s="66" customFormat="1">
      <c r="A21" s="1716"/>
      <c r="B21" s="1715"/>
      <c r="C21" s="1715"/>
      <c r="D21" s="1715"/>
      <c r="E21" s="1715"/>
      <c r="F21" s="1715"/>
      <c r="G21" s="1715"/>
      <c r="H21" s="1715"/>
      <c r="I21" s="1715"/>
      <c r="J21" s="1715"/>
      <c r="K21" s="1715"/>
      <c r="L21" s="1715"/>
      <c r="M21" s="1715"/>
      <c r="N21" s="1715"/>
      <c r="O21" s="1715"/>
    </row>
    <row r="22" spans="1:15" s="66" customFormat="1">
      <c r="A22" s="1716"/>
      <c r="B22" s="1715"/>
      <c r="C22" s="1715"/>
      <c r="D22" s="1715"/>
      <c r="E22" s="1715"/>
      <c r="F22" s="1715"/>
      <c r="G22" s="1715"/>
      <c r="H22" s="1715"/>
      <c r="I22" s="1715"/>
      <c r="J22" s="1715"/>
      <c r="K22" s="1715"/>
      <c r="L22" s="1715"/>
      <c r="M22" s="1715"/>
      <c r="N22" s="1715"/>
      <c r="O22" s="1715"/>
    </row>
    <row r="23" spans="1:15" s="66" customFormat="1">
      <c r="A23" s="1716"/>
      <c r="B23" s="1715"/>
      <c r="C23" s="1715"/>
      <c r="D23" s="1715"/>
      <c r="E23" s="1715"/>
      <c r="F23" s="1715"/>
      <c r="G23" s="1715"/>
      <c r="H23" s="1715"/>
      <c r="I23" s="1715"/>
      <c r="J23" s="1715"/>
      <c r="K23" s="1715"/>
      <c r="L23" s="1715"/>
      <c r="M23" s="1715"/>
      <c r="N23" s="1715"/>
      <c r="O23" s="1715"/>
    </row>
    <row r="24" spans="1:15" s="66" customFormat="1">
      <c r="A24" s="1716"/>
      <c r="B24" s="1715"/>
      <c r="C24" s="1715"/>
      <c r="D24" s="1715"/>
      <c r="E24" s="1715"/>
      <c r="F24" s="1715"/>
      <c r="G24" s="1715"/>
      <c r="H24" s="1715"/>
      <c r="I24" s="1715"/>
      <c r="J24" s="1715"/>
      <c r="K24" s="1715"/>
      <c r="L24" s="1715"/>
      <c r="M24" s="1715"/>
      <c r="N24" s="1715"/>
      <c r="O24" s="1715"/>
    </row>
    <row r="25" spans="1:15" s="66" customFormat="1">
      <c r="A25" s="1716"/>
      <c r="B25" s="1715"/>
      <c r="C25" s="1715"/>
      <c r="D25" s="1715"/>
      <c r="E25" s="1715"/>
      <c r="F25" s="1715"/>
      <c r="G25" s="1715"/>
      <c r="H25" s="1715"/>
      <c r="I25" s="1715"/>
      <c r="J25" s="1715"/>
      <c r="K25" s="1715"/>
      <c r="L25" s="1715"/>
      <c r="M25" s="1715"/>
      <c r="N25" s="1715"/>
      <c r="O25" s="1715"/>
    </row>
    <row r="26" spans="1:15" s="66" customFormat="1">
      <c r="A26" s="1716"/>
      <c r="B26" s="1715"/>
      <c r="C26" s="1715"/>
      <c r="D26" s="1715"/>
      <c r="E26" s="1715"/>
      <c r="F26" s="1715"/>
      <c r="G26" s="1715"/>
      <c r="H26" s="1715"/>
      <c r="I26" s="1715"/>
      <c r="J26" s="1715"/>
      <c r="K26" s="1715"/>
      <c r="L26" s="1715"/>
      <c r="M26" s="1715"/>
      <c r="N26" s="1715"/>
      <c r="O26" s="1715"/>
    </row>
    <row r="27" spans="1:15">
      <c r="A27" s="1716"/>
      <c r="B27" s="1715"/>
      <c r="C27" s="1715"/>
      <c r="D27" s="1715"/>
      <c r="E27" s="1715"/>
      <c r="F27" s="1715"/>
      <c r="G27" s="1715"/>
      <c r="H27" s="1715"/>
      <c r="I27" s="1715"/>
      <c r="J27" s="1715"/>
      <c r="K27" s="1715"/>
      <c r="L27" s="1715"/>
      <c r="M27" s="1715"/>
      <c r="N27" s="1715"/>
      <c r="O27" s="1715"/>
    </row>
  </sheetData>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2">
    <tabColor rgb="FF66FF33"/>
    <pageSetUpPr fitToPage="1"/>
  </sheetPr>
  <dimension ref="A1:T23"/>
  <sheetViews>
    <sheetView showGridLines="0" view="pageBreakPreview" zoomScale="85" zoomScaleNormal="100" zoomScaleSheetLayoutView="85" workbookViewId="0">
      <pane xSplit="1" ySplit="3" topLeftCell="D4" activePane="bottomRight" state="frozen"/>
      <selection pane="topRight" activeCell="B1" sqref="B1"/>
      <selection pane="bottomLeft" activeCell="A4" sqref="A4"/>
      <selection pane="bottomRight" activeCell="O1" sqref="O1:W1048576"/>
    </sheetView>
  </sheetViews>
  <sheetFormatPr baseColWidth="10" defaultColWidth="11.42578125" defaultRowHeight="15"/>
  <cols>
    <col min="1" max="1" width="35.85546875" style="32" customWidth="1"/>
    <col min="2" max="2" width="17" style="151" customWidth="1"/>
    <col min="3" max="3" width="17.42578125" style="151" customWidth="1"/>
    <col min="4" max="5" width="19.7109375" style="151" customWidth="1"/>
    <col min="6" max="6" width="16.7109375" style="151" customWidth="1"/>
    <col min="7" max="8" width="17.85546875" style="151" customWidth="1"/>
    <col min="9" max="9" width="15.42578125" style="151" customWidth="1"/>
    <col min="10" max="10" width="21.7109375" style="151" customWidth="1"/>
    <col min="11" max="11" width="13.28515625" style="32" customWidth="1"/>
    <col min="12" max="12" width="4.85546875" style="32" customWidth="1"/>
    <col min="13" max="13" width="6.42578125" style="32" customWidth="1"/>
    <col min="14" max="16384" width="11.42578125" style="32"/>
  </cols>
  <sheetData>
    <row r="1" spans="1:14" s="66" customFormat="1" ht="78.75" customHeight="1">
      <c r="A1" s="2444"/>
      <c r="B1" s="2444"/>
      <c r="C1" s="2444"/>
      <c r="D1" s="2444"/>
      <c r="E1" s="2444"/>
      <c r="F1" s="2444"/>
      <c r="G1" s="2444"/>
      <c r="H1" s="2444"/>
      <c r="I1" s="2444"/>
      <c r="J1" s="2444"/>
      <c r="K1" s="2444"/>
      <c r="L1" s="2444"/>
      <c r="M1" s="2444"/>
      <c r="N1" s="2444"/>
    </row>
    <row r="2" spans="1:14" s="66" customFormat="1" ht="15.75" customHeight="1">
      <c r="A2" s="2455"/>
      <c r="B2" s="2456"/>
      <c r="C2" s="2456"/>
      <c r="D2" s="2456"/>
      <c r="E2" s="2456"/>
      <c r="F2" s="2456"/>
      <c r="G2" s="2456"/>
      <c r="H2" s="2456"/>
      <c r="I2" s="2456"/>
      <c r="J2" s="2456"/>
      <c r="K2" s="2456"/>
      <c r="L2" s="2456"/>
      <c r="M2" s="2456"/>
      <c r="N2" s="2456"/>
    </row>
    <row r="3" spans="1:14" s="822" customFormat="1" ht="24.75" customHeight="1">
      <c r="A3" s="2089" t="s">
        <v>320</v>
      </c>
      <c r="B3" s="2089" t="s">
        <v>758</v>
      </c>
      <c r="C3" s="2090" t="s">
        <v>759</v>
      </c>
      <c r="D3" s="2086" t="s">
        <v>760</v>
      </c>
      <c r="E3" s="2086" t="s">
        <v>761</v>
      </c>
      <c r="F3" s="2086" t="s">
        <v>833</v>
      </c>
      <c r="G3" s="2086" t="s">
        <v>875</v>
      </c>
      <c r="H3" s="2086" t="s">
        <v>1108</v>
      </c>
      <c r="I3" s="850" t="s">
        <v>103</v>
      </c>
      <c r="J3" s="851" t="s">
        <v>319</v>
      </c>
    </row>
    <row r="4" spans="1:14" s="822" customFormat="1" ht="18" customHeight="1">
      <c r="A4" s="852" t="s">
        <v>322</v>
      </c>
      <c r="B4" s="973">
        <v>42</v>
      </c>
      <c r="C4" s="973">
        <v>32</v>
      </c>
      <c r="D4" s="817">
        <v>44</v>
      </c>
      <c r="E4" s="817">
        <v>33</v>
      </c>
      <c r="F4" s="817">
        <v>30</v>
      </c>
      <c r="G4" s="817">
        <v>1</v>
      </c>
      <c r="H4" s="817">
        <v>0</v>
      </c>
      <c r="I4" s="853">
        <f>SUM(B4:H4)</f>
        <v>182</v>
      </c>
      <c r="J4" s="1523">
        <f>+I4/$I$12</f>
        <v>5.124075836322378E-4</v>
      </c>
    </row>
    <row r="5" spans="1:14" s="822" customFormat="1" ht="18" customHeight="1">
      <c r="A5" s="852" t="s">
        <v>327</v>
      </c>
      <c r="B5" s="973">
        <v>188</v>
      </c>
      <c r="C5" s="973">
        <v>377</v>
      </c>
      <c r="D5" s="817">
        <v>510</v>
      </c>
      <c r="E5" s="817">
        <v>634</v>
      </c>
      <c r="F5" s="817">
        <v>764</v>
      </c>
      <c r="G5" s="817">
        <v>463</v>
      </c>
      <c r="H5" s="817">
        <v>97</v>
      </c>
      <c r="I5" s="853">
        <f t="shared" ref="I5:I11" si="0">SUM(B5:H5)</f>
        <v>3033</v>
      </c>
      <c r="J5" s="1523">
        <f>+I5/$I$12</f>
        <v>8.5391879184427318E-3</v>
      </c>
    </row>
    <row r="6" spans="1:14" s="822" customFormat="1" ht="18" customHeight="1">
      <c r="A6" s="852" t="s">
        <v>324</v>
      </c>
      <c r="B6" s="973">
        <v>1314</v>
      </c>
      <c r="C6" s="973">
        <v>1537</v>
      </c>
      <c r="D6" s="817">
        <v>1806</v>
      </c>
      <c r="E6" s="817">
        <v>1949</v>
      </c>
      <c r="F6" s="817">
        <v>2247</v>
      </c>
      <c r="G6" s="817">
        <v>1309</v>
      </c>
      <c r="H6" s="817">
        <v>277</v>
      </c>
      <c r="I6" s="853">
        <f t="shared" si="0"/>
        <v>10439</v>
      </c>
      <c r="J6" s="1523">
        <f t="shared" ref="J6:J12" si="1">+I6/$I$12</f>
        <v>2.9390234975477637E-2</v>
      </c>
      <c r="L6" s="1395"/>
      <c r="M6" s="1395"/>
      <c r="N6" s="1395"/>
    </row>
    <row r="7" spans="1:14" s="822" customFormat="1" ht="18" customHeight="1">
      <c r="A7" s="852" t="s">
        <v>325</v>
      </c>
      <c r="B7" s="973">
        <v>3434</v>
      </c>
      <c r="C7" s="973">
        <v>4340</v>
      </c>
      <c r="D7" s="817">
        <v>5141</v>
      </c>
      <c r="E7" s="817">
        <v>5911</v>
      </c>
      <c r="F7" s="817">
        <v>5664</v>
      </c>
      <c r="G7" s="817">
        <v>2926</v>
      </c>
      <c r="H7" s="817">
        <v>612</v>
      </c>
      <c r="I7" s="853">
        <f t="shared" si="0"/>
        <v>28028</v>
      </c>
      <c r="J7" s="1523">
        <f t="shared" si="1"/>
        <v>7.8910767879364616E-2</v>
      </c>
      <c r="L7" s="1395"/>
      <c r="M7" s="1395"/>
      <c r="N7" s="1395"/>
    </row>
    <row r="8" spans="1:14" s="822" customFormat="1" ht="14.25" customHeight="1">
      <c r="A8" s="852" t="s">
        <v>328</v>
      </c>
      <c r="B8" s="973">
        <v>6532</v>
      </c>
      <c r="C8" s="973">
        <v>10756</v>
      </c>
      <c r="D8" s="817">
        <v>14092</v>
      </c>
      <c r="E8" s="817">
        <v>19128</v>
      </c>
      <c r="F8" s="817">
        <v>24875</v>
      </c>
      <c r="G8" s="817">
        <v>14889</v>
      </c>
      <c r="H8" s="817">
        <v>3511</v>
      </c>
      <c r="I8" s="853">
        <f t="shared" si="0"/>
        <v>93783</v>
      </c>
      <c r="J8" s="1523">
        <f t="shared" si="1"/>
        <v>0.2640391231636382</v>
      </c>
      <c r="L8" s="1395"/>
      <c r="M8" s="1395"/>
      <c r="N8" s="1395"/>
    </row>
    <row r="9" spans="1:14" s="822" customFormat="1" ht="18" customHeight="1">
      <c r="A9" s="852" t="s">
        <v>326</v>
      </c>
      <c r="B9" s="973">
        <v>8250</v>
      </c>
      <c r="C9" s="973">
        <v>11465</v>
      </c>
      <c r="D9" s="817">
        <v>11985</v>
      </c>
      <c r="E9" s="817">
        <v>11579</v>
      </c>
      <c r="F9" s="817">
        <v>9937</v>
      </c>
      <c r="G9" s="817">
        <v>3586</v>
      </c>
      <c r="H9" s="817">
        <v>976</v>
      </c>
      <c r="I9" s="853">
        <f t="shared" si="0"/>
        <v>57778</v>
      </c>
      <c r="J9" s="1523">
        <f t="shared" si="1"/>
        <v>0.16266969981924964</v>
      </c>
      <c r="L9" s="1395"/>
      <c r="M9" s="1395"/>
      <c r="N9" s="1395"/>
    </row>
    <row r="10" spans="1:14" s="822" customFormat="1" ht="18" customHeight="1">
      <c r="A10" s="852" t="s">
        <v>323</v>
      </c>
      <c r="B10" s="973">
        <v>6490</v>
      </c>
      <c r="C10" s="973">
        <v>12986</v>
      </c>
      <c r="D10" s="817">
        <v>17219</v>
      </c>
      <c r="E10" s="817">
        <v>22611</v>
      </c>
      <c r="F10" s="817">
        <v>28421</v>
      </c>
      <c r="G10" s="817">
        <v>14611</v>
      </c>
      <c r="H10" s="817">
        <v>3922</v>
      </c>
      <c r="I10" s="853">
        <f>SUM(B10:H10)</f>
        <v>106260</v>
      </c>
      <c r="J10" s="1523">
        <f t="shared" si="1"/>
        <v>0.29916719690528343</v>
      </c>
      <c r="L10" s="1395"/>
      <c r="M10" s="1395"/>
      <c r="N10" s="1395"/>
    </row>
    <row r="11" spans="1:14" s="822" customFormat="1" ht="16.5" customHeight="1">
      <c r="A11" s="852" t="s">
        <v>321</v>
      </c>
      <c r="B11" s="973">
        <v>4950</v>
      </c>
      <c r="C11" s="973">
        <v>5997</v>
      </c>
      <c r="D11" s="817">
        <v>8286</v>
      </c>
      <c r="E11" s="817">
        <v>9993</v>
      </c>
      <c r="F11" s="817">
        <v>15350</v>
      </c>
      <c r="G11" s="817">
        <v>10108</v>
      </c>
      <c r="H11" s="817">
        <v>999</v>
      </c>
      <c r="I11" s="853">
        <f t="shared" si="0"/>
        <v>55683</v>
      </c>
      <c r="J11" s="1523">
        <f t="shared" si="1"/>
        <v>0.15677138175491151</v>
      </c>
      <c r="L11" s="1395"/>
      <c r="M11" s="1395"/>
      <c r="N11" s="1395"/>
    </row>
    <row r="12" spans="1:14" s="822" customFormat="1" ht="17.25">
      <c r="A12" s="850" t="s">
        <v>2</v>
      </c>
      <c r="B12" s="854">
        <f>SUM(B4:B10)</f>
        <v>26250</v>
      </c>
      <c r="C12" s="854">
        <f>SUM(C4:C10)</f>
        <v>41493</v>
      </c>
      <c r="D12" s="854">
        <f>SUM(D4:D10)</f>
        <v>50797</v>
      </c>
      <c r="E12" s="854">
        <f>SUM(E4:E10)</f>
        <v>61845</v>
      </c>
      <c r="F12" s="854">
        <f>SUM(F4:F10)</f>
        <v>71938</v>
      </c>
      <c r="G12" s="854">
        <f>SUM(G4:G11)</f>
        <v>47893</v>
      </c>
      <c r="H12" s="854">
        <f>SUM(H4:H11)</f>
        <v>10394</v>
      </c>
      <c r="I12" s="855">
        <f>SUM(I4:I11)</f>
        <v>355186</v>
      </c>
      <c r="J12" s="1524">
        <f t="shared" si="1"/>
        <v>1</v>
      </c>
    </row>
    <row r="13" spans="1:14" s="66" customFormat="1">
      <c r="B13" s="1625"/>
      <c r="C13" s="1625"/>
      <c r="D13" s="1625"/>
      <c r="E13" s="1625"/>
      <c r="F13" s="1625"/>
      <c r="G13" s="1625"/>
      <c r="H13" s="2067"/>
      <c r="I13" s="1503"/>
      <c r="J13" s="1503"/>
    </row>
    <row r="14" spans="1:14" s="66" customFormat="1">
      <c r="B14" s="1625"/>
      <c r="C14" s="1625"/>
      <c r="D14" s="1625"/>
      <c r="E14" s="1625"/>
      <c r="F14" s="1625"/>
      <c r="G14" s="1625"/>
      <c r="H14" s="2067"/>
      <c r="I14" s="1503"/>
      <c r="J14" s="1503"/>
    </row>
    <row r="15" spans="1:14" s="66" customFormat="1">
      <c r="B15" s="1625"/>
      <c r="C15" s="1625"/>
      <c r="D15" s="1625"/>
      <c r="E15" s="1625"/>
      <c r="F15" s="1625"/>
      <c r="G15" s="1625"/>
      <c r="H15" s="2067"/>
      <c r="I15" s="1503"/>
      <c r="J15" s="1503"/>
    </row>
    <row r="16" spans="1:14" s="66" customFormat="1">
      <c r="B16" s="1625"/>
      <c r="C16" s="1625"/>
      <c r="D16" s="1625"/>
      <c r="E16" s="1625"/>
      <c r="F16" s="1625"/>
      <c r="G16" s="1625"/>
      <c r="H16" s="2067"/>
      <c r="I16" s="1503"/>
      <c r="J16" s="1503"/>
    </row>
    <row r="17" spans="2:10" s="66" customFormat="1">
      <c r="B17" s="1625"/>
      <c r="C17" s="1625"/>
      <c r="D17" s="1625"/>
      <c r="E17" s="1625"/>
      <c r="F17" s="1625"/>
      <c r="G17" s="1625"/>
      <c r="H17" s="2067"/>
      <c r="I17" s="1503"/>
      <c r="J17" s="1503"/>
    </row>
    <row r="18" spans="2:10" s="66" customFormat="1">
      <c r="B18" s="1625"/>
      <c r="C18" s="1625"/>
      <c r="D18" s="1625"/>
      <c r="E18" s="1625"/>
      <c r="F18" s="1625"/>
      <c r="G18" s="1625"/>
      <c r="H18" s="2067"/>
      <c r="I18" s="1503"/>
      <c r="J18" s="1503"/>
    </row>
    <row r="19" spans="2:10" s="66" customFormat="1">
      <c r="B19" s="1625"/>
      <c r="C19" s="1625"/>
      <c r="D19" s="1625"/>
      <c r="E19" s="1625"/>
      <c r="F19" s="1625"/>
      <c r="G19" s="1625"/>
      <c r="H19" s="2067"/>
      <c r="I19" s="1503"/>
      <c r="J19" s="1503"/>
    </row>
    <row r="20" spans="2:10" s="66" customFormat="1">
      <c r="B20" s="1625"/>
      <c r="C20" s="1625"/>
      <c r="D20" s="1625"/>
      <c r="E20" s="1625"/>
      <c r="F20" s="1625"/>
      <c r="G20" s="1625"/>
      <c r="H20" s="2067"/>
      <c r="I20" s="1503"/>
      <c r="J20" s="1503"/>
    </row>
    <row r="21" spans="2:10" s="66" customFormat="1">
      <c r="B21" s="1625"/>
      <c r="C21" s="1625"/>
      <c r="D21" s="1625"/>
      <c r="E21" s="1625"/>
      <c r="F21" s="1625"/>
      <c r="G21" s="1625"/>
      <c r="H21" s="2067"/>
      <c r="I21" s="1503"/>
      <c r="J21" s="1503"/>
    </row>
    <row r="22" spans="2:10" s="66" customFormat="1">
      <c r="B22" s="1625"/>
      <c r="C22" s="1625"/>
      <c r="D22" s="1625"/>
      <c r="E22" s="1625"/>
      <c r="F22" s="1625"/>
      <c r="G22" s="1625"/>
      <c r="H22" s="2067"/>
      <c r="I22" s="1503"/>
      <c r="J22" s="1503"/>
    </row>
    <row r="23" spans="2:10" s="66" customFormat="1">
      <c r="B23" s="1625"/>
      <c r="C23" s="1625"/>
      <c r="D23" s="1625"/>
      <c r="E23" s="1625"/>
      <c r="F23" s="1625"/>
      <c r="G23" s="1625"/>
      <c r="H23" s="2067"/>
      <c r="I23" s="1503"/>
      <c r="J23" s="1503"/>
    </row>
  </sheetData>
  <sortState ref="A4:R12">
    <sortCondition ref="I4"/>
  </sortState>
  <mergeCells count="2">
    <mergeCell ref="A1:N1"/>
    <mergeCell ref="A2:N2"/>
  </mergeCells>
  <printOptions horizontalCentered="1"/>
  <pageMargins left="0.39370078740157483" right="0.39370078740157483" top="0.23622047244094491" bottom="0.23622047244094491" header="0.31496062992125984" footer="0.31496062992125984"/>
  <pageSetup scale="55"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3">
    <tabColor rgb="FF66FF33"/>
    <pageSetUpPr fitToPage="1"/>
  </sheetPr>
  <dimension ref="A1:M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Q24" sqref="Q24"/>
    </sheetView>
  </sheetViews>
  <sheetFormatPr baseColWidth="10" defaultColWidth="11.42578125" defaultRowHeight="15"/>
  <cols>
    <col min="1" max="1" width="45.42578125" style="32" customWidth="1"/>
    <col min="2" max="2" width="18.7109375" style="32" customWidth="1"/>
    <col min="3" max="3" width="17.140625" style="151" customWidth="1"/>
    <col min="4" max="4" width="19.140625" style="151" customWidth="1"/>
    <col min="5" max="5" width="17.7109375" style="151" customWidth="1"/>
    <col min="6" max="8" width="17.85546875" style="151" customWidth="1"/>
    <col min="9" max="9" width="18" style="32" customWidth="1"/>
    <col min="10" max="10" width="25" style="32" customWidth="1"/>
    <col min="11" max="11" width="16.7109375" style="32" customWidth="1"/>
    <col min="12" max="12" width="19.28515625" style="32" customWidth="1"/>
    <col min="13" max="13" width="13" style="32" customWidth="1"/>
    <col min="14" max="16384" width="11.42578125" style="32"/>
  </cols>
  <sheetData>
    <row r="1" spans="1:13" s="66" customFormat="1" ht="90" customHeight="1">
      <c r="A1" s="2317"/>
      <c r="B1" s="2317"/>
      <c r="C1" s="2317"/>
      <c r="D1" s="2317"/>
      <c r="E1" s="2317"/>
      <c r="F1" s="2317"/>
      <c r="G1" s="2317"/>
      <c r="H1" s="2317"/>
      <c r="I1" s="2317"/>
      <c r="J1" s="2317"/>
      <c r="K1" s="2317"/>
      <c r="L1" s="2317"/>
      <c r="M1" s="2317"/>
    </row>
    <row r="2" spans="1:13" s="66" customFormat="1" ht="21" customHeight="1">
      <c r="A2" s="110"/>
      <c r="B2" s="431"/>
      <c r="C2" s="125"/>
      <c r="D2" s="125"/>
      <c r="E2" s="125"/>
      <c r="F2" s="125"/>
      <c r="G2" s="125"/>
      <c r="H2" s="2068"/>
      <c r="I2" s="110"/>
      <c r="J2" s="110"/>
      <c r="K2" s="110"/>
      <c r="L2" s="110"/>
      <c r="M2" s="110"/>
    </row>
    <row r="3" spans="1:13" s="444" customFormat="1" ht="35.25" customHeight="1">
      <c r="A3" s="2087" t="s">
        <v>337</v>
      </c>
      <c r="B3" s="2087" t="s">
        <v>758</v>
      </c>
      <c r="C3" s="2088" t="s">
        <v>759</v>
      </c>
      <c r="D3" s="2022" t="s">
        <v>760</v>
      </c>
      <c r="E3" s="2022" t="s">
        <v>761</v>
      </c>
      <c r="F3" s="2022" t="s">
        <v>833</v>
      </c>
      <c r="G3" s="2022" t="s">
        <v>875</v>
      </c>
      <c r="H3" s="2022" t="s">
        <v>1108</v>
      </c>
      <c r="I3" s="505" t="s">
        <v>103</v>
      </c>
      <c r="J3" s="490" t="s">
        <v>319</v>
      </c>
    </row>
    <row r="4" spans="1:13" s="444" customFormat="1" ht="16.5" customHeight="1">
      <c r="A4" s="338" t="s">
        <v>336</v>
      </c>
      <c r="B4" s="828">
        <v>1622</v>
      </c>
      <c r="C4" s="828">
        <v>1035</v>
      </c>
      <c r="D4" s="828">
        <v>1569</v>
      </c>
      <c r="E4" s="828">
        <v>2207</v>
      </c>
      <c r="F4" s="828">
        <v>3279</v>
      </c>
      <c r="G4" s="828">
        <v>1500</v>
      </c>
      <c r="H4" s="828">
        <v>277</v>
      </c>
      <c r="I4" s="1189">
        <f>SUM(B4:H4)</f>
        <v>11489</v>
      </c>
      <c r="J4" s="1742">
        <f t="shared" ref="J4:J12" si="0">I4/$I$13</f>
        <v>3.3321538782802383E-2</v>
      </c>
    </row>
    <row r="5" spans="1:13" s="444" customFormat="1" ht="16.5" customHeight="1">
      <c r="A5" s="338" t="s">
        <v>335</v>
      </c>
      <c r="B5" s="828">
        <v>14358</v>
      </c>
      <c r="C5" s="828">
        <v>18909</v>
      </c>
      <c r="D5" s="828">
        <v>23450</v>
      </c>
      <c r="E5" s="828">
        <v>27801</v>
      </c>
      <c r="F5" s="828">
        <v>24598</v>
      </c>
      <c r="G5" s="828">
        <v>6319</v>
      </c>
      <c r="H5" s="828">
        <v>1569</v>
      </c>
      <c r="I5" s="1189">
        <f t="shared" ref="I5:I12" si="1">SUM(B5:H5)</f>
        <v>117004</v>
      </c>
      <c r="J5" s="1742">
        <f t="shared" si="0"/>
        <v>0.33934662057124293</v>
      </c>
    </row>
    <row r="6" spans="1:13" s="444" customFormat="1" ht="16.5" customHeight="1">
      <c r="A6" s="338" t="s">
        <v>334</v>
      </c>
      <c r="B6" s="828">
        <v>188</v>
      </c>
      <c r="C6" s="828">
        <v>155</v>
      </c>
      <c r="D6" s="828">
        <v>139</v>
      </c>
      <c r="E6" s="828">
        <v>250</v>
      </c>
      <c r="F6" s="828">
        <v>435</v>
      </c>
      <c r="G6" s="828">
        <v>261</v>
      </c>
      <c r="H6" s="828">
        <v>38</v>
      </c>
      <c r="I6" s="1189">
        <f t="shared" si="1"/>
        <v>1466</v>
      </c>
      <c r="J6" s="1742">
        <f t="shared" si="0"/>
        <v>4.2518387897631038E-3</v>
      </c>
    </row>
    <row r="7" spans="1:13" s="444" customFormat="1" ht="16.5" customHeight="1">
      <c r="A7" s="338" t="s">
        <v>333</v>
      </c>
      <c r="B7" s="828">
        <v>991</v>
      </c>
      <c r="C7" s="828">
        <v>1160</v>
      </c>
      <c r="D7" s="828">
        <v>1877</v>
      </c>
      <c r="E7" s="828">
        <v>2075</v>
      </c>
      <c r="F7" s="828">
        <v>2285</v>
      </c>
      <c r="G7" s="828">
        <v>1228</v>
      </c>
      <c r="H7" s="828">
        <v>249</v>
      </c>
      <c r="I7" s="1189">
        <f t="shared" si="1"/>
        <v>9865</v>
      </c>
      <c r="J7" s="1742">
        <f t="shared" si="0"/>
        <v>2.8611452701918838E-2</v>
      </c>
    </row>
    <row r="8" spans="1:13" s="444" customFormat="1" ht="16.5" customHeight="1">
      <c r="A8" s="338" t="s">
        <v>332</v>
      </c>
      <c r="B8" s="828">
        <v>1058</v>
      </c>
      <c r="C8" s="828">
        <v>1379</v>
      </c>
      <c r="D8" s="828">
        <v>2096</v>
      </c>
      <c r="E8" s="828">
        <v>2417</v>
      </c>
      <c r="F8" s="828">
        <v>3218</v>
      </c>
      <c r="G8" s="828">
        <v>1857</v>
      </c>
      <c r="H8" s="828">
        <v>389</v>
      </c>
      <c r="I8" s="1189">
        <f t="shared" si="1"/>
        <v>12414</v>
      </c>
      <c r="J8" s="1742">
        <f t="shared" si="0"/>
        <v>3.6004315645374603E-2</v>
      </c>
    </row>
    <row r="9" spans="1:13" s="444" customFormat="1" ht="16.5" customHeight="1">
      <c r="A9" s="338" t="s">
        <v>331</v>
      </c>
      <c r="B9" s="828">
        <v>285</v>
      </c>
      <c r="C9" s="828">
        <v>266</v>
      </c>
      <c r="D9" s="828">
        <v>408</v>
      </c>
      <c r="E9" s="828">
        <v>508</v>
      </c>
      <c r="F9" s="828">
        <v>682</v>
      </c>
      <c r="G9" s="828">
        <v>316</v>
      </c>
      <c r="H9" s="828">
        <v>68</v>
      </c>
      <c r="I9" s="1189">
        <f t="shared" si="1"/>
        <v>2533</v>
      </c>
      <c r="J9" s="1742">
        <f t="shared" si="0"/>
        <v>7.3464581544815423E-3</v>
      </c>
    </row>
    <row r="10" spans="1:13" s="444" customFormat="1" ht="16.5" customHeight="1">
      <c r="A10" s="338" t="s">
        <v>330</v>
      </c>
      <c r="B10" s="828">
        <v>2108</v>
      </c>
      <c r="C10" s="828">
        <v>2194</v>
      </c>
      <c r="D10" s="828">
        <v>3290</v>
      </c>
      <c r="E10" s="828">
        <v>4408</v>
      </c>
      <c r="F10" s="828">
        <v>8595</v>
      </c>
      <c r="G10" s="828">
        <v>11561</v>
      </c>
      <c r="H10" s="828">
        <v>3069</v>
      </c>
      <c r="I10" s="1189">
        <f t="shared" si="1"/>
        <v>35225</v>
      </c>
      <c r="J10" s="1742">
        <f t="shared" si="0"/>
        <v>0.10216304322606093</v>
      </c>
    </row>
    <row r="11" spans="1:13" s="444" customFormat="1" ht="16.5" customHeight="1">
      <c r="A11" s="338" t="s">
        <v>329</v>
      </c>
      <c r="B11" s="828">
        <v>6611</v>
      </c>
      <c r="C11" s="828">
        <v>11565</v>
      </c>
      <c r="D11" s="828">
        <v>17858</v>
      </c>
      <c r="E11" s="828">
        <v>24549</v>
      </c>
      <c r="F11" s="828">
        <v>17221</v>
      </c>
      <c r="G11" s="828">
        <v>17017</v>
      </c>
      <c r="H11" s="828">
        <v>4470</v>
      </c>
      <c r="I11" s="1189">
        <f t="shared" si="1"/>
        <v>99291</v>
      </c>
      <c r="J11" s="1742">
        <f t="shared" si="0"/>
        <v>0.28797361887746814</v>
      </c>
    </row>
    <row r="12" spans="1:13" s="444" customFormat="1" ht="16.5" customHeight="1">
      <c r="A12" s="338" t="s">
        <v>107</v>
      </c>
      <c r="B12" s="828">
        <v>3979</v>
      </c>
      <c r="C12" s="828">
        <v>10827</v>
      </c>
      <c r="D12" s="828">
        <v>8396</v>
      </c>
      <c r="E12" s="828">
        <v>7623</v>
      </c>
      <c r="F12" s="828">
        <v>26975</v>
      </c>
      <c r="G12" s="828">
        <v>7834</v>
      </c>
      <c r="H12" s="828">
        <v>265</v>
      </c>
      <c r="I12" s="1189">
        <f t="shared" si="1"/>
        <v>65899</v>
      </c>
      <c r="J12" s="1742">
        <f t="shared" si="0"/>
        <v>0.19112682428826655</v>
      </c>
    </row>
    <row r="13" spans="1:13" s="444" customFormat="1" ht="24.75" customHeight="1">
      <c r="A13" s="505" t="s">
        <v>2</v>
      </c>
      <c r="B13" s="827">
        <f t="shared" ref="B13:E13" si="2">SUM(B4:B12)</f>
        <v>31200</v>
      </c>
      <c r="C13" s="827">
        <f t="shared" si="2"/>
        <v>47490</v>
      </c>
      <c r="D13" s="827">
        <f t="shared" si="2"/>
        <v>59083</v>
      </c>
      <c r="E13" s="827">
        <f t="shared" si="2"/>
        <v>71838</v>
      </c>
      <c r="F13" s="827">
        <f>SUM(F4:F12)</f>
        <v>87288</v>
      </c>
      <c r="G13" s="827">
        <f>SUM(G4:G12)</f>
        <v>47893</v>
      </c>
      <c r="H13" s="827">
        <f>SUM(H4:H12)</f>
        <v>10394</v>
      </c>
      <c r="I13" s="826">
        <f>SUM(B13:G13)</f>
        <v>344792</v>
      </c>
      <c r="J13" s="1743">
        <f>SUM(J4:J12)</f>
        <v>1.0301457110373788</v>
      </c>
    </row>
    <row r="14" spans="1:13" s="66" customFormat="1" ht="15.75">
      <c r="B14" s="604"/>
      <c r="C14" s="911"/>
      <c r="D14" s="911"/>
      <c r="E14" s="911"/>
      <c r="F14" s="911"/>
      <c r="G14" s="1174">
        <v>1071</v>
      </c>
      <c r="H14" s="2067"/>
      <c r="I14" s="299"/>
    </row>
    <row r="15" spans="1:13" s="66" customFormat="1">
      <c r="B15" s="604"/>
      <c r="C15" s="911"/>
      <c r="D15" s="911"/>
      <c r="E15" s="911"/>
      <c r="F15" s="911"/>
      <c r="G15" s="1174">
        <v>1594</v>
      </c>
      <c r="H15" s="2067"/>
    </row>
    <row r="16" spans="1:13" s="66" customFormat="1">
      <c r="B16" s="604"/>
      <c r="C16" s="911"/>
      <c r="D16" s="911"/>
      <c r="E16" s="911"/>
      <c r="F16" s="911"/>
      <c r="G16" s="1174">
        <v>268</v>
      </c>
      <c r="H16" s="2067"/>
    </row>
    <row r="17" spans="2:8" s="66" customFormat="1">
      <c r="B17" s="604"/>
      <c r="C17" s="911"/>
      <c r="D17" s="911"/>
      <c r="E17" s="911"/>
      <c r="F17" s="911"/>
      <c r="G17" s="1174">
        <v>9598</v>
      </c>
      <c r="H17" s="2067"/>
    </row>
    <row r="18" spans="2:8" s="66" customFormat="1">
      <c r="B18" s="604"/>
      <c r="C18" s="911"/>
      <c r="D18" s="911"/>
      <c r="E18" s="911"/>
      <c r="F18" s="911"/>
      <c r="G18" s="1174">
        <v>1552</v>
      </c>
      <c r="H18" s="2067"/>
    </row>
    <row r="19" spans="2:8" s="66" customFormat="1">
      <c r="B19" s="604"/>
      <c r="C19" s="911"/>
      <c r="D19" s="911"/>
      <c r="E19" s="911"/>
      <c r="F19" s="911"/>
      <c r="G19" s="1174">
        <v>14457</v>
      </c>
      <c r="H19" s="2067"/>
    </row>
    <row r="20" spans="2:8" s="66" customFormat="1">
      <c r="B20" s="604"/>
      <c r="C20" s="911"/>
      <c r="D20" s="911"/>
      <c r="E20" s="911"/>
      <c r="F20" s="911"/>
      <c r="G20" s="1174"/>
      <c r="H20" s="2067"/>
    </row>
    <row r="21" spans="2:8" s="66" customFormat="1">
      <c r="B21" s="604"/>
      <c r="C21" s="911"/>
      <c r="D21" s="911"/>
      <c r="E21" s="911"/>
      <c r="F21" s="911"/>
      <c r="G21" s="1174"/>
      <c r="H21" s="2067"/>
    </row>
    <row r="22" spans="2:8" s="66" customFormat="1">
      <c r="B22" s="604"/>
      <c r="C22" s="911"/>
      <c r="D22" s="911"/>
      <c r="E22" s="911"/>
      <c r="F22" s="911"/>
      <c r="G22" s="1174"/>
      <c r="H22" s="2067"/>
    </row>
    <row r="23" spans="2:8" s="66" customFormat="1">
      <c r="B23" s="604"/>
      <c r="C23" s="911"/>
      <c r="D23" s="911"/>
      <c r="E23" s="911"/>
      <c r="F23" s="911"/>
      <c r="G23" s="1174"/>
      <c r="H23" s="2067"/>
    </row>
  </sheetData>
  <mergeCells count="1">
    <mergeCell ref="A1:M1"/>
  </mergeCells>
  <printOptions horizontalCentered="1"/>
  <pageMargins left="0.39370078740157483" right="0.39370078740157483" top="0.23622047244094491" bottom="0.23622047244094491" header="0.31496062992125984" footer="0.31496062992125984"/>
  <pageSetup scale="49"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4">
    <tabColor rgb="FF66FF33"/>
    <pageSetUpPr fitToPage="1"/>
  </sheetPr>
  <dimension ref="A1:O27"/>
  <sheetViews>
    <sheetView showGridLines="0" view="pageBreakPreview" zoomScale="70" zoomScaleNormal="100" zoomScaleSheetLayoutView="70" workbookViewId="0">
      <selection activeCell="K11" sqref="K11"/>
    </sheetView>
  </sheetViews>
  <sheetFormatPr baseColWidth="10" defaultColWidth="11.42578125" defaultRowHeight="15"/>
  <cols>
    <col min="1" max="1" width="23.7109375" style="32" customWidth="1"/>
    <col min="2" max="2" width="18.28515625" style="32" customWidth="1"/>
    <col min="3" max="3" width="17.5703125" style="32" customWidth="1"/>
    <col min="4" max="4" width="17.42578125" style="32" customWidth="1"/>
    <col min="5" max="5" width="14.140625" style="32" customWidth="1"/>
    <col min="6" max="7" width="12.28515625" style="32" customWidth="1"/>
    <col min="8" max="8" width="15.7109375" style="32" customWidth="1"/>
    <col min="9" max="11" width="21.28515625" style="32" customWidth="1"/>
    <col min="12" max="13" width="13.28515625" style="32" customWidth="1"/>
    <col min="14" max="14" width="13.7109375" style="32" customWidth="1"/>
    <col min="15" max="15" width="11.7109375" style="32" customWidth="1"/>
    <col min="16" max="16384" width="11.42578125" style="32"/>
  </cols>
  <sheetData>
    <row r="1" spans="1:15" s="66" customFormat="1" ht="89.25" customHeight="1">
      <c r="A1" s="2299"/>
      <c r="B1" s="2299"/>
      <c r="C1" s="2299"/>
      <c r="D1" s="2299"/>
      <c r="E1" s="2299"/>
      <c r="F1" s="2299"/>
      <c r="G1" s="2299"/>
      <c r="H1" s="2299"/>
      <c r="I1" s="2299"/>
      <c r="J1" s="2299"/>
      <c r="K1" s="2299"/>
      <c r="L1" s="2299"/>
      <c r="M1" s="2299"/>
      <c r="N1" s="2299"/>
      <c r="O1" s="2299"/>
    </row>
    <row r="2" spans="1:15" ht="18.75">
      <c r="A2" s="144"/>
      <c r="B2" s="144"/>
      <c r="C2" s="462"/>
      <c r="D2" s="144"/>
      <c r="E2" s="144"/>
      <c r="F2" s="144"/>
      <c r="G2" s="144"/>
      <c r="H2" s="144"/>
      <c r="I2" s="144"/>
      <c r="J2" s="144"/>
      <c r="K2" s="144"/>
      <c r="L2" s="144"/>
      <c r="M2" s="144"/>
      <c r="N2" s="144"/>
      <c r="O2" s="144"/>
    </row>
    <row r="3" spans="1:15" s="66" customFormat="1" ht="45.75" customHeight="1">
      <c r="A3" s="488" t="s">
        <v>0</v>
      </c>
      <c r="B3" s="489" t="s">
        <v>347</v>
      </c>
      <c r="C3" s="489" t="s">
        <v>533</v>
      </c>
      <c r="D3" s="505" t="s">
        <v>14</v>
      </c>
    </row>
    <row r="4" spans="1:15" s="66" customFormat="1" ht="18.75" customHeight="1">
      <c r="A4" s="824" t="s">
        <v>169</v>
      </c>
      <c r="B4" s="828">
        <v>10458</v>
      </c>
      <c r="C4" s="828">
        <v>14329</v>
      </c>
      <c r="D4" s="856">
        <f t="shared" ref="D4:D14" si="0">+B4/C4</f>
        <v>0.72984855886663413</v>
      </c>
    </row>
    <row r="5" spans="1:15" s="66" customFormat="1" ht="18.75" customHeight="1">
      <c r="A5" s="825" t="s">
        <v>146</v>
      </c>
      <c r="B5" s="828">
        <v>13145</v>
      </c>
      <c r="C5" s="828">
        <v>16871</v>
      </c>
      <c r="D5" s="856">
        <f t="shared" si="0"/>
        <v>0.7791476498132891</v>
      </c>
    </row>
    <row r="6" spans="1:15" s="66" customFormat="1" ht="18.75" customHeight="1">
      <c r="A6" s="825" t="s">
        <v>170</v>
      </c>
      <c r="B6" s="828">
        <v>17322</v>
      </c>
      <c r="C6" s="828">
        <v>21189</v>
      </c>
      <c r="D6" s="856">
        <f t="shared" si="0"/>
        <v>0.81749964604275804</v>
      </c>
      <c r="G6" s="604"/>
    </row>
    <row r="7" spans="1:15" s="66" customFormat="1" ht="18.75" customHeight="1">
      <c r="A7" s="825" t="s">
        <v>385</v>
      </c>
      <c r="B7" s="828">
        <v>20898</v>
      </c>
      <c r="C7" s="828">
        <v>26301</v>
      </c>
      <c r="D7" s="856">
        <f t="shared" si="0"/>
        <v>0.79457054864834031</v>
      </c>
      <c r="H7" s="604"/>
      <c r="I7" s="604"/>
      <c r="J7" s="604"/>
      <c r="K7" s="604"/>
      <c r="L7" s="604"/>
      <c r="M7" s="604"/>
      <c r="N7" s="604"/>
    </row>
    <row r="8" spans="1:15" s="66" customFormat="1" ht="18.75" customHeight="1">
      <c r="A8" s="825" t="s">
        <v>419</v>
      </c>
      <c r="B8" s="828">
        <v>22444</v>
      </c>
      <c r="C8" s="828">
        <v>28752</v>
      </c>
      <c r="D8" s="856">
        <f t="shared" si="0"/>
        <v>0.78060656649972171</v>
      </c>
      <c r="F8" s="129"/>
      <c r="G8" s="298"/>
      <c r="H8" s="298"/>
    </row>
    <row r="9" spans="1:15" s="66" customFormat="1" ht="18.75" customHeight="1">
      <c r="A9" s="825" t="s">
        <v>424</v>
      </c>
      <c r="B9" s="828">
        <v>25890</v>
      </c>
      <c r="C9" s="828">
        <v>30331</v>
      </c>
      <c r="D9" s="856">
        <f t="shared" si="0"/>
        <v>0.85358214368138208</v>
      </c>
      <c r="G9" s="298"/>
      <c r="H9" s="298"/>
    </row>
    <row r="10" spans="1:15" s="66" customFormat="1" ht="18.75" customHeight="1">
      <c r="A10" s="825" t="s">
        <v>693</v>
      </c>
      <c r="B10" s="828">
        <v>29910</v>
      </c>
      <c r="C10" s="828">
        <f>+'V.4.17. Accid.Lab suceso'!H10</f>
        <v>33850</v>
      </c>
      <c r="D10" s="856">
        <f t="shared" si="0"/>
        <v>0.8836041358936485</v>
      </c>
      <c r="G10" s="298"/>
      <c r="H10" s="298"/>
    </row>
    <row r="11" spans="1:15" s="431" customFormat="1" ht="19.5" customHeight="1">
      <c r="A11" s="825" t="s">
        <v>747</v>
      </c>
      <c r="B11" s="828">
        <v>34016</v>
      </c>
      <c r="C11" s="828">
        <f>+'V.4.17. Accid.Lab suceso'!H11</f>
        <v>37988</v>
      </c>
      <c r="D11" s="856">
        <f t="shared" si="0"/>
        <v>0.89544066547330736</v>
      </c>
      <c r="G11" s="309"/>
      <c r="H11" s="309"/>
    </row>
    <row r="12" spans="1:15" s="431" customFormat="1" ht="19.5" customHeight="1">
      <c r="A12" s="825" t="s">
        <v>768</v>
      </c>
      <c r="B12" s="828">
        <v>33615</v>
      </c>
      <c r="C12" s="828">
        <v>41400</v>
      </c>
      <c r="D12" s="856">
        <f t="shared" si="0"/>
        <v>0.81195652173913047</v>
      </c>
      <c r="G12" s="309"/>
      <c r="H12" s="309"/>
    </row>
    <row r="13" spans="1:15" s="66" customFormat="1" ht="18.75">
      <c r="A13" s="825" t="s">
        <v>818</v>
      </c>
      <c r="B13" s="828">
        <v>38715</v>
      </c>
      <c r="C13" s="828">
        <f>+'V.4.17. Accid.Lab suceso'!H13</f>
        <v>45888</v>
      </c>
      <c r="D13" s="856">
        <f t="shared" si="0"/>
        <v>0.84368462343096229</v>
      </c>
      <c r="E13" s="117"/>
      <c r="F13" s="117"/>
      <c r="G13" s="298"/>
      <c r="H13" s="298"/>
    </row>
    <row r="14" spans="1:15" s="66" customFormat="1" ht="18.75">
      <c r="A14" s="825" t="s">
        <v>875</v>
      </c>
      <c r="B14" s="828">
        <v>40326</v>
      </c>
      <c r="C14" s="828">
        <f>+'V.4.17. Accid.Lab suceso'!H14</f>
        <v>47893</v>
      </c>
      <c r="D14" s="856">
        <f t="shared" si="0"/>
        <v>0.84200196270853778</v>
      </c>
      <c r="E14" s="117"/>
      <c r="F14" s="117"/>
      <c r="G14" s="298"/>
      <c r="H14" s="298"/>
      <c r="I14" s="604"/>
      <c r="J14" s="604"/>
    </row>
    <row r="15" spans="1:15" s="604" customFormat="1" ht="18.75">
      <c r="A15" s="825" t="s">
        <v>1108</v>
      </c>
      <c r="B15" s="828">
        <v>9531</v>
      </c>
      <c r="C15" s="828">
        <f>+'V.4.17. Accid.Lab suceso'!H15</f>
        <v>12181</v>
      </c>
      <c r="D15" s="856">
        <f t="shared" ref="D15" si="1">+B15/C15</f>
        <v>0.78244807487070023</v>
      </c>
      <c r="E15" s="117"/>
      <c r="F15" s="117"/>
      <c r="G15" s="298"/>
      <c r="H15" s="298"/>
    </row>
    <row r="16" spans="1:15" s="66" customFormat="1" ht="18.75">
      <c r="A16" s="826" t="s">
        <v>2</v>
      </c>
      <c r="B16" s="827">
        <f>SUM(B4:B15)</f>
        <v>296270</v>
      </c>
      <c r="C16" s="827">
        <f>SUM(C4:C15)</f>
        <v>356973</v>
      </c>
      <c r="D16" s="857">
        <f>AVERAGE(D4:D15)</f>
        <v>0.81786592480570108</v>
      </c>
      <c r="E16" s="117"/>
      <c r="F16" s="117"/>
      <c r="G16" s="298"/>
      <c r="H16" s="298"/>
    </row>
    <row r="17" spans="1:10" s="66" customFormat="1" ht="15.75">
      <c r="A17" s="118"/>
      <c r="B17" s="117"/>
      <c r="C17" s="117"/>
      <c r="D17" s="117"/>
      <c r="E17" s="117"/>
      <c r="F17" s="117"/>
      <c r="G17" s="298"/>
      <c r="H17" s="298"/>
    </row>
    <row r="18" spans="1:10" s="66" customFormat="1">
      <c r="A18" s="118"/>
      <c r="B18" s="117"/>
      <c r="C18" s="117"/>
      <c r="D18" s="117"/>
      <c r="E18" s="117"/>
      <c r="F18" s="117"/>
      <c r="G18" s="117"/>
      <c r="H18" s="117"/>
    </row>
    <row r="19" spans="1:10" s="66" customFormat="1">
      <c r="A19" s="118"/>
      <c r="B19" s="117"/>
      <c r="C19" s="117"/>
      <c r="D19" s="117"/>
    </row>
    <row r="20" spans="1:10" s="66" customFormat="1">
      <c r="A20" s="118"/>
      <c r="B20" s="117"/>
      <c r="C20" s="117"/>
      <c r="D20" s="117"/>
    </row>
    <row r="21" spans="1:10" s="66" customFormat="1"/>
    <row r="22" spans="1:10" s="66" customFormat="1"/>
    <row r="23" spans="1:10" s="66" customFormat="1"/>
    <row r="24" spans="1:10" s="66" customFormat="1"/>
    <row r="25" spans="1:10">
      <c r="A25" s="66"/>
      <c r="B25" s="66"/>
      <c r="C25" s="66"/>
      <c r="D25" s="66"/>
      <c r="E25" s="66"/>
      <c r="F25" s="66"/>
      <c r="G25" s="66"/>
      <c r="H25" s="66"/>
      <c r="I25" s="66"/>
      <c r="J25" s="66"/>
    </row>
    <row r="26" spans="1:10">
      <c r="A26" s="66"/>
      <c r="B26" s="66"/>
      <c r="C26" s="66"/>
      <c r="D26" s="66"/>
    </row>
    <row r="27" spans="1:10">
      <c r="A27" s="66"/>
      <c r="B27" s="66"/>
      <c r="C27" s="66"/>
      <c r="D27" s="66"/>
    </row>
  </sheetData>
  <mergeCells count="1">
    <mergeCell ref="A1:O1"/>
  </mergeCells>
  <printOptions horizontalCentered="1"/>
  <pageMargins left="0.39370078740157483" right="0.39370078740157483" top="0.23622047244094491" bottom="0.23622047244094491" header="0.31496062992125984" footer="0.31496062992125984"/>
  <pageSetup scale="52"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tabColor rgb="FF66FF33"/>
    <pageSetUpPr fitToPage="1"/>
  </sheetPr>
  <dimension ref="A1:L27"/>
  <sheetViews>
    <sheetView showGridLines="0" view="pageBreakPreview" zoomScale="70" zoomScaleNormal="100" zoomScaleSheetLayoutView="70" workbookViewId="0">
      <selection activeCell="M1" sqref="M1:V1048576"/>
    </sheetView>
  </sheetViews>
  <sheetFormatPr baseColWidth="10" defaultColWidth="11.42578125" defaultRowHeight="15"/>
  <cols>
    <col min="1" max="1" width="20.5703125" style="32" customWidth="1"/>
    <col min="2" max="2" width="14.7109375" style="151" customWidth="1"/>
    <col min="3" max="4" width="13.85546875" style="151" customWidth="1"/>
    <col min="5" max="5" width="21.7109375" style="32" customWidth="1"/>
    <col min="6" max="6" width="21.5703125" style="32" customWidth="1"/>
    <col min="7" max="7" width="11.7109375" style="32" customWidth="1"/>
    <col min="8" max="8" width="22.42578125" style="32" customWidth="1"/>
    <col min="9" max="9" width="20" style="32" customWidth="1"/>
    <col min="10" max="10" width="18.85546875" style="32" customWidth="1"/>
    <col min="11" max="11" width="27.5703125" style="32" customWidth="1"/>
    <col min="12" max="12" width="21.42578125" style="32" customWidth="1"/>
    <col min="13" max="16384" width="11.42578125" style="32"/>
  </cols>
  <sheetData>
    <row r="1" spans="1:12" s="66" customFormat="1" ht="86.25" customHeight="1">
      <c r="A1" s="2444"/>
      <c r="B1" s="2444"/>
      <c r="C1" s="2444"/>
      <c r="D1" s="2444"/>
      <c r="E1" s="2444"/>
      <c r="F1" s="2444"/>
      <c r="G1" s="2444"/>
      <c r="H1" s="2444"/>
      <c r="I1" s="2444"/>
      <c r="J1" s="2444"/>
      <c r="K1" s="2444"/>
      <c r="L1" s="2444"/>
    </row>
    <row r="2" spans="1:12" ht="15.75">
      <c r="A2" s="1338"/>
      <c r="B2" s="1338"/>
      <c r="C2" s="1338"/>
      <c r="D2" s="1338"/>
      <c r="E2" s="1338"/>
      <c r="F2" s="1338"/>
      <c r="G2" s="1338"/>
      <c r="H2" s="1338"/>
      <c r="I2" s="1338"/>
      <c r="J2" s="1338"/>
      <c r="K2" s="1338"/>
      <c r="L2" s="1338"/>
    </row>
    <row r="3" spans="1:12" s="66" customFormat="1" ht="29.25" customHeight="1">
      <c r="A3" s="488" t="s">
        <v>0</v>
      </c>
      <c r="B3" s="489" t="s">
        <v>295</v>
      </c>
      <c r="C3" s="489" t="s">
        <v>294</v>
      </c>
      <c r="D3" s="505" t="s">
        <v>103</v>
      </c>
      <c r="E3" s="618" t="s">
        <v>340</v>
      </c>
      <c r="F3" s="490" t="s">
        <v>339</v>
      </c>
    </row>
    <row r="4" spans="1:12" s="66" customFormat="1" ht="18" customHeight="1">
      <c r="A4" s="235" t="s">
        <v>169</v>
      </c>
      <c r="B4" s="1188">
        <v>53</v>
      </c>
      <c r="C4" s="828">
        <v>45</v>
      </c>
      <c r="D4" s="1189">
        <f t="shared" ref="D4:D9" si="0">SUM(B4:C4)</f>
        <v>98</v>
      </c>
      <c r="E4" s="1163">
        <f>B4/D4</f>
        <v>0.54081632653061229</v>
      </c>
      <c r="F4" s="1164">
        <f>C4/D4</f>
        <v>0.45918367346938777</v>
      </c>
      <c r="G4" s="12"/>
    </row>
    <row r="5" spans="1:12" s="66" customFormat="1" ht="18" customHeight="1">
      <c r="A5" s="235" t="s">
        <v>146</v>
      </c>
      <c r="B5" s="1188">
        <v>95</v>
      </c>
      <c r="C5" s="828">
        <v>153</v>
      </c>
      <c r="D5" s="1189">
        <f t="shared" si="0"/>
        <v>248</v>
      </c>
      <c r="E5" s="1163">
        <f>B5/D5</f>
        <v>0.38306451612903225</v>
      </c>
      <c r="F5" s="1164">
        <f>C5/D5</f>
        <v>0.61693548387096775</v>
      </c>
      <c r="G5" s="12"/>
      <c r="H5" s="12"/>
    </row>
    <row r="6" spans="1:12" s="66" customFormat="1" ht="18" customHeight="1">
      <c r="A6" s="235" t="s">
        <v>170</v>
      </c>
      <c r="B6" s="1188">
        <v>226</v>
      </c>
      <c r="C6" s="828">
        <v>169</v>
      </c>
      <c r="D6" s="1189">
        <f t="shared" si="0"/>
        <v>395</v>
      </c>
      <c r="E6" s="1163">
        <f>B6/D6</f>
        <v>0.57215189873417727</v>
      </c>
      <c r="F6" s="1164">
        <f>C6/D6</f>
        <v>0.42784810126582279</v>
      </c>
      <c r="G6" s="12"/>
    </row>
    <row r="7" spans="1:12" s="66" customFormat="1" ht="18" customHeight="1">
      <c r="A7" s="235" t="s">
        <v>385</v>
      </c>
      <c r="B7" s="1188">
        <v>191</v>
      </c>
      <c r="C7" s="828">
        <v>251</v>
      </c>
      <c r="D7" s="1189">
        <f t="shared" si="0"/>
        <v>442</v>
      </c>
      <c r="E7" s="1163">
        <f>B7/D7</f>
        <v>0.4321266968325792</v>
      </c>
      <c r="F7" s="1164">
        <f>C7/D7</f>
        <v>0.5678733031674208</v>
      </c>
      <c r="G7" s="12"/>
    </row>
    <row r="8" spans="1:12" s="66" customFormat="1" ht="18" customHeight="1">
      <c r="A8" s="235" t="s">
        <v>419</v>
      </c>
      <c r="B8" s="1188">
        <v>118</v>
      </c>
      <c r="C8" s="828">
        <v>384</v>
      </c>
      <c r="D8" s="1189">
        <f t="shared" si="0"/>
        <v>502</v>
      </c>
      <c r="E8" s="1163">
        <f t="shared" ref="E8:E13" si="1">B8/D8</f>
        <v>0.23505976095617531</v>
      </c>
      <c r="F8" s="1164">
        <f t="shared" ref="F8:F13" si="2">C8/D8</f>
        <v>0.76494023904382469</v>
      </c>
      <c r="G8" s="12"/>
    </row>
    <row r="9" spans="1:12" s="66" customFormat="1" ht="18" customHeight="1">
      <c r="A9" s="235" t="s">
        <v>424</v>
      </c>
      <c r="B9" s="1188">
        <v>122</v>
      </c>
      <c r="C9" s="828">
        <v>300</v>
      </c>
      <c r="D9" s="1189">
        <f t="shared" si="0"/>
        <v>422</v>
      </c>
      <c r="E9" s="1163">
        <f t="shared" si="1"/>
        <v>0.2890995260663507</v>
      </c>
      <c r="F9" s="1164">
        <f t="shared" si="2"/>
        <v>0.7109004739336493</v>
      </c>
      <c r="G9" s="12"/>
    </row>
    <row r="10" spans="1:12" s="66" customFormat="1" ht="18" customHeight="1">
      <c r="A10" s="235" t="s">
        <v>693</v>
      </c>
      <c r="B10" s="1188">
        <v>102</v>
      </c>
      <c r="C10" s="828">
        <v>243</v>
      </c>
      <c r="D10" s="1189">
        <f t="shared" ref="D10:D15" si="3">SUM(B10:C10)</f>
        <v>345</v>
      </c>
      <c r="E10" s="1163">
        <f t="shared" si="1"/>
        <v>0.29565217391304349</v>
      </c>
      <c r="F10" s="1164">
        <f t="shared" si="2"/>
        <v>0.70434782608695656</v>
      </c>
      <c r="G10" s="12"/>
    </row>
    <row r="11" spans="1:12" s="66" customFormat="1" ht="18" customHeight="1">
      <c r="A11" s="235" t="s">
        <v>747</v>
      </c>
      <c r="B11" s="1188">
        <v>109</v>
      </c>
      <c r="C11" s="828">
        <v>307</v>
      </c>
      <c r="D11" s="1189">
        <f t="shared" si="3"/>
        <v>416</v>
      </c>
      <c r="E11" s="1163">
        <f t="shared" si="1"/>
        <v>0.26201923076923078</v>
      </c>
      <c r="F11" s="1164">
        <f t="shared" si="2"/>
        <v>0.73798076923076927</v>
      </c>
      <c r="G11" s="12"/>
    </row>
    <row r="12" spans="1:12" s="604" customFormat="1" ht="18" customHeight="1">
      <c r="A12" s="235" t="s">
        <v>768</v>
      </c>
      <c r="B12" s="1188">
        <v>149</v>
      </c>
      <c r="C12" s="828">
        <v>355</v>
      </c>
      <c r="D12" s="1189">
        <f t="shared" si="3"/>
        <v>504</v>
      </c>
      <c r="E12" s="1163">
        <f t="shared" si="1"/>
        <v>0.29563492063492064</v>
      </c>
      <c r="F12" s="1164">
        <f t="shared" si="2"/>
        <v>0.70436507936507942</v>
      </c>
      <c r="G12" s="12"/>
    </row>
    <row r="13" spans="1:12" s="431" customFormat="1" ht="18" customHeight="1">
      <c r="A13" s="235" t="s">
        <v>818</v>
      </c>
      <c r="B13" s="1188">
        <v>222</v>
      </c>
      <c r="C13" s="828">
        <v>667</v>
      </c>
      <c r="D13" s="1189">
        <f t="shared" si="3"/>
        <v>889</v>
      </c>
      <c r="E13" s="1163">
        <f t="shared" si="1"/>
        <v>0.24971878515185603</v>
      </c>
      <c r="F13" s="1164">
        <f t="shared" si="2"/>
        <v>0.75028121484814403</v>
      </c>
    </row>
    <row r="14" spans="1:12" s="66" customFormat="1" ht="18.75">
      <c r="A14" s="235" t="s">
        <v>875</v>
      </c>
      <c r="B14" s="1188">
        <v>162</v>
      </c>
      <c r="C14" s="828">
        <v>585</v>
      </c>
      <c r="D14" s="1189">
        <f t="shared" si="3"/>
        <v>747</v>
      </c>
      <c r="E14" s="1163">
        <f>B14/D14</f>
        <v>0.21686746987951808</v>
      </c>
      <c r="F14" s="1164">
        <f>C14/D14</f>
        <v>0.7831325301204819</v>
      </c>
      <c r="G14" s="431"/>
      <c r="L14" s="32"/>
    </row>
    <row r="15" spans="1:12" s="604" customFormat="1" ht="18.75">
      <c r="A15" s="235" t="s">
        <v>1108</v>
      </c>
      <c r="B15" s="1188">
        <v>51</v>
      </c>
      <c r="C15" s="828">
        <v>106</v>
      </c>
      <c r="D15" s="1189">
        <f t="shared" si="3"/>
        <v>157</v>
      </c>
      <c r="E15" s="1163">
        <f>B15/D15</f>
        <v>0.32484076433121017</v>
      </c>
      <c r="F15" s="1164">
        <f>C15/D15</f>
        <v>0.67515923566878977</v>
      </c>
      <c r="G15" s="431"/>
      <c r="L15" s="32"/>
    </row>
    <row r="16" spans="1:12" s="66" customFormat="1" ht="18.75">
      <c r="A16" s="505" t="s">
        <v>2</v>
      </c>
      <c r="B16" s="827">
        <f>SUM(B4:B15)</f>
        <v>1600</v>
      </c>
      <c r="C16" s="827">
        <f>SUM(C4:C15)</f>
        <v>3565</v>
      </c>
      <c r="D16" s="826">
        <f>SUM(D4:D15)</f>
        <v>5165</v>
      </c>
      <c r="E16" s="1165">
        <f>B16/D16</f>
        <v>0.30977734753146174</v>
      </c>
      <c r="F16" s="1166">
        <f>C16/D16</f>
        <v>0.6902226524685382</v>
      </c>
      <c r="L16" s="32"/>
    </row>
    <row r="17" spans="1:12" s="66" customFormat="1">
      <c r="A17" s="118"/>
      <c r="B17" s="1190"/>
      <c r="C17" s="1190"/>
      <c r="D17" s="1174"/>
    </row>
    <row r="18" spans="1:12" s="66" customFormat="1">
      <c r="A18" s="118"/>
      <c r="B18" s="1190"/>
      <c r="C18" s="1190"/>
      <c r="D18" s="1174"/>
    </row>
    <row r="19" spans="1:12" s="66" customFormat="1">
      <c r="A19" s="118"/>
      <c r="B19" s="1190"/>
      <c r="C19" s="1190"/>
      <c r="D19" s="1174"/>
    </row>
    <row r="20" spans="1:12" s="66" customFormat="1">
      <c r="A20" s="118"/>
      <c r="B20" s="1190"/>
      <c r="C20" s="1190"/>
      <c r="D20" s="1174"/>
    </row>
    <row r="21" spans="1:12" s="66" customFormat="1">
      <c r="B21" s="1174"/>
      <c r="C21" s="1174"/>
      <c r="D21" s="1174"/>
    </row>
    <row r="22" spans="1:12" s="66" customFormat="1">
      <c r="B22" s="1174"/>
      <c r="C22" s="1174"/>
      <c r="D22" s="1174"/>
    </row>
    <row r="23" spans="1:12" s="66" customFormat="1">
      <c r="B23" s="1174"/>
      <c r="C23" s="1174"/>
      <c r="D23" s="1174"/>
    </row>
    <row r="24" spans="1:12" s="66" customFormat="1">
      <c r="B24" s="1174"/>
      <c r="C24" s="1174"/>
      <c r="D24" s="1174"/>
    </row>
    <row r="25" spans="1:12">
      <c r="A25" s="66"/>
      <c r="B25" s="1174"/>
      <c r="C25" s="1174"/>
      <c r="D25" s="1174"/>
      <c r="E25" s="66"/>
      <c r="F25" s="66"/>
      <c r="G25" s="66"/>
    </row>
    <row r="26" spans="1:12">
      <c r="A26" s="66"/>
      <c r="B26" s="1174"/>
      <c r="C26" s="1174"/>
      <c r="D26" s="1174"/>
      <c r="E26" s="66"/>
      <c r="F26" s="66"/>
      <c r="L26" s="116"/>
    </row>
    <row r="27" spans="1:12">
      <c r="A27" s="66"/>
      <c r="B27" s="1174"/>
      <c r="C27" s="1174"/>
      <c r="D27" s="1174"/>
      <c r="E27" s="66"/>
      <c r="F27" s="66"/>
    </row>
  </sheetData>
  <mergeCells count="1">
    <mergeCell ref="A1:L1"/>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6">
    <tabColor rgb="FF66FF33"/>
    <pageSetUpPr fitToPage="1"/>
  </sheetPr>
  <dimension ref="A1:L28"/>
  <sheetViews>
    <sheetView showGridLines="0" view="pageBreakPreview" zoomScale="73" zoomScaleNormal="100" zoomScaleSheetLayoutView="73" workbookViewId="0">
      <selection activeCell="M1" sqref="M1:W1048576"/>
    </sheetView>
  </sheetViews>
  <sheetFormatPr baseColWidth="10" defaultColWidth="11.42578125" defaultRowHeight="15"/>
  <cols>
    <col min="1" max="1" width="16" style="32" customWidth="1"/>
    <col min="2" max="2" width="12.28515625" style="32" customWidth="1"/>
    <col min="3" max="3" width="18.140625" style="32" customWidth="1"/>
    <col min="4" max="4" width="14" style="32" customWidth="1"/>
    <col min="5" max="5" width="17.7109375" style="32" customWidth="1"/>
    <col min="6" max="6" width="17" style="32" customWidth="1"/>
    <col min="7" max="8" width="21" style="32" customWidth="1"/>
    <col min="9" max="9" width="30.140625" style="32" customWidth="1"/>
    <col min="10" max="10" width="26.7109375" style="32" customWidth="1"/>
    <col min="11" max="11" width="21" style="32" customWidth="1"/>
    <col min="12" max="12" width="16.28515625" style="32" customWidth="1"/>
    <col min="13" max="16384" width="11.42578125" style="32"/>
  </cols>
  <sheetData>
    <row r="1" spans="1:12" s="66" customFormat="1" ht="88.5" customHeight="1">
      <c r="A1" s="2457"/>
      <c r="B1" s="2457"/>
      <c r="C1" s="2457"/>
      <c r="D1" s="2457"/>
      <c r="E1" s="2457"/>
      <c r="F1" s="2457"/>
      <c r="G1" s="2457"/>
      <c r="H1" s="2457"/>
      <c r="I1" s="2457"/>
      <c r="J1" s="2457"/>
      <c r="K1" s="2457"/>
      <c r="L1" s="2457"/>
    </row>
    <row r="2" spans="1:12" ht="8.25" customHeight="1">
      <c r="A2" s="157"/>
      <c r="B2" s="157"/>
      <c r="C2" s="157"/>
      <c r="D2" s="157"/>
      <c r="E2" s="157"/>
      <c r="F2" s="157"/>
      <c r="G2" s="157"/>
      <c r="H2" s="157"/>
      <c r="I2" s="157"/>
      <c r="J2" s="157"/>
      <c r="K2" s="157"/>
      <c r="L2" s="157"/>
    </row>
    <row r="3" spans="1:12" s="66" customFormat="1" ht="24" customHeight="1">
      <c r="A3" s="726" t="s">
        <v>0</v>
      </c>
      <c r="B3" s="317" t="s">
        <v>295</v>
      </c>
      <c r="C3" s="317" t="s">
        <v>294</v>
      </c>
      <c r="D3" s="307" t="s">
        <v>103</v>
      </c>
      <c r="E3" s="1130" t="s">
        <v>340</v>
      </c>
      <c r="F3" s="318" t="s">
        <v>339</v>
      </c>
    </row>
    <row r="4" spans="1:12" s="66" customFormat="1" ht="17.25" customHeight="1">
      <c r="A4" s="725" t="s">
        <v>169</v>
      </c>
      <c r="B4" s="619">
        <v>65</v>
      </c>
      <c r="C4" s="620">
        <v>86</v>
      </c>
      <c r="D4" s="621">
        <f t="shared" ref="D4:D12" si="0">SUM(B4:C4)</f>
        <v>151</v>
      </c>
      <c r="E4" s="622">
        <f>B5/D4</f>
        <v>0.58940397350993379</v>
      </c>
      <c r="F4" s="623">
        <f>C5/D4</f>
        <v>0.37748344370860926</v>
      </c>
      <c r="G4" s="12"/>
    </row>
    <row r="5" spans="1:12" s="66" customFormat="1" ht="15.75">
      <c r="A5" s="328" t="s">
        <v>146</v>
      </c>
      <c r="B5" s="619">
        <v>89</v>
      </c>
      <c r="C5" s="620">
        <v>57</v>
      </c>
      <c r="D5" s="621">
        <f t="shared" si="0"/>
        <v>146</v>
      </c>
      <c r="E5" s="622">
        <f t="shared" ref="E5:E16" si="1">B5/D5</f>
        <v>0.6095890410958904</v>
      </c>
      <c r="F5" s="623">
        <f t="shared" ref="F5:F16" si="2">C5/D5</f>
        <v>0.3904109589041096</v>
      </c>
      <c r="G5" s="12"/>
    </row>
    <row r="6" spans="1:12" s="66" customFormat="1" ht="15.75">
      <c r="A6" s="328" t="s">
        <v>170</v>
      </c>
      <c r="B6" s="619">
        <v>86</v>
      </c>
      <c r="C6" s="620">
        <v>86</v>
      </c>
      <c r="D6" s="621">
        <f t="shared" si="0"/>
        <v>172</v>
      </c>
      <c r="E6" s="622">
        <f t="shared" si="1"/>
        <v>0.5</v>
      </c>
      <c r="F6" s="623">
        <f t="shared" si="2"/>
        <v>0.5</v>
      </c>
      <c r="G6" s="12"/>
    </row>
    <row r="7" spans="1:12" s="66" customFormat="1" ht="15.75">
      <c r="A7" s="322" t="s">
        <v>385</v>
      </c>
      <c r="B7" s="619">
        <v>45</v>
      </c>
      <c r="C7" s="620">
        <v>77</v>
      </c>
      <c r="D7" s="621">
        <f t="shared" si="0"/>
        <v>122</v>
      </c>
      <c r="E7" s="622">
        <f t="shared" si="1"/>
        <v>0.36885245901639346</v>
      </c>
      <c r="F7" s="623">
        <f t="shared" si="2"/>
        <v>0.63114754098360659</v>
      </c>
      <c r="G7" s="12"/>
    </row>
    <row r="8" spans="1:12" s="66" customFormat="1" ht="15.75">
      <c r="A8" s="322" t="s">
        <v>419</v>
      </c>
      <c r="B8" s="619">
        <v>79</v>
      </c>
      <c r="C8" s="620">
        <v>133</v>
      </c>
      <c r="D8" s="621">
        <f t="shared" si="0"/>
        <v>212</v>
      </c>
      <c r="E8" s="622">
        <f t="shared" si="1"/>
        <v>0.37264150943396224</v>
      </c>
      <c r="F8" s="623">
        <f t="shared" si="2"/>
        <v>0.62735849056603776</v>
      </c>
      <c r="G8" s="12"/>
    </row>
    <row r="9" spans="1:12" s="66" customFormat="1" ht="15.75">
      <c r="A9" s="322" t="s">
        <v>424</v>
      </c>
      <c r="B9" s="619">
        <v>66</v>
      </c>
      <c r="C9" s="620">
        <v>115</v>
      </c>
      <c r="D9" s="621">
        <f t="shared" si="0"/>
        <v>181</v>
      </c>
      <c r="E9" s="622">
        <f t="shared" si="1"/>
        <v>0.36464088397790057</v>
      </c>
      <c r="F9" s="623">
        <f t="shared" si="2"/>
        <v>0.63535911602209949</v>
      </c>
      <c r="G9" s="12"/>
    </row>
    <row r="10" spans="1:12" s="66" customFormat="1" ht="15.75">
      <c r="A10" s="322" t="s">
        <v>693</v>
      </c>
      <c r="B10" s="619">
        <v>99</v>
      </c>
      <c r="C10" s="620">
        <v>176</v>
      </c>
      <c r="D10" s="621">
        <f t="shared" si="0"/>
        <v>275</v>
      </c>
      <c r="E10" s="622">
        <f t="shared" si="1"/>
        <v>0.36</v>
      </c>
      <c r="F10" s="623">
        <f t="shared" si="2"/>
        <v>0.64</v>
      </c>
      <c r="G10" s="12"/>
    </row>
    <row r="11" spans="1:12" s="604" customFormat="1" ht="15.75">
      <c r="A11" s="328" t="s">
        <v>747</v>
      </c>
      <c r="B11" s="737">
        <v>134</v>
      </c>
      <c r="C11" s="678">
        <v>184</v>
      </c>
      <c r="D11" s="738">
        <f t="shared" si="0"/>
        <v>318</v>
      </c>
      <c r="E11" s="622">
        <f>B11/D11</f>
        <v>0.42138364779874216</v>
      </c>
      <c r="F11" s="623">
        <f>C11/D11</f>
        <v>0.57861635220125784</v>
      </c>
      <c r="G11" s="12"/>
    </row>
    <row r="12" spans="1:12" s="604" customFormat="1" ht="15.75">
      <c r="A12" s="328" t="s">
        <v>768</v>
      </c>
      <c r="B12" s="737">
        <v>121</v>
      </c>
      <c r="C12" s="678">
        <v>201</v>
      </c>
      <c r="D12" s="738">
        <f t="shared" si="0"/>
        <v>322</v>
      </c>
      <c r="E12" s="622">
        <f>B12/D12</f>
        <v>0.37577639751552794</v>
      </c>
      <c r="F12" s="623">
        <f>C12/D12</f>
        <v>0.62422360248447206</v>
      </c>
      <c r="G12" s="12"/>
    </row>
    <row r="13" spans="1:12" s="66" customFormat="1" ht="15.75">
      <c r="A13" s="328" t="s">
        <v>818</v>
      </c>
      <c r="B13" s="737">
        <v>352</v>
      </c>
      <c r="C13" s="678">
        <v>296</v>
      </c>
      <c r="D13" s="738">
        <f>SUM(B13:C13)</f>
        <v>648</v>
      </c>
      <c r="E13" s="622">
        <f>B13/D13</f>
        <v>0.54320987654320985</v>
      </c>
      <c r="F13" s="623">
        <f>C13/D13</f>
        <v>0.4567901234567901</v>
      </c>
      <c r="G13" s="12"/>
    </row>
    <row r="14" spans="1:12" s="604" customFormat="1" ht="15.75">
      <c r="A14" s="328" t="s">
        <v>875</v>
      </c>
      <c r="B14" s="737">
        <v>701</v>
      </c>
      <c r="C14" s="678">
        <v>440</v>
      </c>
      <c r="D14" s="738">
        <f>SUM(B14:C14)</f>
        <v>1141</v>
      </c>
      <c r="E14" s="622">
        <f>B14/D14</f>
        <v>0.6143733567046451</v>
      </c>
      <c r="F14" s="623">
        <f>C14/D14</f>
        <v>0.38562664329535495</v>
      </c>
      <c r="G14" s="12"/>
    </row>
    <row r="15" spans="1:12" s="604" customFormat="1" ht="15.75">
      <c r="A15" s="302" t="s">
        <v>1108</v>
      </c>
      <c r="B15" s="737">
        <v>320</v>
      </c>
      <c r="C15" s="678">
        <v>201</v>
      </c>
      <c r="D15" s="738">
        <f>SUM(B15:C15)</f>
        <v>521</v>
      </c>
      <c r="E15" s="622">
        <f>B15/D15</f>
        <v>0.61420345489443373</v>
      </c>
      <c r="F15" s="623">
        <f>C15/D15</f>
        <v>0.38579654510556621</v>
      </c>
      <c r="G15" s="12"/>
    </row>
    <row r="16" spans="1:12" s="66" customFormat="1" ht="15.75">
      <c r="A16" s="921" t="s">
        <v>2</v>
      </c>
      <c r="B16" s="624">
        <f>SUM(B4:B15)</f>
        <v>2157</v>
      </c>
      <c r="C16" s="624">
        <f>SUM(C4:C15)</f>
        <v>2052</v>
      </c>
      <c r="D16" s="625">
        <f>SUM(D4:D15)</f>
        <v>4209</v>
      </c>
      <c r="E16" s="626">
        <f t="shared" si="1"/>
        <v>0.5124732715609408</v>
      </c>
      <c r="F16" s="627">
        <f t="shared" si="2"/>
        <v>0.48752672843905914</v>
      </c>
    </row>
    <row r="17" spans="1:12" s="66" customFormat="1">
      <c r="A17" s="118"/>
      <c r="B17" s="117"/>
      <c r="C17" s="117"/>
      <c r="L17" s="32"/>
    </row>
    <row r="18" spans="1:12" s="66" customFormat="1">
      <c r="A18" s="118"/>
      <c r="B18" s="117"/>
      <c r="C18" s="117"/>
      <c r="L18" s="32"/>
    </row>
    <row r="19" spans="1:12" s="66" customFormat="1">
      <c r="A19" s="118"/>
      <c r="B19" s="117"/>
      <c r="C19" s="117"/>
    </row>
    <row r="20" spans="1:12" s="66" customFormat="1">
      <c r="A20" s="118"/>
      <c r="B20" s="117"/>
      <c r="C20" s="117"/>
    </row>
    <row r="21" spans="1:12" s="66" customFormat="1"/>
    <row r="22" spans="1:12" s="66" customFormat="1"/>
    <row r="23" spans="1:12" s="66" customFormat="1"/>
    <row r="24" spans="1:12" s="66" customFormat="1"/>
    <row r="25" spans="1:12" s="66" customFormat="1"/>
    <row r="26" spans="1:12" s="66" customFormat="1"/>
    <row r="27" spans="1:12">
      <c r="A27" s="66"/>
      <c r="B27" s="66"/>
      <c r="C27" s="66"/>
      <c r="D27" s="66"/>
      <c r="E27" s="66"/>
      <c r="F27" s="66"/>
    </row>
    <row r="28" spans="1:12">
      <c r="L28" s="116"/>
    </row>
  </sheetData>
  <mergeCells count="1">
    <mergeCell ref="A1:L1"/>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tabColor rgb="FF66FF33"/>
    <pageSetUpPr fitToPage="1"/>
  </sheetPr>
  <dimension ref="A1:M27"/>
  <sheetViews>
    <sheetView showGridLines="0" view="pageBreakPreview" zoomScale="73" zoomScaleNormal="100" zoomScaleSheetLayoutView="73" workbookViewId="0">
      <selection activeCell="N1" sqref="N1:W1048576"/>
    </sheetView>
  </sheetViews>
  <sheetFormatPr baseColWidth="10" defaultColWidth="11.42578125" defaultRowHeight="15"/>
  <cols>
    <col min="1" max="1" width="18.85546875" style="32" customWidth="1"/>
    <col min="2" max="4" width="12.28515625" style="32" customWidth="1"/>
    <col min="5" max="5" width="14.85546875" style="32" hidden="1" customWidth="1"/>
    <col min="6" max="6" width="14.42578125" style="32" customWidth="1"/>
    <col min="7" max="9" width="15.85546875" style="32" customWidth="1"/>
    <col min="10" max="10" width="25.42578125" style="32" customWidth="1"/>
    <col min="11" max="11" width="19.140625" style="32" customWidth="1"/>
    <col min="12" max="12" width="22.28515625" style="32" customWidth="1"/>
    <col min="13" max="13" width="23.5703125" style="32" customWidth="1"/>
    <col min="14" max="16384" width="11.42578125" style="32"/>
  </cols>
  <sheetData>
    <row r="1" spans="1:13" s="66" customFormat="1" ht="89.25" customHeight="1">
      <c r="A1" s="2443"/>
      <c r="B1" s="2443"/>
      <c r="C1" s="2443"/>
      <c r="D1" s="2443"/>
      <c r="E1" s="2443"/>
      <c r="F1" s="2443"/>
      <c r="G1" s="2443"/>
      <c r="H1" s="2443"/>
      <c r="I1" s="2443"/>
      <c r="J1" s="2443"/>
      <c r="K1" s="2443"/>
      <c r="L1" s="2443"/>
      <c r="M1" s="2443"/>
    </row>
    <row r="2" spans="1:13" ht="9" customHeight="1">
      <c r="A2" s="143"/>
      <c r="B2" s="143"/>
      <c r="C2" s="143"/>
      <c r="D2" s="143"/>
      <c r="E2" s="143"/>
      <c r="F2" s="143"/>
      <c r="G2" s="143"/>
      <c r="H2" s="143"/>
      <c r="I2" s="143"/>
      <c r="J2" s="143"/>
      <c r="K2" s="143"/>
      <c r="L2" s="143"/>
      <c r="M2" s="143"/>
    </row>
    <row r="3" spans="1:13" s="431" customFormat="1" ht="31.5">
      <c r="A3" s="329" t="s">
        <v>0</v>
      </c>
      <c r="B3" s="300" t="s">
        <v>189</v>
      </c>
      <c r="C3" s="300" t="s">
        <v>188</v>
      </c>
      <c r="D3" s="300" t="s">
        <v>187</v>
      </c>
      <c r="E3" s="300" t="s">
        <v>186</v>
      </c>
      <c r="F3" s="306" t="s">
        <v>103</v>
      </c>
      <c r="G3" s="310" t="s">
        <v>185</v>
      </c>
      <c r="H3" s="300" t="s">
        <v>184</v>
      </c>
      <c r="I3" s="300" t="s">
        <v>183</v>
      </c>
      <c r="J3" s="301" t="s">
        <v>182</v>
      </c>
    </row>
    <row r="4" spans="1:13" s="66" customFormat="1" ht="15.75">
      <c r="A4" s="332" t="s">
        <v>169</v>
      </c>
      <c r="B4" s="487">
        <v>34</v>
      </c>
      <c r="C4" s="487">
        <v>28</v>
      </c>
      <c r="D4" s="487">
        <v>2</v>
      </c>
      <c r="E4" s="487">
        <v>1</v>
      </c>
      <c r="F4" s="633">
        <f t="shared" ref="F4:F9" si="0">SUM(B4:E4)</f>
        <v>65</v>
      </c>
      <c r="G4" s="628">
        <f t="shared" ref="G4:G16" si="1">B4/F4</f>
        <v>0.52307692307692311</v>
      </c>
      <c r="H4" s="336">
        <f t="shared" ref="H4:H16" si="2">C4/F4</f>
        <v>0.43076923076923079</v>
      </c>
      <c r="I4" s="336">
        <f t="shared" ref="I4:I16" si="3">D4/F4</f>
        <v>3.0769230769230771E-2</v>
      </c>
      <c r="J4" s="337">
        <f t="shared" ref="J4:J16" si="4">E4/F4</f>
        <v>1.5384615384615385E-2</v>
      </c>
    </row>
    <row r="5" spans="1:13" s="66" customFormat="1" ht="15.75">
      <c r="A5" s="332" t="s">
        <v>146</v>
      </c>
      <c r="B5" s="487">
        <v>20</v>
      </c>
      <c r="C5" s="487">
        <v>64</v>
      </c>
      <c r="D5" s="487">
        <v>5</v>
      </c>
      <c r="E5" s="487">
        <v>0</v>
      </c>
      <c r="F5" s="633">
        <f t="shared" si="0"/>
        <v>89</v>
      </c>
      <c r="G5" s="628">
        <f t="shared" si="1"/>
        <v>0.2247191011235955</v>
      </c>
      <c r="H5" s="336">
        <f t="shared" si="2"/>
        <v>0.7191011235955056</v>
      </c>
      <c r="I5" s="336">
        <f t="shared" si="3"/>
        <v>5.6179775280898875E-2</v>
      </c>
      <c r="J5" s="337">
        <f t="shared" si="4"/>
        <v>0</v>
      </c>
    </row>
    <row r="6" spans="1:13" s="66" customFormat="1" ht="15.75">
      <c r="A6" s="256" t="s">
        <v>170</v>
      </c>
      <c r="B6" s="258">
        <v>29</v>
      </c>
      <c r="C6" s="258">
        <v>54</v>
      </c>
      <c r="D6" s="258">
        <v>3</v>
      </c>
      <c r="E6" s="258">
        <v>0</v>
      </c>
      <c r="F6" s="634">
        <f t="shared" si="0"/>
        <v>86</v>
      </c>
      <c r="G6" s="628">
        <f t="shared" si="1"/>
        <v>0.33720930232558138</v>
      </c>
      <c r="H6" s="336">
        <f t="shared" si="2"/>
        <v>0.62790697674418605</v>
      </c>
      <c r="I6" s="336">
        <f t="shared" si="3"/>
        <v>3.4883720930232558E-2</v>
      </c>
      <c r="J6" s="337">
        <f t="shared" si="4"/>
        <v>0</v>
      </c>
    </row>
    <row r="7" spans="1:13" s="66" customFormat="1" ht="15.75">
      <c r="A7" s="256" t="s">
        <v>385</v>
      </c>
      <c r="B7" s="258">
        <v>15</v>
      </c>
      <c r="C7" s="258">
        <v>26</v>
      </c>
      <c r="D7" s="258">
        <v>4</v>
      </c>
      <c r="E7" s="258"/>
      <c r="F7" s="634">
        <f t="shared" si="0"/>
        <v>45</v>
      </c>
      <c r="G7" s="628">
        <f t="shared" si="1"/>
        <v>0.33333333333333331</v>
      </c>
      <c r="H7" s="336">
        <f t="shared" si="2"/>
        <v>0.57777777777777772</v>
      </c>
      <c r="I7" s="336">
        <f t="shared" si="3"/>
        <v>8.8888888888888892E-2</v>
      </c>
      <c r="J7" s="337">
        <f t="shared" si="4"/>
        <v>0</v>
      </c>
    </row>
    <row r="8" spans="1:13" s="66" customFormat="1" ht="15.75">
      <c r="A8" s="256" t="s">
        <v>419</v>
      </c>
      <c r="B8" s="258">
        <v>40</v>
      </c>
      <c r="C8" s="258">
        <v>38</v>
      </c>
      <c r="D8" s="258">
        <v>1</v>
      </c>
      <c r="E8" s="258"/>
      <c r="F8" s="634">
        <f t="shared" si="0"/>
        <v>79</v>
      </c>
      <c r="G8" s="628">
        <f t="shared" si="1"/>
        <v>0.50632911392405067</v>
      </c>
      <c r="H8" s="336">
        <f t="shared" si="2"/>
        <v>0.48101265822784811</v>
      </c>
      <c r="I8" s="336">
        <f t="shared" si="3"/>
        <v>1.2658227848101266E-2</v>
      </c>
      <c r="J8" s="337">
        <f t="shared" si="4"/>
        <v>0</v>
      </c>
    </row>
    <row r="9" spans="1:13" s="66" customFormat="1" ht="15.75">
      <c r="A9" s="256" t="s">
        <v>424</v>
      </c>
      <c r="B9" s="258">
        <v>31</v>
      </c>
      <c r="C9" s="258">
        <v>32</v>
      </c>
      <c r="D9" s="258">
        <v>3</v>
      </c>
      <c r="E9" s="258"/>
      <c r="F9" s="634">
        <f t="shared" si="0"/>
        <v>66</v>
      </c>
      <c r="G9" s="628">
        <f t="shared" si="1"/>
        <v>0.46969696969696972</v>
      </c>
      <c r="H9" s="336">
        <f t="shared" si="2"/>
        <v>0.48484848484848486</v>
      </c>
      <c r="I9" s="336">
        <f t="shared" si="3"/>
        <v>4.5454545454545456E-2</v>
      </c>
      <c r="J9" s="337">
        <f t="shared" si="4"/>
        <v>0</v>
      </c>
    </row>
    <row r="10" spans="1:13" s="66" customFormat="1" ht="15.75">
      <c r="A10" s="256" t="s">
        <v>693</v>
      </c>
      <c r="B10" s="258">
        <v>51</v>
      </c>
      <c r="C10" s="258">
        <v>48</v>
      </c>
      <c r="D10" s="258">
        <v>0</v>
      </c>
      <c r="E10" s="258"/>
      <c r="F10" s="634">
        <f t="shared" ref="F10:F15" si="5">SUM(B10:E10)</f>
        <v>99</v>
      </c>
      <c r="G10" s="628">
        <f t="shared" si="1"/>
        <v>0.51515151515151514</v>
      </c>
      <c r="H10" s="336">
        <f t="shared" si="2"/>
        <v>0.48484848484848486</v>
      </c>
      <c r="I10" s="336">
        <f t="shared" si="3"/>
        <v>0</v>
      </c>
      <c r="J10" s="337">
        <f t="shared" si="4"/>
        <v>0</v>
      </c>
    </row>
    <row r="11" spans="1:13" s="604" customFormat="1" ht="15.75">
      <c r="A11" s="256" t="s">
        <v>747</v>
      </c>
      <c r="B11" s="258">
        <v>79</v>
      </c>
      <c r="C11" s="258">
        <v>53</v>
      </c>
      <c r="D11" s="258">
        <v>2</v>
      </c>
      <c r="E11" s="258"/>
      <c r="F11" s="634">
        <f t="shared" si="5"/>
        <v>134</v>
      </c>
      <c r="G11" s="628">
        <f>B11/F11</f>
        <v>0.58955223880597019</v>
      </c>
      <c r="H11" s="336">
        <f>C11/F11</f>
        <v>0.39552238805970147</v>
      </c>
      <c r="I11" s="336">
        <f>D11/F11</f>
        <v>1.4925373134328358E-2</v>
      </c>
      <c r="J11" s="337">
        <f>E11/F11</f>
        <v>0</v>
      </c>
    </row>
    <row r="12" spans="1:13" s="604" customFormat="1" ht="15.75">
      <c r="A12" s="256" t="s">
        <v>768</v>
      </c>
      <c r="B12" s="258">
        <v>56</v>
      </c>
      <c r="C12" s="258">
        <v>60</v>
      </c>
      <c r="D12" s="258">
        <v>5</v>
      </c>
      <c r="E12" s="258"/>
      <c r="F12" s="634">
        <f t="shared" si="5"/>
        <v>121</v>
      </c>
      <c r="G12" s="628">
        <f>B12/F12</f>
        <v>0.46280991735537191</v>
      </c>
      <c r="H12" s="336">
        <f>C12/F12</f>
        <v>0.49586776859504134</v>
      </c>
      <c r="I12" s="336">
        <f>D12/F12</f>
        <v>4.1322314049586778E-2</v>
      </c>
      <c r="J12" s="337">
        <f>E12/F12</f>
        <v>0</v>
      </c>
    </row>
    <row r="13" spans="1:13" s="66" customFormat="1" ht="15.75">
      <c r="A13" s="256" t="s">
        <v>818</v>
      </c>
      <c r="B13" s="258">
        <v>167</v>
      </c>
      <c r="C13" s="258">
        <v>161</v>
      </c>
      <c r="D13" s="258">
        <v>24</v>
      </c>
      <c r="E13" s="258"/>
      <c r="F13" s="634">
        <f t="shared" si="5"/>
        <v>352</v>
      </c>
      <c r="G13" s="628">
        <f>B13/F13</f>
        <v>0.47443181818181818</v>
      </c>
      <c r="H13" s="336">
        <f>C13/F13</f>
        <v>0.45738636363636365</v>
      </c>
      <c r="I13" s="336">
        <f>D13/F13</f>
        <v>6.8181818181818177E-2</v>
      </c>
      <c r="J13" s="337">
        <f>E13/F13</f>
        <v>0</v>
      </c>
      <c r="K13" s="604"/>
    </row>
    <row r="14" spans="1:13" s="604" customFormat="1" ht="15.75">
      <c r="A14" s="256" t="s">
        <v>875</v>
      </c>
      <c r="B14" s="258">
        <v>344</v>
      </c>
      <c r="C14" s="258">
        <v>333</v>
      </c>
      <c r="D14" s="258">
        <v>24</v>
      </c>
      <c r="E14" s="258"/>
      <c r="F14" s="634">
        <f t="shared" si="5"/>
        <v>701</v>
      </c>
      <c r="G14" s="628">
        <f>B14/F14</f>
        <v>0.49072753209700426</v>
      </c>
      <c r="H14" s="336">
        <f>C14/F14</f>
        <v>0.47503566333808844</v>
      </c>
      <c r="I14" s="336">
        <f>D14/F14</f>
        <v>3.4236804564907276E-2</v>
      </c>
      <c r="J14" s="337">
        <f>E14/F14</f>
        <v>0</v>
      </c>
    </row>
    <row r="15" spans="1:13" s="604" customFormat="1" ht="15.75">
      <c r="A15" s="302" t="s">
        <v>1108</v>
      </c>
      <c r="B15" s="258">
        <v>186</v>
      </c>
      <c r="C15" s="258">
        <v>125</v>
      </c>
      <c r="D15" s="258">
        <v>9</v>
      </c>
      <c r="E15" s="258"/>
      <c r="F15" s="634">
        <f t="shared" si="5"/>
        <v>320</v>
      </c>
      <c r="G15" s="628">
        <f>B15/F15</f>
        <v>0.58125000000000004</v>
      </c>
      <c r="H15" s="336">
        <f>C15/F15</f>
        <v>0.390625</v>
      </c>
      <c r="I15" s="336">
        <f>D15/F15</f>
        <v>2.8125000000000001E-2</v>
      </c>
      <c r="J15" s="337">
        <f>E15/F15</f>
        <v>0</v>
      </c>
    </row>
    <row r="16" spans="1:13" s="66" customFormat="1" ht="21" customHeight="1">
      <c r="A16" s="306" t="s">
        <v>2</v>
      </c>
      <c r="B16" s="333">
        <f>SUM(B4:B15)</f>
        <v>1052</v>
      </c>
      <c r="C16" s="333">
        <f>SUM(C4:C15)</f>
        <v>1022</v>
      </c>
      <c r="D16" s="333">
        <f>SUM(D4:E15)</f>
        <v>83</v>
      </c>
      <c r="E16" s="333">
        <f>SUM(E4:E14)</f>
        <v>1</v>
      </c>
      <c r="F16" s="630">
        <f>SUM(F4:F14)</f>
        <v>1837</v>
      </c>
      <c r="G16" s="629">
        <f t="shared" si="1"/>
        <v>0.57267283614589004</v>
      </c>
      <c r="H16" s="334">
        <f t="shared" si="2"/>
        <v>0.55634186173108324</v>
      </c>
      <c r="I16" s="334">
        <f t="shared" si="3"/>
        <v>4.5182362547632006E-2</v>
      </c>
      <c r="J16" s="335">
        <f t="shared" si="4"/>
        <v>5.4436581382689172E-4</v>
      </c>
    </row>
    <row r="17" spans="1:11" s="66" customFormat="1">
      <c r="A17" s="2458" t="s">
        <v>894</v>
      </c>
      <c r="B17" s="2458"/>
      <c r="C17" s="2458"/>
      <c r="D17" s="2458"/>
      <c r="E17" s="2458"/>
      <c r="F17" s="2458"/>
      <c r="G17" s="2458"/>
      <c r="H17" s="2458"/>
      <c r="I17" s="2458"/>
      <c r="J17" s="2458"/>
    </row>
    <row r="18" spans="1:11" s="66" customFormat="1">
      <c r="A18" s="118"/>
      <c r="B18" s="117"/>
      <c r="C18" s="117"/>
      <c r="D18" s="117"/>
      <c r="E18" s="117"/>
    </row>
    <row r="19" spans="1:11" s="66" customFormat="1">
      <c r="A19" s="118"/>
      <c r="B19" s="117"/>
      <c r="C19" s="117"/>
      <c r="D19" s="117"/>
      <c r="E19" s="117"/>
    </row>
    <row r="20" spans="1:11" s="66" customFormat="1">
      <c r="A20" s="118"/>
      <c r="B20" s="117"/>
      <c r="C20" s="117"/>
      <c r="D20" s="117"/>
      <c r="E20" s="117"/>
    </row>
    <row r="21" spans="1:11" s="66" customFormat="1"/>
    <row r="22" spans="1:11" s="66" customFormat="1"/>
    <row r="23" spans="1:11" s="66" customFormat="1"/>
    <row r="24" spans="1:11" s="66" customFormat="1"/>
    <row r="25" spans="1:11" s="66" customFormat="1"/>
    <row r="26" spans="1:11" s="66" customFormat="1"/>
    <row r="27" spans="1:11">
      <c r="A27" s="66"/>
      <c r="B27" s="66"/>
      <c r="C27" s="66"/>
      <c r="D27" s="66"/>
      <c r="E27" s="66"/>
      <c r="F27" s="66"/>
      <c r="G27" s="66"/>
      <c r="H27" s="66"/>
      <c r="I27" s="66"/>
      <c r="J27" s="66"/>
      <c r="K27" s="66"/>
    </row>
  </sheetData>
  <mergeCells count="2">
    <mergeCell ref="A1:M1"/>
    <mergeCell ref="A17:J17"/>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8">
    <tabColor rgb="FF66FF33"/>
    <pageSetUpPr fitToPage="1"/>
  </sheetPr>
  <dimension ref="A1:M27"/>
  <sheetViews>
    <sheetView showGridLines="0" view="pageBreakPreview" zoomScale="73" zoomScaleNormal="100" zoomScaleSheetLayoutView="73" workbookViewId="0">
      <selection activeCell="N1" sqref="N1:W1048576"/>
    </sheetView>
  </sheetViews>
  <sheetFormatPr baseColWidth="10" defaultColWidth="11.42578125" defaultRowHeight="15"/>
  <cols>
    <col min="1" max="1" width="17.7109375" style="32" customWidth="1"/>
    <col min="2" max="6" width="12.85546875" style="32" customWidth="1"/>
    <col min="7" max="7" width="13.7109375" style="32" customWidth="1"/>
    <col min="8" max="8" width="16.7109375" style="32" customWidth="1"/>
    <col min="9" max="9" width="19.28515625" style="32" customWidth="1"/>
    <col min="10" max="10" width="14.85546875" style="32" customWidth="1"/>
    <col min="11" max="11" width="18.7109375" style="32" customWidth="1"/>
    <col min="12" max="12" width="22.85546875" style="32" customWidth="1"/>
    <col min="13" max="13" width="23.5703125" style="32" customWidth="1"/>
    <col min="14" max="16384" width="11.42578125" style="32"/>
  </cols>
  <sheetData>
    <row r="1" spans="1:13" s="66" customFormat="1" ht="89.25" customHeight="1">
      <c r="A1" s="2457"/>
      <c r="B1" s="2457"/>
      <c r="C1" s="2457"/>
      <c r="D1" s="2457"/>
      <c r="E1" s="2457"/>
      <c r="F1" s="2457"/>
      <c r="G1" s="2457"/>
      <c r="H1" s="2457"/>
      <c r="I1" s="2457"/>
      <c r="J1" s="2457"/>
      <c r="K1" s="2457"/>
      <c r="L1" s="2457"/>
      <c r="M1" s="2457"/>
    </row>
    <row r="2" spans="1:13" ht="3" customHeight="1">
      <c r="A2" s="157"/>
      <c r="B2" s="157"/>
      <c r="C2" s="157"/>
      <c r="D2" s="157"/>
      <c r="E2" s="157"/>
      <c r="F2" s="1128"/>
      <c r="G2" s="157"/>
      <c r="H2" s="157"/>
      <c r="I2" s="157"/>
      <c r="J2" s="157"/>
      <c r="K2" s="157"/>
      <c r="L2" s="157"/>
      <c r="M2" s="157"/>
    </row>
    <row r="3" spans="1:13" s="66" customFormat="1" ht="26.25" customHeight="1">
      <c r="A3" s="329" t="s">
        <v>0</v>
      </c>
      <c r="B3" s="300" t="s">
        <v>308</v>
      </c>
      <c r="C3" s="300" t="s">
        <v>307</v>
      </c>
      <c r="D3" s="300" t="s">
        <v>306</v>
      </c>
      <c r="E3" s="300" t="s">
        <v>305</v>
      </c>
      <c r="F3" s="300" t="s">
        <v>792</v>
      </c>
      <c r="G3" s="306" t="s">
        <v>103</v>
      </c>
      <c r="H3" s="310" t="s">
        <v>341</v>
      </c>
      <c r="I3" s="300" t="s">
        <v>301</v>
      </c>
      <c r="J3" s="300" t="s">
        <v>300</v>
      </c>
      <c r="K3" s="301" t="s">
        <v>299</v>
      </c>
    </row>
    <row r="4" spans="1:13" s="66" customFormat="1" ht="16.5" customHeight="1">
      <c r="A4" s="332" t="s">
        <v>169</v>
      </c>
      <c r="B4" s="309">
        <v>11</v>
      </c>
      <c r="C4" s="309">
        <v>50</v>
      </c>
      <c r="D4" s="309">
        <v>2</v>
      </c>
      <c r="E4" s="309">
        <v>2</v>
      </c>
      <c r="F4" s="781">
        <v>0</v>
      </c>
      <c r="G4" s="631">
        <f>SUM(B4:F4)</f>
        <v>65</v>
      </c>
      <c r="H4" s="628">
        <f t="shared" ref="H4:H10" si="0">B4/G4</f>
        <v>0.16923076923076924</v>
      </c>
      <c r="I4" s="336">
        <f t="shared" ref="I4:I16" si="1">C4/G4</f>
        <v>0.76923076923076927</v>
      </c>
      <c r="J4" s="336">
        <f t="shared" ref="J4:J16" si="2">D4/G4</f>
        <v>3.0769230769230771E-2</v>
      </c>
      <c r="K4" s="337">
        <f t="shared" ref="K4:K16" si="3">E4/G4</f>
        <v>3.0769230769230771E-2</v>
      </c>
    </row>
    <row r="5" spans="1:13" s="66" customFormat="1" ht="16.5" customHeight="1">
      <c r="A5" s="332" t="s">
        <v>146</v>
      </c>
      <c r="B5" s="309">
        <v>7</v>
      </c>
      <c r="C5" s="309">
        <v>60</v>
      </c>
      <c r="D5" s="309">
        <v>14</v>
      </c>
      <c r="E5" s="309">
        <v>8</v>
      </c>
      <c r="F5" s="781">
        <v>0</v>
      </c>
      <c r="G5" s="631">
        <f>SUM(B5:F5)</f>
        <v>89</v>
      </c>
      <c r="H5" s="628">
        <f t="shared" si="0"/>
        <v>7.8651685393258425E-2</v>
      </c>
      <c r="I5" s="336">
        <f t="shared" si="1"/>
        <v>0.6741573033707865</v>
      </c>
      <c r="J5" s="336">
        <f t="shared" si="2"/>
        <v>0.15730337078651685</v>
      </c>
      <c r="K5" s="337">
        <f t="shared" si="3"/>
        <v>8.98876404494382E-2</v>
      </c>
    </row>
    <row r="6" spans="1:13" s="66" customFormat="1" ht="16.5" customHeight="1">
      <c r="A6" s="256" t="s">
        <v>170</v>
      </c>
      <c r="B6" s="294">
        <v>6</v>
      </c>
      <c r="C6" s="294">
        <v>64</v>
      </c>
      <c r="D6" s="294">
        <v>10</v>
      </c>
      <c r="E6" s="294">
        <v>6</v>
      </c>
      <c r="F6" s="781">
        <v>0</v>
      </c>
      <c r="G6" s="632">
        <f t="shared" ref="G6:G11" si="4">SUM(B6:E6)</f>
        <v>86</v>
      </c>
      <c r="H6" s="628">
        <f t="shared" si="0"/>
        <v>6.9767441860465115E-2</v>
      </c>
      <c r="I6" s="336">
        <f t="shared" si="1"/>
        <v>0.7441860465116279</v>
      </c>
      <c r="J6" s="336">
        <f t="shared" si="2"/>
        <v>0.11627906976744186</v>
      </c>
      <c r="K6" s="337">
        <f t="shared" si="3"/>
        <v>6.9767441860465115E-2</v>
      </c>
    </row>
    <row r="7" spans="1:13" s="66" customFormat="1" ht="16.5" customHeight="1">
      <c r="A7" s="256" t="s">
        <v>385</v>
      </c>
      <c r="B7" s="294">
        <v>6</v>
      </c>
      <c r="C7" s="294">
        <v>26</v>
      </c>
      <c r="D7" s="294">
        <v>10</v>
      </c>
      <c r="E7" s="294">
        <v>3</v>
      </c>
      <c r="F7" s="781">
        <v>0</v>
      </c>
      <c r="G7" s="632">
        <f t="shared" si="4"/>
        <v>45</v>
      </c>
      <c r="H7" s="628">
        <f t="shared" si="0"/>
        <v>0.13333333333333333</v>
      </c>
      <c r="I7" s="336">
        <f t="shared" si="1"/>
        <v>0.57777777777777772</v>
      </c>
      <c r="J7" s="336">
        <f t="shared" si="2"/>
        <v>0.22222222222222221</v>
      </c>
      <c r="K7" s="337">
        <f t="shared" si="3"/>
        <v>6.6666666666666666E-2</v>
      </c>
    </row>
    <row r="8" spans="1:13" s="66" customFormat="1" ht="16.5" customHeight="1">
      <c r="A8" s="256" t="s">
        <v>419</v>
      </c>
      <c r="B8" s="294">
        <v>8</v>
      </c>
      <c r="C8" s="294">
        <v>58</v>
      </c>
      <c r="D8" s="294">
        <v>8</v>
      </c>
      <c r="E8" s="294">
        <v>5</v>
      </c>
      <c r="F8" s="781">
        <v>0</v>
      </c>
      <c r="G8" s="632">
        <f t="shared" si="4"/>
        <v>79</v>
      </c>
      <c r="H8" s="628">
        <f t="shared" si="0"/>
        <v>0.10126582278481013</v>
      </c>
      <c r="I8" s="336">
        <f t="shared" si="1"/>
        <v>0.73417721518987344</v>
      </c>
      <c r="J8" s="336">
        <f t="shared" si="2"/>
        <v>0.10126582278481013</v>
      </c>
      <c r="K8" s="337">
        <f t="shared" si="3"/>
        <v>6.3291139240506333E-2</v>
      </c>
    </row>
    <row r="9" spans="1:13" s="66" customFormat="1" ht="16.5" customHeight="1">
      <c r="A9" s="256" t="s">
        <v>424</v>
      </c>
      <c r="B9" s="294">
        <v>7</v>
      </c>
      <c r="C9" s="294">
        <v>49</v>
      </c>
      <c r="D9" s="294">
        <v>8</v>
      </c>
      <c r="E9" s="294">
        <v>2</v>
      </c>
      <c r="F9" s="781">
        <v>0</v>
      </c>
      <c r="G9" s="632">
        <f t="shared" si="4"/>
        <v>66</v>
      </c>
      <c r="H9" s="628">
        <f t="shared" si="0"/>
        <v>0.10606060606060606</v>
      </c>
      <c r="I9" s="336">
        <f t="shared" si="1"/>
        <v>0.74242424242424243</v>
      </c>
      <c r="J9" s="336">
        <f t="shared" si="2"/>
        <v>0.12121212121212122</v>
      </c>
      <c r="K9" s="337">
        <f t="shared" si="3"/>
        <v>3.0303030303030304E-2</v>
      </c>
      <c r="L9" s="42"/>
      <c r="M9" s="42"/>
    </row>
    <row r="10" spans="1:13" s="66" customFormat="1" ht="16.5" customHeight="1">
      <c r="A10" s="256" t="s">
        <v>693</v>
      </c>
      <c r="B10" s="294">
        <v>22</v>
      </c>
      <c r="C10" s="294">
        <v>66</v>
      </c>
      <c r="D10" s="294">
        <v>5</v>
      </c>
      <c r="E10" s="294">
        <v>6</v>
      </c>
      <c r="F10" s="781">
        <v>0</v>
      </c>
      <c r="G10" s="632">
        <f t="shared" si="4"/>
        <v>99</v>
      </c>
      <c r="H10" s="628">
        <f t="shared" si="0"/>
        <v>0.22222222222222221</v>
      </c>
      <c r="I10" s="336">
        <f t="shared" si="1"/>
        <v>0.66666666666666663</v>
      </c>
      <c r="J10" s="336">
        <f t="shared" si="2"/>
        <v>5.0505050505050504E-2</v>
      </c>
      <c r="K10" s="337">
        <f t="shared" si="3"/>
        <v>6.0606060606060608E-2</v>
      </c>
    </row>
    <row r="11" spans="1:13" s="604" customFormat="1" ht="16.5" customHeight="1">
      <c r="A11" s="256" t="s">
        <v>747</v>
      </c>
      <c r="B11" s="294">
        <v>32</v>
      </c>
      <c r="C11" s="294">
        <v>83</v>
      </c>
      <c r="D11" s="294">
        <v>7</v>
      </c>
      <c r="E11" s="294">
        <v>12</v>
      </c>
      <c r="F11" s="781">
        <v>0</v>
      </c>
      <c r="G11" s="632">
        <f t="shared" si="4"/>
        <v>134</v>
      </c>
      <c r="H11" s="628">
        <f t="shared" ref="H11:H16" si="5">B11/G11</f>
        <v>0.23880597014925373</v>
      </c>
      <c r="I11" s="336">
        <f>C11/G11</f>
        <v>0.61940298507462688</v>
      </c>
      <c r="J11" s="336">
        <f>D11/G11</f>
        <v>5.2238805970149252E-2</v>
      </c>
      <c r="K11" s="337">
        <f>E11/G11</f>
        <v>8.9552238805970144E-2</v>
      </c>
    </row>
    <row r="12" spans="1:13" s="604" customFormat="1" ht="16.5" customHeight="1">
      <c r="A12" s="256" t="s">
        <v>768</v>
      </c>
      <c r="B12" s="294">
        <v>34</v>
      </c>
      <c r="C12" s="294">
        <v>78</v>
      </c>
      <c r="D12" s="294">
        <v>5</v>
      </c>
      <c r="E12" s="294">
        <v>3</v>
      </c>
      <c r="F12" s="1255">
        <v>1</v>
      </c>
      <c r="G12" s="632">
        <f>SUM(B12:F12)</f>
        <v>121</v>
      </c>
      <c r="H12" s="628">
        <f t="shared" si="5"/>
        <v>0.28099173553719009</v>
      </c>
      <c r="I12" s="336">
        <f>C12/G12</f>
        <v>0.64462809917355368</v>
      </c>
      <c r="J12" s="336">
        <f>D12/G12</f>
        <v>4.1322314049586778E-2</v>
      </c>
      <c r="K12" s="337">
        <f>E12/G12</f>
        <v>2.4793388429752067E-2</v>
      </c>
    </row>
    <row r="13" spans="1:13" s="66" customFormat="1" ht="18.75" customHeight="1">
      <c r="A13" s="256" t="s">
        <v>818</v>
      </c>
      <c r="B13" s="1260">
        <v>91</v>
      </c>
      <c r="C13" s="1260">
        <v>240</v>
      </c>
      <c r="D13" s="1260">
        <v>12</v>
      </c>
      <c r="E13" s="1260">
        <v>8</v>
      </c>
      <c r="F13" s="1494">
        <v>1</v>
      </c>
      <c r="G13" s="1261">
        <f>SUM(B13:F13)</f>
        <v>352</v>
      </c>
      <c r="H13" s="1262">
        <f t="shared" si="5"/>
        <v>0.25852272727272729</v>
      </c>
      <c r="I13" s="1263">
        <f>C13/G13</f>
        <v>0.68181818181818177</v>
      </c>
      <c r="J13" s="1263">
        <f>D13/G13</f>
        <v>3.4090909090909088E-2</v>
      </c>
      <c r="K13" s="1264">
        <f>E13/G13</f>
        <v>2.2727272727272728E-2</v>
      </c>
      <c r="L13" s="604"/>
    </row>
    <row r="14" spans="1:13" s="604" customFormat="1" ht="17.25" customHeight="1">
      <c r="A14" s="256" t="s">
        <v>875</v>
      </c>
      <c r="B14" s="1260">
        <v>162</v>
      </c>
      <c r="C14" s="1260">
        <v>496</v>
      </c>
      <c r="D14" s="1260">
        <v>17</v>
      </c>
      <c r="E14" s="1260">
        <v>25</v>
      </c>
      <c r="F14" s="1494">
        <v>1</v>
      </c>
      <c r="G14" s="1261">
        <f>SUM(B14:F14)</f>
        <v>701</v>
      </c>
      <c r="H14" s="1262">
        <f t="shared" si="5"/>
        <v>0.23109843081312412</v>
      </c>
      <c r="I14" s="1263">
        <f>C14/G14</f>
        <v>0.70756062767475036</v>
      </c>
      <c r="J14" s="1263">
        <f>D14/G14</f>
        <v>2.4251069900142655E-2</v>
      </c>
      <c r="K14" s="1264">
        <f>E14/G14</f>
        <v>3.566333808844508E-2</v>
      </c>
    </row>
    <row r="15" spans="1:13" s="604" customFormat="1" ht="17.25" customHeight="1">
      <c r="A15" s="302" t="s">
        <v>1108</v>
      </c>
      <c r="B15" s="1260">
        <v>80</v>
      </c>
      <c r="C15" s="1260">
        <v>229</v>
      </c>
      <c r="D15" s="1260">
        <v>6</v>
      </c>
      <c r="E15" s="1260">
        <v>5</v>
      </c>
      <c r="F15" s="1494">
        <v>0</v>
      </c>
      <c r="G15" s="1261">
        <f>SUM(B15:F15)</f>
        <v>320</v>
      </c>
      <c r="H15" s="1262">
        <f t="shared" si="5"/>
        <v>0.25</v>
      </c>
      <c r="I15" s="1263">
        <f>C15/G15</f>
        <v>0.71562499999999996</v>
      </c>
      <c r="J15" s="1263">
        <f>D15/G15</f>
        <v>1.8749999999999999E-2</v>
      </c>
      <c r="K15" s="1264">
        <f>E15/G15</f>
        <v>1.5625E-2</v>
      </c>
    </row>
    <row r="16" spans="1:13" s="66" customFormat="1" ht="19.5" customHeight="1">
      <c r="A16" s="306" t="s">
        <v>2</v>
      </c>
      <c r="B16" s="333">
        <f>SUM(B4:B15)</f>
        <v>466</v>
      </c>
      <c r="C16" s="333">
        <f>SUM(C4:C15)</f>
        <v>1499</v>
      </c>
      <c r="D16" s="333">
        <f t="shared" ref="D16:F16" si="6">SUM(D4:D15)</f>
        <v>104</v>
      </c>
      <c r="E16" s="333">
        <f t="shared" si="6"/>
        <v>85</v>
      </c>
      <c r="F16" s="333">
        <f t="shared" si="6"/>
        <v>3</v>
      </c>
      <c r="G16" s="630">
        <f>SUM(G4:G15)</f>
        <v>2157</v>
      </c>
      <c r="H16" s="629">
        <f t="shared" si="5"/>
        <v>0.21604079740380158</v>
      </c>
      <c r="I16" s="334">
        <f t="shared" si="1"/>
        <v>0.69494668521094116</v>
      </c>
      <c r="J16" s="334">
        <f t="shared" si="2"/>
        <v>4.8215113583681038E-2</v>
      </c>
      <c r="K16" s="335">
        <f t="shared" si="3"/>
        <v>3.9406583217431616E-2</v>
      </c>
    </row>
    <row r="17" spans="1:12" s="66" customFormat="1">
      <c r="A17" s="118"/>
      <c r="B17" s="117"/>
      <c r="C17" s="117"/>
      <c r="D17" s="117"/>
      <c r="E17" s="117"/>
      <c r="F17" s="117"/>
    </row>
    <row r="18" spans="1:12" s="66" customFormat="1">
      <c r="A18" s="118"/>
      <c r="B18" s="117"/>
      <c r="C18" s="117"/>
      <c r="D18" s="117"/>
      <c r="E18" s="117"/>
      <c r="F18" s="117"/>
    </row>
    <row r="19" spans="1:12" s="66" customFormat="1">
      <c r="A19" s="118"/>
      <c r="B19" s="117"/>
      <c r="C19" s="117"/>
      <c r="D19" s="117"/>
      <c r="E19" s="117"/>
      <c r="F19" s="117"/>
    </row>
    <row r="20" spans="1:12" s="66" customFormat="1">
      <c r="A20" s="118"/>
      <c r="B20" s="117"/>
      <c r="C20" s="117"/>
      <c r="D20" s="117"/>
      <c r="E20" s="117"/>
      <c r="F20" s="117"/>
    </row>
    <row r="21" spans="1:12" s="66" customFormat="1">
      <c r="F21" s="604"/>
    </row>
    <row r="22" spans="1:12" s="66" customFormat="1">
      <c r="F22" s="604"/>
    </row>
    <row r="23" spans="1:12" s="66" customFormat="1">
      <c r="F23" s="604"/>
    </row>
    <row r="24" spans="1:12" s="66" customFormat="1">
      <c r="F24" s="604"/>
    </row>
    <row r="25" spans="1:12" s="66" customFormat="1">
      <c r="F25" s="604"/>
    </row>
    <row r="26" spans="1:12" s="66" customFormat="1">
      <c r="F26" s="604"/>
    </row>
    <row r="27" spans="1:12">
      <c r="A27" s="66"/>
      <c r="B27" s="66"/>
      <c r="C27" s="66"/>
      <c r="D27" s="66"/>
      <c r="E27" s="66"/>
      <c r="F27" s="604"/>
      <c r="G27" s="66"/>
      <c r="H27" s="66"/>
      <c r="I27" s="66"/>
      <c r="J27" s="66"/>
      <c r="K27" s="66"/>
      <c r="L27" s="66"/>
    </row>
  </sheetData>
  <mergeCells count="1">
    <mergeCell ref="A1:M1"/>
  </mergeCells>
  <printOptions horizontalCentered="1"/>
  <pageMargins left="0.39370078740157483" right="0.39370078740157483" top="0.23622047244094491" bottom="0.23622047244094491" header="0.31496062992125984" footer="0.31496062992125984"/>
  <pageSetup scale="61" orientation="landscape"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tabColor rgb="FF66FF33"/>
  </sheetPr>
  <dimension ref="A1:N27"/>
  <sheetViews>
    <sheetView showGridLines="0" view="pageBreakPreview" zoomScale="73" zoomScaleNormal="100" zoomScaleSheetLayoutView="73" workbookViewId="0">
      <selection activeCell="O1" sqref="O1:Z1048576"/>
    </sheetView>
  </sheetViews>
  <sheetFormatPr baseColWidth="10" defaultColWidth="11.42578125" defaultRowHeight="15"/>
  <cols>
    <col min="1" max="1" width="18.42578125" style="32" customWidth="1"/>
    <col min="2" max="3" width="12.28515625" style="32" customWidth="1"/>
    <col min="4" max="4" width="14.140625" style="32" customWidth="1"/>
    <col min="5" max="5" width="10.5703125" style="32" customWidth="1"/>
    <col min="6" max="6" width="9.7109375" style="32" customWidth="1"/>
    <col min="7" max="7" width="15.7109375" style="32" customWidth="1"/>
    <col min="8" max="8" width="11.7109375" style="32" customWidth="1"/>
    <col min="9" max="14" width="16.140625" style="32" customWidth="1"/>
    <col min="15" max="16384" width="11.42578125" style="32"/>
  </cols>
  <sheetData>
    <row r="1" spans="1:14" s="66" customFormat="1" ht="87.75" customHeight="1">
      <c r="A1" s="2444"/>
      <c r="B1" s="2444"/>
      <c r="C1" s="2444"/>
      <c r="D1" s="2444"/>
      <c r="E1" s="2444"/>
      <c r="F1" s="2444"/>
      <c r="G1" s="2444"/>
      <c r="H1" s="2444"/>
      <c r="I1" s="2444"/>
      <c r="J1" s="2444"/>
      <c r="K1" s="2444"/>
      <c r="L1" s="2444"/>
      <c r="M1" s="2444"/>
      <c r="N1" s="2444"/>
    </row>
    <row r="2" spans="1:14" s="66" customFormat="1" ht="4.5" customHeight="1">
      <c r="A2" s="308"/>
      <c r="B2" s="143"/>
      <c r="C2" s="143"/>
      <c r="D2" s="143"/>
      <c r="E2" s="143"/>
      <c r="F2" s="143"/>
      <c r="G2" s="143"/>
      <c r="H2" s="143"/>
      <c r="I2" s="143"/>
      <c r="J2" s="143"/>
      <c r="K2" s="143"/>
      <c r="L2" s="143"/>
      <c r="M2" s="143"/>
      <c r="N2" s="143"/>
    </row>
    <row r="3" spans="1:14" s="66" customFormat="1" ht="51.75" customHeight="1">
      <c r="A3" s="329" t="s">
        <v>0</v>
      </c>
      <c r="B3" s="300" t="s">
        <v>318</v>
      </c>
      <c r="C3" s="300" t="s">
        <v>317</v>
      </c>
      <c r="D3" s="300" t="s">
        <v>316</v>
      </c>
      <c r="E3" s="300" t="s">
        <v>315</v>
      </c>
      <c r="F3" s="300" t="s">
        <v>314</v>
      </c>
      <c r="G3" s="300" t="s">
        <v>303</v>
      </c>
      <c r="H3" s="306" t="s">
        <v>103</v>
      </c>
      <c r="I3" s="300" t="s">
        <v>313</v>
      </c>
      <c r="J3" s="331" t="s">
        <v>312</v>
      </c>
      <c r="K3" s="300" t="s">
        <v>311</v>
      </c>
      <c r="L3" s="300" t="s">
        <v>310</v>
      </c>
      <c r="M3" s="300" t="s">
        <v>309</v>
      </c>
      <c r="N3" s="301" t="s">
        <v>182</v>
      </c>
    </row>
    <row r="4" spans="1:14" s="66" customFormat="1" ht="17.25" customHeight="1">
      <c r="A4" s="302" t="s">
        <v>169</v>
      </c>
      <c r="B4" s="298">
        <v>13</v>
      </c>
      <c r="C4" s="298">
        <v>4</v>
      </c>
      <c r="D4" s="298">
        <v>6</v>
      </c>
      <c r="E4" s="298">
        <v>28</v>
      </c>
      <c r="F4" s="298">
        <v>14</v>
      </c>
      <c r="G4" s="298">
        <v>0</v>
      </c>
      <c r="H4" s="599">
        <f t="shared" ref="H4:H13" si="0">SUM(B4:G4)</f>
        <v>65</v>
      </c>
      <c r="I4" s="923">
        <f t="shared" ref="I4:I16" si="1">B4/H4</f>
        <v>0.2</v>
      </c>
      <c r="J4" s="923">
        <f t="shared" ref="J4:J16" si="2">C4/H4</f>
        <v>6.1538461538461542E-2</v>
      </c>
      <c r="K4" s="923">
        <f t="shared" ref="K4:K16" si="3">D4/H4</f>
        <v>9.2307692307692313E-2</v>
      </c>
      <c r="L4" s="923">
        <f t="shared" ref="L4:L16" si="4">E4/H4</f>
        <v>0.43076923076923079</v>
      </c>
      <c r="M4" s="923">
        <f t="shared" ref="M4:M16" si="5">F4/H4</f>
        <v>0.2153846153846154</v>
      </c>
      <c r="N4" s="924">
        <f t="shared" ref="N4:N16" si="6">G4/H4</f>
        <v>0</v>
      </c>
    </row>
    <row r="5" spans="1:14" s="66" customFormat="1" ht="17.25" customHeight="1">
      <c r="A5" s="302" t="s">
        <v>146</v>
      </c>
      <c r="B5" s="298">
        <v>7</v>
      </c>
      <c r="C5" s="298">
        <v>8</v>
      </c>
      <c r="D5" s="298">
        <v>0</v>
      </c>
      <c r="E5" s="298">
        <v>55</v>
      </c>
      <c r="F5" s="298">
        <v>17</v>
      </c>
      <c r="G5" s="298">
        <v>2</v>
      </c>
      <c r="H5" s="599">
        <f t="shared" si="0"/>
        <v>89</v>
      </c>
      <c r="I5" s="923">
        <f t="shared" si="1"/>
        <v>7.8651685393258425E-2</v>
      </c>
      <c r="J5" s="923">
        <f t="shared" si="2"/>
        <v>8.98876404494382E-2</v>
      </c>
      <c r="K5" s="923">
        <f t="shared" si="3"/>
        <v>0</v>
      </c>
      <c r="L5" s="923">
        <f t="shared" si="4"/>
        <v>0.6179775280898876</v>
      </c>
      <c r="M5" s="923">
        <f t="shared" si="5"/>
        <v>0.19101123595505617</v>
      </c>
      <c r="N5" s="924">
        <f t="shared" si="6"/>
        <v>2.247191011235955E-2</v>
      </c>
    </row>
    <row r="6" spans="1:14" s="66" customFormat="1" ht="17.25" customHeight="1">
      <c r="A6" s="302" t="s">
        <v>170</v>
      </c>
      <c r="B6" s="298">
        <v>14</v>
      </c>
      <c r="C6" s="298">
        <v>6</v>
      </c>
      <c r="D6" s="298">
        <v>1</v>
      </c>
      <c r="E6" s="298">
        <v>55</v>
      </c>
      <c r="F6" s="298">
        <v>4</v>
      </c>
      <c r="G6" s="298">
        <v>6</v>
      </c>
      <c r="H6" s="599">
        <f t="shared" si="0"/>
        <v>86</v>
      </c>
      <c r="I6" s="923">
        <f t="shared" si="1"/>
        <v>0.16279069767441862</v>
      </c>
      <c r="J6" s="923">
        <f t="shared" si="2"/>
        <v>6.9767441860465115E-2</v>
      </c>
      <c r="K6" s="923">
        <f t="shared" si="3"/>
        <v>1.1627906976744186E-2</v>
      </c>
      <c r="L6" s="923">
        <f t="shared" si="4"/>
        <v>0.63953488372093026</v>
      </c>
      <c r="M6" s="923">
        <f t="shared" si="5"/>
        <v>4.6511627906976744E-2</v>
      </c>
      <c r="N6" s="924">
        <f t="shared" si="6"/>
        <v>6.9767441860465115E-2</v>
      </c>
    </row>
    <row r="7" spans="1:14" s="66" customFormat="1" ht="17.25" customHeight="1">
      <c r="A7" s="302" t="s">
        <v>385</v>
      </c>
      <c r="B7" s="202">
        <v>1</v>
      </c>
      <c r="C7" s="202">
        <v>0</v>
      </c>
      <c r="D7" s="202">
        <v>0</v>
      </c>
      <c r="E7" s="202">
        <v>36</v>
      </c>
      <c r="F7" s="202">
        <v>1</v>
      </c>
      <c r="G7" s="202">
        <v>7</v>
      </c>
      <c r="H7" s="502">
        <f t="shared" si="0"/>
        <v>45</v>
      </c>
      <c r="I7" s="923">
        <f t="shared" si="1"/>
        <v>2.2222222222222223E-2</v>
      </c>
      <c r="J7" s="923">
        <f t="shared" si="2"/>
        <v>0</v>
      </c>
      <c r="K7" s="923">
        <f t="shared" si="3"/>
        <v>0</v>
      </c>
      <c r="L7" s="923">
        <f t="shared" si="4"/>
        <v>0.8</v>
      </c>
      <c r="M7" s="923">
        <f t="shared" si="5"/>
        <v>2.2222222222222223E-2</v>
      </c>
      <c r="N7" s="924">
        <f t="shared" si="6"/>
        <v>0.15555555555555556</v>
      </c>
    </row>
    <row r="8" spans="1:14" s="66" customFormat="1" ht="17.25" customHeight="1">
      <c r="A8" s="302" t="s">
        <v>419</v>
      </c>
      <c r="B8" s="202">
        <v>2</v>
      </c>
      <c r="C8" s="202">
        <v>2</v>
      </c>
      <c r="D8" s="202">
        <v>1</v>
      </c>
      <c r="E8" s="202">
        <v>64</v>
      </c>
      <c r="F8" s="202">
        <v>7</v>
      </c>
      <c r="G8" s="202">
        <v>3</v>
      </c>
      <c r="H8" s="502">
        <f t="shared" si="0"/>
        <v>79</v>
      </c>
      <c r="I8" s="923">
        <f t="shared" si="1"/>
        <v>2.5316455696202531E-2</v>
      </c>
      <c r="J8" s="923">
        <f t="shared" si="2"/>
        <v>2.5316455696202531E-2</v>
      </c>
      <c r="K8" s="923">
        <f t="shared" si="3"/>
        <v>1.2658227848101266E-2</v>
      </c>
      <c r="L8" s="923">
        <f t="shared" si="4"/>
        <v>0.810126582278481</v>
      </c>
      <c r="M8" s="923">
        <f t="shared" si="5"/>
        <v>8.8607594936708861E-2</v>
      </c>
      <c r="N8" s="924">
        <f t="shared" si="6"/>
        <v>3.7974683544303799E-2</v>
      </c>
    </row>
    <row r="9" spans="1:14" s="66" customFormat="1" ht="17.25" customHeight="1">
      <c r="A9" s="302" t="s">
        <v>424</v>
      </c>
      <c r="B9" s="202">
        <v>2</v>
      </c>
      <c r="C9" s="202">
        <v>12</v>
      </c>
      <c r="D9" s="202">
        <v>1</v>
      </c>
      <c r="E9" s="202">
        <v>46</v>
      </c>
      <c r="F9" s="202">
        <v>5</v>
      </c>
      <c r="G9" s="202">
        <v>0</v>
      </c>
      <c r="H9" s="502">
        <f t="shared" si="0"/>
        <v>66</v>
      </c>
      <c r="I9" s="923">
        <f t="shared" si="1"/>
        <v>3.0303030303030304E-2</v>
      </c>
      <c r="J9" s="923">
        <f t="shared" si="2"/>
        <v>0.18181818181818182</v>
      </c>
      <c r="K9" s="923">
        <f t="shared" si="3"/>
        <v>1.5151515151515152E-2</v>
      </c>
      <c r="L9" s="923">
        <f t="shared" si="4"/>
        <v>0.69696969696969702</v>
      </c>
      <c r="M9" s="923">
        <f t="shared" si="5"/>
        <v>7.575757575757576E-2</v>
      </c>
      <c r="N9" s="924">
        <f t="shared" si="6"/>
        <v>0</v>
      </c>
    </row>
    <row r="10" spans="1:14" s="66" customFormat="1" ht="17.25" customHeight="1">
      <c r="A10" s="302" t="s">
        <v>693</v>
      </c>
      <c r="B10" s="202">
        <v>3</v>
      </c>
      <c r="C10" s="202">
        <v>4</v>
      </c>
      <c r="D10" s="202">
        <v>1</v>
      </c>
      <c r="E10" s="202">
        <v>83</v>
      </c>
      <c r="F10" s="202">
        <v>8</v>
      </c>
      <c r="G10" s="202">
        <v>0</v>
      </c>
      <c r="H10" s="502">
        <f t="shared" si="0"/>
        <v>99</v>
      </c>
      <c r="I10" s="923">
        <f t="shared" si="1"/>
        <v>3.0303030303030304E-2</v>
      </c>
      <c r="J10" s="923">
        <f t="shared" si="2"/>
        <v>4.0404040404040407E-2</v>
      </c>
      <c r="K10" s="923">
        <f t="shared" si="3"/>
        <v>1.0101010101010102E-2</v>
      </c>
      <c r="L10" s="923">
        <f t="shared" si="4"/>
        <v>0.83838383838383834</v>
      </c>
      <c r="M10" s="923">
        <f t="shared" si="5"/>
        <v>8.0808080808080815E-2</v>
      </c>
      <c r="N10" s="924">
        <f t="shared" si="6"/>
        <v>0</v>
      </c>
    </row>
    <row r="11" spans="1:14" s="604" customFormat="1" ht="17.25" customHeight="1">
      <c r="A11" s="302" t="s">
        <v>747</v>
      </c>
      <c r="B11" s="202">
        <v>1</v>
      </c>
      <c r="C11" s="202">
        <v>33</v>
      </c>
      <c r="D11" s="202">
        <v>2</v>
      </c>
      <c r="E11" s="202">
        <v>92</v>
      </c>
      <c r="F11" s="202">
        <v>6</v>
      </c>
      <c r="G11" s="202">
        <v>0</v>
      </c>
      <c r="H11" s="502">
        <f t="shared" si="0"/>
        <v>134</v>
      </c>
      <c r="I11" s="923">
        <f t="shared" si="1"/>
        <v>7.462686567164179E-3</v>
      </c>
      <c r="J11" s="923">
        <f t="shared" si="2"/>
        <v>0.2462686567164179</v>
      </c>
      <c r="K11" s="923">
        <f t="shared" si="3"/>
        <v>1.4925373134328358E-2</v>
      </c>
      <c r="L11" s="923">
        <f t="shared" si="4"/>
        <v>0.68656716417910446</v>
      </c>
      <c r="M11" s="923">
        <f t="shared" si="5"/>
        <v>4.4776119402985072E-2</v>
      </c>
      <c r="N11" s="924">
        <f t="shared" si="6"/>
        <v>0</v>
      </c>
    </row>
    <row r="12" spans="1:14" s="604" customFormat="1" ht="17.25" customHeight="1">
      <c r="A12" s="302" t="s">
        <v>768</v>
      </c>
      <c r="B12" s="202">
        <v>12</v>
      </c>
      <c r="C12" s="202">
        <v>12</v>
      </c>
      <c r="D12" s="202">
        <v>93</v>
      </c>
      <c r="E12" s="202">
        <v>4</v>
      </c>
      <c r="F12" s="202">
        <v>0</v>
      </c>
      <c r="G12" s="202">
        <v>0</v>
      </c>
      <c r="H12" s="502">
        <f t="shared" si="0"/>
        <v>121</v>
      </c>
      <c r="I12" s="923">
        <f>B12/H12</f>
        <v>9.9173553719008267E-2</v>
      </c>
      <c r="J12" s="923">
        <f>C12/H12</f>
        <v>9.9173553719008267E-2</v>
      </c>
      <c r="K12" s="923">
        <f>D12/H12</f>
        <v>0.76859504132231404</v>
      </c>
      <c r="L12" s="923">
        <f>E12/H12</f>
        <v>3.3057851239669422E-2</v>
      </c>
      <c r="M12" s="923">
        <f>F12/H12</f>
        <v>0</v>
      </c>
      <c r="N12" s="924">
        <f>G12/H12</f>
        <v>0</v>
      </c>
    </row>
    <row r="13" spans="1:14" s="66" customFormat="1" ht="17.25" customHeight="1">
      <c r="A13" s="302" t="s">
        <v>818</v>
      </c>
      <c r="B13" s="202">
        <v>26</v>
      </c>
      <c r="C13" s="202">
        <v>101</v>
      </c>
      <c r="D13" s="202">
        <v>1</v>
      </c>
      <c r="E13" s="202">
        <v>211</v>
      </c>
      <c r="F13" s="202">
        <v>13</v>
      </c>
      <c r="G13" s="202">
        <v>0</v>
      </c>
      <c r="H13" s="502">
        <f t="shared" si="0"/>
        <v>352</v>
      </c>
      <c r="I13" s="923">
        <f>B13/H13</f>
        <v>7.3863636363636367E-2</v>
      </c>
      <c r="J13" s="923">
        <f>C13/H13</f>
        <v>0.28693181818181818</v>
      </c>
      <c r="K13" s="923">
        <f>D13/H13</f>
        <v>2.840909090909091E-3</v>
      </c>
      <c r="L13" s="923">
        <f>E13/H13</f>
        <v>0.59943181818181823</v>
      </c>
      <c r="M13" s="923">
        <f>F13/H13</f>
        <v>3.6931818181818184E-2</v>
      </c>
      <c r="N13" s="924">
        <f>G13/H13</f>
        <v>0</v>
      </c>
    </row>
    <row r="14" spans="1:14" s="604" customFormat="1" ht="17.25" customHeight="1">
      <c r="A14" s="302" t="s">
        <v>875</v>
      </c>
      <c r="B14" s="202">
        <v>54</v>
      </c>
      <c r="C14" s="202">
        <v>182</v>
      </c>
      <c r="D14" s="202">
        <v>3</v>
      </c>
      <c r="E14" s="202">
        <v>431</v>
      </c>
      <c r="F14" s="202">
        <v>31</v>
      </c>
      <c r="G14" s="202">
        <v>0</v>
      </c>
      <c r="H14" s="502">
        <f>SUM(B14:G14)</f>
        <v>701</v>
      </c>
      <c r="I14" s="923">
        <f>B14/H14</f>
        <v>7.7032810271041363E-2</v>
      </c>
      <c r="J14" s="923">
        <f>C14/H14</f>
        <v>0.25962910128388017</v>
      </c>
      <c r="K14" s="923">
        <f>D14/H14</f>
        <v>4.2796005706134095E-3</v>
      </c>
      <c r="L14" s="923">
        <f>E14/H14</f>
        <v>0.61483594864479318</v>
      </c>
      <c r="M14" s="923">
        <f>F14/H14</f>
        <v>4.4222539229671898E-2</v>
      </c>
      <c r="N14" s="924">
        <f>G14/H14</f>
        <v>0</v>
      </c>
    </row>
    <row r="15" spans="1:14" s="604" customFormat="1" ht="17.25" customHeight="1">
      <c r="A15" s="302" t="s">
        <v>1108</v>
      </c>
      <c r="B15" s="202">
        <v>25</v>
      </c>
      <c r="C15" s="202">
        <v>97</v>
      </c>
      <c r="D15" s="202">
        <v>1</v>
      </c>
      <c r="E15" s="202">
        <v>194</v>
      </c>
      <c r="F15" s="202">
        <v>3</v>
      </c>
      <c r="G15" s="202">
        <v>0</v>
      </c>
      <c r="H15" s="502">
        <f>SUM(B15:G15)</f>
        <v>320</v>
      </c>
      <c r="I15" s="923">
        <f>B15/H15</f>
        <v>7.8125E-2</v>
      </c>
      <c r="J15" s="923">
        <f>C15/H15</f>
        <v>0.30312499999999998</v>
      </c>
      <c r="K15" s="923">
        <f>D15/H15</f>
        <v>3.1250000000000002E-3</v>
      </c>
      <c r="L15" s="923">
        <f>E15/H15</f>
        <v>0.60624999999999996</v>
      </c>
      <c r="M15" s="923">
        <f>F15/H15</f>
        <v>9.3749999999999997E-3</v>
      </c>
      <c r="N15" s="924">
        <f>G15/H15</f>
        <v>0</v>
      </c>
    </row>
    <row r="16" spans="1:14" s="431" customFormat="1" ht="19.5" customHeight="1">
      <c r="A16" s="306" t="s">
        <v>2</v>
      </c>
      <c r="B16" s="333">
        <f>SUM(B4:B15)</f>
        <v>160</v>
      </c>
      <c r="C16" s="333">
        <f>SUM(C4:C15)</f>
        <v>461</v>
      </c>
      <c r="D16" s="333">
        <f t="shared" ref="D16:G16" si="7">SUM(D4:D15)</f>
        <v>110</v>
      </c>
      <c r="E16" s="333">
        <f t="shared" si="7"/>
        <v>1299</v>
      </c>
      <c r="F16" s="333">
        <f t="shared" si="7"/>
        <v>109</v>
      </c>
      <c r="G16" s="333">
        <f t="shared" si="7"/>
        <v>18</v>
      </c>
      <c r="H16" s="630">
        <f>SUM(H4:H15)</f>
        <v>2157</v>
      </c>
      <c r="I16" s="334">
        <f t="shared" si="1"/>
        <v>7.4177097821047755E-2</v>
      </c>
      <c r="J16" s="334">
        <f t="shared" si="2"/>
        <v>0.21372276309689384</v>
      </c>
      <c r="K16" s="334">
        <f t="shared" si="3"/>
        <v>5.0996754751970332E-2</v>
      </c>
      <c r="L16" s="334">
        <f t="shared" si="4"/>
        <v>0.60222531293463144</v>
      </c>
      <c r="M16" s="334">
        <f t="shared" si="5"/>
        <v>5.0533147890588784E-2</v>
      </c>
      <c r="N16" s="335">
        <f t="shared" si="6"/>
        <v>8.3449235048678721E-3</v>
      </c>
    </row>
    <row r="17" spans="1:14" s="66" customFormat="1">
      <c r="A17" s="118"/>
      <c r="B17" s="117"/>
      <c r="C17" s="117"/>
      <c r="D17" s="117"/>
      <c r="E17" s="117"/>
      <c r="F17" s="117"/>
      <c r="G17" s="117"/>
    </row>
    <row r="18" spans="1:14" s="66" customFormat="1">
      <c r="A18" s="118"/>
      <c r="B18" s="117"/>
      <c r="C18" s="117"/>
      <c r="D18" s="117"/>
      <c r="E18" s="117"/>
      <c r="F18" s="117"/>
      <c r="G18" s="117"/>
    </row>
    <row r="19" spans="1:14" s="66" customFormat="1">
      <c r="A19" s="118"/>
      <c r="B19" s="117"/>
      <c r="C19" s="117"/>
      <c r="D19" s="117"/>
      <c r="E19" s="117"/>
      <c r="F19" s="117"/>
      <c r="G19" s="117"/>
    </row>
    <row r="20" spans="1:14" s="66" customFormat="1">
      <c r="A20" s="118"/>
      <c r="B20" s="117"/>
      <c r="C20" s="117"/>
      <c r="D20" s="117"/>
      <c r="E20" s="117"/>
      <c r="F20" s="117"/>
      <c r="G20" s="117"/>
    </row>
    <row r="21" spans="1:14" s="66" customFormat="1"/>
    <row r="22" spans="1:14" s="66" customFormat="1"/>
    <row r="23" spans="1:14" s="66" customFormat="1"/>
    <row r="24" spans="1:14" s="66" customFormat="1"/>
    <row r="25" spans="1:14" s="66" customFormat="1"/>
    <row r="26" spans="1:14" s="66" customFormat="1"/>
    <row r="27" spans="1:14">
      <c r="A27" s="66"/>
      <c r="B27" s="66"/>
      <c r="C27" s="66"/>
      <c r="D27" s="66"/>
      <c r="E27" s="66"/>
      <c r="F27" s="66"/>
      <c r="G27" s="66"/>
      <c r="H27" s="66"/>
      <c r="I27" s="66"/>
      <c r="J27" s="66"/>
      <c r="K27" s="66"/>
      <c r="L27" s="66"/>
      <c r="M27" s="66"/>
      <c r="N27" s="66"/>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0">
    <pageSetUpPr fitToPage="1"/>
  </sheetPr>
  <dimension ref="A32:A35"/>
  <sheetViews>
    <sheetView showGridLines="0" view="pageBreakPreview" zoomScaleNormal="100" zoomScaleSheetLayoutView="100" workbookViewId="0">
      <selection activeCell="M1" sqref="M1:S1048576"/>
    </sheetView>
  </sheetViews>
  <sheetFormatPr baseColWidth="10" defaultColWidth="11.42578125" defaultRowHeight="15"/>
  <cols>
    <col min="1" max="6" width="11.42578125" style="66"/>
    <col min="7" max="7" width="9.42578125" style="66" customWidth="1"/>
    <col min="8" max="16384" width="11.42578125" style="66"/>
  </cols>
  <sheetData>
    <row r="32" ht="15" customHeight="1"/>
    <row r="35" ht="15" customHeight="1"/>
  </sheetData>
  <pageMargins left="0.70866141732283472" right="0.70866141732283472" top="0.74803149606299213" bottom="0.74803149606299213" header="0.31496062992125984" footer="0.31496062992125984"/>
  <pageSetup scale="90" orientation="landscape"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1">
    <pageSetUpPr fitToPage="1"/>
  </sheetPr>
  <dimension ref="A1:U31"/>
  <sheetViews>
    <sheetView showGridLines="0" view="pageBreakPreview" zoomScale="85" zoomScaleNormal="100" zoomScaleSheetLayoutView="85" workbookViewId="0">
      <selection activeCell="H6" sqref="H6"/>
    </sheetView>
  </sheetViews>
  <sheetFormatPr baseColWidth="10" defaultColWidth="11.42578125" defaultRowHeight="15"/>
  <cols>
    <col min="1" max="1" width="22.28515625" style="374" customWidth="1"/>
    <col min="2" max="2" width="13.140625" style="374" customWidth="1"/>
    <col min="3" max="3" width="16.28515625" style="374" customWidth="1"/>
    <col min="4" max="4" width="16.85546875" style="374" customWidth="1"/>
    <col min="5" max="16384" width="11.42578125" style="374"/>
  </cols>
  <sheetData>
    <row r="1" spans="1:16" ht="72" customHeight="1">
      <c r="A1" s="2459"/>
      <c r="B1" s="2459"/>
      <c r="C1" s="2459"/>
      <c r="D1" s="2459"/>
      <c r="E1" s="2459"/>
      <c r="F1" s="2459"/>
      <c r="G1" s="2459"/>
      <c r="H1" s="2459"/>
      <c r="I1" s="2459"/>
      <c r="J1" s="2459"/>
      <c r="K1" s="2459"/>
      <c r="L1" s="2459"/>
      <c r="M1" s="2459"/>
      <c r="N1" s="2459"/>
    </row>
    <row r="2" spans="1:16" ht="6.75" customHeight="1">
      <c r="A2" s="2460"/>
      <c r="B2" s="2460"/>
      <c r="C2" s="2460"/>
      <c r="D2" s="2460"/>
      <c r="E2" s="2460"/>
    </row>
    <row r="3" spans="1:16" ht="33.75" customHeight="1">
      <c r="A3" s="394" t="s">
        <v>17</v>
      </c>
      <c r="B3" s="395" t="s">
        <v>464</v>
      </c>
      <c r="C3" s="395" t="s">
        <v>465</v>
      </c>
      <c r="D3" s="396" t="s">
        <v>466</v>
      </c>
    </row>
    <row r="4" spans="1:16" ht="14.25" customHeight="1">
      <c r="A4" s="575" t="s">
        <v>467</v>
      </c>
      <c r="B4" s="579">
        <v>107</v>
      </c>
      <c r="C4" s="579">
        <v>15</v>
      </c>
      <c r="D4" s="580">
        <f>C4/B4</f>
        <v>0.14018691588785046</v>
      </c>
      <c r="G4" s="376" t="s">
        <v>131</v>
      </c>
    </row>
    <row r="5" spans="1:16" ht="14.25" customHeight="1">
      <c r="A5" s="575">
        <v>2009</v>
      </c>
      <c r="B5" s="579">
        <v>1018</v>
      </c>
      <c r="C5" s="579">
        <v>673</v>
      </c>
      <c r="D5" s="580">
        <f t="shared" ref="D5:D10" si="0">C5/B5</f>
        <v>0.66110019646365425</v>
      </c>
      <c r="G5" s="576"/>
      <c r="I5" s="376" t="s">
        <v>745</v>
      </c>
    </row>
    <row r="6" spans="1:16" ht="14.25" customHeight="1">
      <c r="A6" s="575" t="s">
        <v>146</v>
      </c>
      <c r="B6" s="579">
        <v>1495</v>
      </c>
      <c r="C6" s="579">
        <v>793</v>
      </c>
      <c r="D6" s="580">
        <f t="shared" si="0"/>
        <v>0.5304347826086957</v>
      </c>
      <c r="H6" s="376" t="s">
        <v>744</v>
      </c>
    </row>
    <row r="7" spans="1:16" ht="14.25" customHeight="1">
      <c r="A7" s="575" t="s">
        <v>170</v>
      </c>
      <c r="B7" s="579">
        <v>2086</v>
      </c>
      <c r="C7" s="579">
        <v>795</v>
      </c>
      <c r="D7" s="580">
        <f t="shared" si="0"/>
        <v>0.38111217641418982</v>
      </c>
    </row>
    <row r="8" spans="1:16" ht="14.25" customHeight="1">
      <c r="A8" s="575" t="s">
        <v>385</v>
      </c>
      <c r="B8" s="579">
        <v>2160</v>
      </c>
      <c r="C8" s="579">
        <v>1877</v>
      </c>
      <c r="D8" s="580">
        <f t="shared" si="0"/>
        <v>0.86898148148148147</v>
      </c>
    </row>
    <row r="9" spans="1:16" ht="14.25" customHeight="1">
      <c r="A9" s="575" t="s">
        <v>419</v>
      </c>
      <c r="B9" s="579">
        <v>1670</v>
      </c>
      <c r="C9" s="579">
        <v>2874</v>
      </c>
      <c r="D9" s="580">
        <f t="shared" si="0"/>
        <v>1.7209580838323353</v>
      </c>
    </row>
    <row r="10" spans="1:16" ht="14.25" customHeight="1">
      <c r="A10" s="575" t="s">
        <v>424</v>
      </c>
      <c r="B10" s="579">
        <v>1558</v>
      </c>
      <c r="C10" s="579">
        <v>1761</v>
      </c>
      <c r="D10" s="580">
        <f t="shared" si="0"/>
        <v>1.1302952503209243</v>
      </c>
    </row>
    <row r="11" spans="1:16" ht="14.25" customHeight="1">
      <c r="A11" s="575">
        <v>2015</v>
      </c>
      <c r="B11" s="579">
        <v>1557</v>
      </c>
      <c r="C11" s="579">
        <v>1301</v>
      </c>
      <c r="D11" s="580">
        <f>C11/B11</f>
        <v>0.83558124598587025</v>
      </c>
    </row>
    <row r="12" spans="1:16" ht="14.25" customHeight="1">
      <c r="A12" s="575">
        <v>2016</v>
      </c>
      <c r="B12" s="579">
        <v>1764</v>
      </c>
      <c r="C12" s="579">
        <v>1033</v>
      </c>
      <c r="D12" s="580">
        <f>C12/B12</f>
        <v>0.58560090702947842</v>
      </c>
    </row>
    <row r="13" spans="1:16" ht="14.25" customHeight="1">
      <c r="A13" s="575" t="s">
        <v>556</v>
      </c>
      <c r="B13" s="579">
        <v>4</v>
      </c>
      <c r="C13" s="579">
        <v>0</v>
      </c>
      <c r="D13" s="580">
        <f>C13/B13</f>
        <v>0</v>
      </c>
    </row>
    <row r="14" spans="1:16">
      <c r="A14" s="394" t="s">
        <v>2</v>
      </c>
      <c r="B14" s="577">
        <f>SUM(B4:B13)</f>
        <v>13419</v>
      </c>
      <c r="C14" s="577">
        <f>SUM(C4:C13)</f>
        <v>11122</v>
      </c>
      <c r="D14" s="578">
        <f>C14/B14</f>
        <v>0.82882480065578656</v>
      </c>
      <c r="O14" s="375"/>
      <c r="P14" s="375"/>
    </row>
    <row r="16" spans="1:16">
      <c r="O16" s="375"/>
    </row>
    <row r="17" spans="15:21">
      <c r="O17" s="375"/>
    </row>
    <row r="19" spans="15:21">
      <c r="P19" s="376"/>
      <c r="Q19" s="376"/>
      <c r="R19" s="376"/>
    </row>
    <row r="20" spans="15:21">
      <c r="P20" s="376"/>
      <c r="T20" s="377"/>
      <c r="U20" s="378"/>
    </row>
    <row r="21" spans="15:21">
      <c r="P21" s="376"/>
      <c r="T21" s="377"/>
      <c r="U21" s="378"/>
    </row>
    <row r="22" spans="15:21">
      <c r="T22" s="377"/>
      <c r="U22" s="378"/>
    </row>
    <row r="23" spans="15:21">
      <c r="T23" s="377"/>
      <c r="U23" s="378"/>
    </row>
    <row r="24" spans="15:21">
      <c r="T24" s="377"/>
      <c r="U24" s="378"/>
    </row>
    <row r="25" spans="15:21">
      <c r="T25" s="377"/>
      <c r="U25" s="378"/>
    </row>
    <row r="26" spans="15:21">
      <c r="T26" s="377"/>
      <c r="U26" s="378"/>
    </row>
    <row r="27" spans="15:21">
      <c r="T27" s="377"/>
      <c r="U27" s="378"/>
    </row>
    <row r="28" spans="15:21">
      <c r="U28" s="378"/>
    </row>
    <row r="31" spans="15:21">
      <c r="Q31" s="376"/>
    </row>
  </sheetData>
  <mergeCells count="2">
    <mergeCell ref="A1:N1"/>
    <mergeCell ref="A2:E2"/>
  </mergeCells>
  <pageMargins left="0.7" right="0.7" top="0.75" bottom="0.75" header="0.3" footer="0.3"/>
  <pageSetup scale="64" orientation="landscape"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2">
    <pageSetUpPr fitToPage="1"/>
  </sheetPr>
  <dimension ref="A1:M14"/>
  <sheetViews>
    <sheetView showGridLines="0" view="pageBreakPreview" zoomScale="60" zoomScaleNormal="100" workbookViewId="0">
      <selection activeCell="N1" sqref="N1:AA1048576"/>
    </sheetView>
  </sheetViews>
  <sheetFormatPr baseColWidth="10" defaultColWidth="11.42578125" defaultRowHeight="15"/>
  <cols>
    <col min="1" max="1" width="30" style="379" customWidth="1"/>
    <col min="2" max="2" width="17.85546875" style="379" customWidth="1"/>
    <col min="3" max="3" width="22.5703125" style="379" customWidth="1"/>
    <col min="4" max="4" width="21.140625" style="379" customWidth="1"/>
    <col min="5" max="5" width="22.85546875" style="379" customWidth="1"/>
    <col min="6" max="7" width="11.42578125" style="379"/>
    <col min="8" max="9" width="20" style="379" customWidth="1"/>
    <col min="10" max="12" width="19.5703125" style="379" customWidth="1"/>
    <col min="13" max="13" width="8.85546875" style="379" customWidth="1"/>
    <col min="14" max="16384" width="11.42578125" style="379"/>
  </cols>
  <sheetData>
    <row r="1" spans="1:13" ht="93.75" customHeight="1">
      <c r="A1" s="2461"/>
      <c r="B1" s="2461"/>
      <c r="C1" s="2461"/>
      <c r="D1" s="2461"/>
      <c r="E1" s="2461"/>
      <c r="F1" s="2461"/>
      <c r="G1" s="2461"/>
      <c r="H1" s="2461"/>
      <c r="I1" s="2461"/>
      <c r="J1" s="2461"/>
      <c r="K1" s="2461"/>
      <c r="L1" s="2461"/>
      <c r="M1" s="2461"/>
    </row>
    <row r="2" spans="1:13" ht="7.5" customHeight="1"/>
    <row r="3" spans="1:13" ht="30.75" customHeight="1">
      <c r="A3" s="2462" t="s">
        <v>468</v>
      </c>
      <c r="B3" s="2463"/>
      <c r="C3" s="2463"/>
      <c r="D3" s="2463"/>
      <c r="E3" s="2464"/>
    </row>
    <row r="4" spans="1:13" ht="48" customHeight="1">
      <c r="A4" s="384" t="s">
        <v>0</v>
      </c>
      <c r="B4" s="385" t="s">
        <v>395</v>
      </c>
      <c r="C4" s="386" t="s">
        <v>469</v>
      </c>
      <c r="D4" s="386" t="s">
        <v>470</v>
      </c>
      <c r="E4" s="384" t="s">
        <v>2</v>
      </c>
    </row>
    <row r="5" spans="1:13" ht="21">
      <c r="A5" s="387" t="s">
        <v>557</v>
      </c>
      <c r="B5" s="397">
        <v>81</v>
      </c>
      <c r="C5" s="398">
        <v>13</v>
      </c>
      <c r="D5" s="398"/>
      <c r="E5" s="635">
        <f>SUM(B5:D5)</f>
        <v>94</v>
      </c>
    </row>
    <row r="6" spans="1:13" ht="21">
      <c r="A6" s="388">
        <v>2010</v>
      </c>
      <c r="B6" s="399">
        <v>61</v>
      </c>
      <c r="C6" s="383">
        <v>25</v>
      </c>
      <c r="D6" s="383"/>
      <c r="E6" s="460">
        <f t="shared" ref="E6:E13" si="0">SUM(B6:D6)</f>
        <v>86</v>
      </c>
    </row>
    <row r="7" spans="1:13" ht="21">
      <c r="A7" s="388">
        <v>2011</v>
      </c>
      <c r="B7" s="399">
        <v>78</v>
      </c>
      <c r="C7" s="383">
        <v>45</v>
      </c>
      <c r="D7" s="383"/>
      <c r="E7" s="460">
        <f t="shared" si="0"/>
        <v>123</v>
      </c>
    </row>
    <row r="8" spans="1:13" ht="21">
      <c r="A8" s="388">
        <v>2012</v>
      </c>
      <c r="B8" s="399">
        <v>313</v>
      </c>
      <c r="C8" s="383">
        <v>186</v>
      </c>
      <c r="D8" s="383">
        <v>60</v>
      </c>
      <c r="E8" s="460">
        <f t="shared" si="0"/>
        <v>559</v>
      </c>
    </row>
    <row r="9" spans="1:13" ht="21">
      <c r="A9" s="388">
        <v>2013</v>
      </c>
      <c r="B9" s="399">
        <v>529</v>
      </c>
      <c r="C9" s="383">
        <v>218</v>
      </c>
      <c r="D9" s="383">
        <v>21</v>
      </c>
      <c r="E9" s="460">
        <f t="shared" si="0"/>
        <v>768</v>
      </c>
    </row>
    <row r="10" spans="1:13" ht="21">
      <c r="A10" s="388">
        <v>2014</v>
      </c>
      <c r="B10" s="399">
        <v>294</v>
      </c>
      <c r="C10" s="383">
        <v>100</v>
      </c>
      <c r="D10" s="383"/>
      <c r="E10" s="460">
        <f t="shared" si="0"/>
        <v>394</v>
      </c>
    </row>
    <row r="11" spans="1:13" ht="21">
      <c r="A11" s="388">
        <v>2015</v>
      </c>
      <c r="B11" s="399">
        <v>266</v>
      </c>
      <c r="C11" s="383">
        <v>68</v>
      </c>
      <c r="D11" s="383">
        <v>2</v>
      </c>
      <c r="E11" s="460">
        <f t="shared" si="0"/>
        <v>336</v>
      </c>
    </row>
    <row r="12" spans="1:13" ht="21">
      <c r="A12" s="388">
        <v>2016</v>
      </c>
      <c r="B12" s="399">
        <v>220</v>
      </c>
      <c r="C12" s="383">
        <f>30+44</f>
        <v>74</v>
      </c>
      <c r="D12" s="925">
        <v>0</v>
      </c>
      <c r="E12" s="460">
        <f>SUM(B12:D12)</f>
        <v>294</v>
      </c>
    </row>
    <row r="13" spans="1:13" ht="21">
      <c r="A13" s="388" t="s">
        <v>471</v>
      </c>
      <c r="B13" s="399">
        <v>5</v>
      </c>
      <c r="C13" s="383"/>
      <c r="D13" s="383">
        <v>2</v>
      </c>
      <c r="E13" s="460">
        <f t="shared" si="0"/>
        <v>7</v>
      </c>
    </row>
    <row r="14" spans="1:13" ht="21">
      <c r="A14" s="506" t="s">
        <v>2</v>
      </c>
      <c r="B14" s="507">
        <f>SUM(B5:B13)</f>
        <v>1847</v>
      </c>
      <c r="C14" s="508">
        <f>SUM(C5:C13)</f>
        <v>729</v>
      </c>
      <c r="D14" s="508">
        <f>SUM(D5:D13)</f>
        <v>85</v>
      </c>
      <c r="E14" s="509">
        <f>SUM(E5:E13)</f>
        <v>2661</v>
      </c>
    </row>
  </sheetData>
  <mergeCells count="2">
    <mergeCell ref="A1:M1"/>
    <mergeCell ref="A3:E3"/>
  </mergeCells>
  <pageMargins left="0.70866141732283472" right="0.70866141732283472" top="0.74803149606299213" bottom="0.74803149606299213" header="0.31496062992125984" footer="0.31496062992125984"/>
  <pageSetup scale="50" orientation="landscape"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3">
    <pageSetUpPr fitToPage="1"/>
  </sheetPr>
  <dimension ref="A1:P15"/>
  <sheetViews>
    <sheetView showGridLines="0" view="pageBreakPreview" zoomScaleNormal="100" zoomScaleSheetLayoutView="100" workbookViewId="0">
      <selection activeCell="O17" sqref="O17"/>
    </sheetView>
  </sheetViews>
  <sheetFormatPr baseColWidth="10" defaultColWidth="11.42578125" defaultRowHeight="15"/>
  <cols>
    <col min="1" max="1" width="11.7109375" style="382" customWidth="1"/>
    <col min="2" max="2" width="20.140625" style="382" customWidth="1"/>
    <col min="3" max="10" width="10.5703125" style="382" customWidth="1"/>
    <col min="11" max="11" width="13.85546875" style="382" customWidth="1"/>
    <col min="12" max="12" width="8.42578125" style="382" customWidth="1"/>
    <col min="13" max="13" width="0.28515625" style="382" customWidth="1"/>
    <col min="14" max="16384" width="11.42578125" style="382"/>
  </cols>
  <sheetData>
    <row r="1" spans="1:16" s="380" customFormat="1" ht="57.75" customHeight="1">
      <c r="A1" s="2465"/>
      <c r="B1" s="2466"/>
      <c r="C1" s="2466"/>
      <c r="D1" s="2466"/>
      <c r="E1" s="2466"/>
      <c r="F1" s="2466"/>
      <c r="G1" s="2466"/>
      <c r="H1" s="2466"/>
      <c r="I1" s="2466"/>
      <c r="J1" s="2466"/>
      <c r="K1" s="2466"/>
      <c r="L1" s="2467"/>
    </row>
    <row r="2" spans="1:16" s="380" customFormat="1" ht="3" customHeight="1"/>
    <row r="3" spans="1:16" s="381" customFormat="1" ht="29.25" customHeight="1">
      <c r="A3" s="389" t="s">
        <v>472</v>
      </c>
      <c r="B3" s="393" t="s">
        <v>473</v>
      </c>
      <c r="C3" s="391">
        <v>2009</v>
      </c>
      <c r="D3" s="391">
        <v>2010</v>
      </c>
      <c r="E3" s="391">
        <v>2011</v>
      </c>
      <c r="F3" s="391">
        <v>2012</v>
      </c>
      <c r="G3" s="391">
        <v>2013</v>
      </c>
      <c r="H3" s="392" t="s">
        <v>424</v>
      </c>
      <c r="I3" s="392" t="s">
        <v>693</v>
      </c>
      <c r="J3" s="392" t="s">
        <v>747</v>
      </c>
      <c r="K3" s="392" t="s">
        <v>474</v>
      </c>
      <c r="L3" s="390" t="s">
        <v>2</v>
      </c>
      <c r="O3" s="471"/>
    </row>
    <row r="4" spans="1:16" s="1030" customFormat="1" ht="14.25" customHeight="1">
      <c r="A4" s="2468" t="s">
        <v>500</v>
      </c>
      <c r="B4" s="1027" t="s">
        <v>475</v>
      </c>
      <c r="C4" s="1028">
        <v>81</v>
      </c>
      <c r="D4" s="1028">
        <v>53</v>
      </c>
      <c r="E4" s="1028">
        <v>66</v>
      </c>
      <c r="F4" s="1028">
        <v>270</v>
      </c>
      <c r="G4" s="1028">
        <v>474</v>
      </c>
      <c r="H4" s="1028">
        <v>280</v>
      </c>
      <c r="I4" s="1028">
        <v>247</v>
      </c>
      <c r="J4" s="1028">
        <v>220</v>
      </c>
      <c r="K4" s="1028">
        <v>5</v>
      </c>
      <c r="L4" s="1029">
        <f t="shared" ref="L4:L9" si="0">SUM(C4:K4)</f>
        <v>1696</v>
      </c>
    </row>
    <row r="5" spans="1:16" s="1030" customFormat="1" ht="14.25" customHeight="1">
      <c r="A5" s="2468"/>
      <c r="B5" s="1031" t="s">
        <v>476</v>
      </c>
      <c r="C5" s="1028">
        <v>13</v>
      </c>
      <c r="D5" s="1028">
        <v>25</v>
      </c>
      <c r="E5" s="1028">
        <v>45</v>
      </c>
      <c r="F5" s="1028">
        <v>181</v>
      </c>
      <c r="G5" s="1028">
        <v>217</v>
      </c>
      <c r="H5" s="1028">
        <v>100</v>
      </c>
      <c r="I5" s="1028">
        <v>68</v>
      </c>
      <c r="J5" s="1028">
        <v>44</v>
      </c>
      <c r="K5" s="1028">
        <v>0</v>
      </c>
      <c r="L5" s="1029">
        <f t="shared" si="0"/>
        <v>693</v>
      </c>
      <c r="N5" s="1032"/>
    </row>
    <row r="6" spans="1:16" s="1030" customFormat="1" ht="14.25" customHeight="1">
      <c r="A6" s="2468"/>
      <c r="B6" s="1033" t="s">
        <v>470</v>
      </c>
      <c r="C6" s="1028">
        <v>0</v>
      </c>
      <c r="D6" s="1028">
        <v>0</v>
      </c>
      <c r="E6" s="1028">
        <v>0</v>
      </c>
      <c r="F6" s="1028">
        <v>59</v>
      </c>
      <c r="G6" s="1028">
        <v>18</v>
      </c>
      <c r="H6" s="1028">
        <v>0</v>
      </c>
      <c r="I6" s="1028">
        <v>2</v>
      </c>
      <c r="J6" s="1028">
        <v>0</v>
      </c>
      <c r="K6" s="1028">
        <v>2</v>
      </c>
      <c r="L6" s="1029">
        <f t="shared" si="0"/>
        <v>81</v>
      </c>
    </row>
    <row r="7" spans="1:16" s="1030" customFormat="1" ht="14.25" customHeight="1">
      <c r="A7" s="2468" t="s">
        <v>477</v>
      </c>
      <c r="B7" s="1027" t="s">
        <v>475</v>
      </c>
      <c r="C7" s="1028">
        <v>0</v>
      </c>
      <c r="D7" s="1028">
        <v>8</v>
      </c>
      <c r="E7" s="1028">
        <v>12</v>
      </c>
      <c r="F7" s="1028">
        <v>43</v>
      </c>
      <c r="G7" s="1028">
        <v>55</v>
      </c>
      <c r="H7" s="1028">
        <v>14</v>
      </c>
      <c r="I7" s="1028">
        <v>19</v>
      </c>
      <c r="J7" s="1028">
        <v>30</v>
      </c>
      <c r="K7" s="1028">
        <v>0</v>
      </c>
      <c r="L7" s="1029">
        <f t="shared" si="0"/>
        <v>181</v>
      </c>
    </row>
    <row r="8" spans="1:16" s="1030" customFormat="1" ht="14.25" customHeight="1">
      <c r="A8" s="2468"/>
      <c r="B8" s="1031" t="s">
        <v>476</v>
      </c>
      <c r="C8" s="1028">
        <v>0</v>
      </c>
      <c r="D8" s="1028">
        <v>0</v>
      </c>
      <c r="E8" s="1028">
        <v>0</v>
      </c>
      <c r="F8" s="1028">
        <v>5</v>
      </c>
      <c r="G8" s="1028">
        <v>1</v>
      </c>
      <c r="H8" s="1028">
        <v>0</v>
      </c>
      <c r="I8" s="1028">
        <v>0</v>
      </c>
      <c r="J8" s="1028">
        <v>0</v>
      </c>
      <c r="K8" s="1028">
        <v>0</v>
      </c>
      <c r="L8" s="1029">
        <f t="shared" si="0"/>
        <v>6</v>
      </c>
    </row>
    <row r="9" spans="1:16" s="1030" customFormat="1" ht="14.25" customHeight="1">
      <c r="A9" s="2468"/>
      <c r="B9" s="1033" t="s">
        <v>470</v>
      </c>
      <c r="C9" s="1028">
        <v>0</v>
      </c>
      <c r="D9" s="1028">
        <v>0</v>
      </c>
      <c r="E9" s="1028">
        <v>0</v>
      </c>
      <c r="F9" s="1028">
        <v>1</v>
      </c>
      <c r="G9" s="1028">
        <v>3</v>
      </c>
      <c r="H9" s="1028">
        <v>0</v>
      </c>
      <c r="I9" s="1028">
        <v>0</v>
      </c>
      <c r="J9" s="1028">
        <v>0</v>
      </c>
      <c r="K9" s="1028">
        <v>0</v>
      </c>
      <c r="L9" s="1029">
        <f t="shared" si="0"/>
        <v>4</v>
      </c>
    </row>
    <row r="10" spans="1:16">
      <c r="A10" s="2469" t="s">
        <v>2</v>
      </c>
      <c r="B10" s="2470"/>
      <c r="C10" s="558">
        <f>SUM(C4:C9)</f>
        <v>94</v>
      </c>
      <c r="D10" s="559">
        <f t="shared" ref="D10:K10" si="1">SUM(D4:D9)</f>
        <v>86</v>
      </c>
      <c r="E10" s="559">
        <f t="shared" si="1"/>
        <v>123</v>
      </c>
      <c r="F10" s="559">
        <f t="shared" si="1"/>
        <v>559</v>
      </c>
      <c r="G10" s="559">
        <f t="shared" si="1"/>
        <v>768</v>
      </c>
      <c r="H10" s="559">
        <f t="shared" si="1"/>
        <v>394</v>
      </c>
      <c r="I10" s="559">
        <f>SUM(I4:I9)</f>
        <v>336</v>
      </c>
      <c r="J10" s="559">
        <f>SUM(J4:J9)</f>
        <v>294</v>
      </c>
      <c r="K10" s="559">
        <f t="shared" si="1"/>
        <v>7</v>
      </c>
      <c r="L10" s="560">
        <f>SUM(L4:L9)</f>
        <v>2661</v>
      </c>
      <c r="M10" s="66"/>
      <c r="N10" s="581"/>
      <c r="O10" s="66"/>
      <c r="P10" s="66"/>
    </row>
    <row r="11" spans="1:16">
      <c r="A11" s="382" t="s">
        <v>478</v>
      </c>
      <c r="M11" s="66"/>
      <c r="N11" s="66"/>
      <c r="O11" s="66"/>
      <c r="P11" s="66"/>
    </row>
    <row r="12" spans="1:16">
      <c r="M12" s="66"/>
      <c r="N12" s="66"/>
      <c r="O12" s="66"/>
      <c r="P12" s="66"/>
    </row>
    <row r="13" spans="1:16">
      <c r="M13" s="66"/>
      <c r="N13" s="66"/>
      <c r="O13" s="66"/>
      <c r="P13" s="66"/>
    </row>
    <row r="14" spans="1:16">
      <c r="M14" s="66"/>
      <c r="N14" s="66"/>
      <c r="O14" s="66"/>
      <c r="P14" s="66"/>
    </row>
    <row r="15" spans="1:16">
      <c r="M15" s="66"/>
      <c r="N15" s="66"/>
      <c r="O15" s="66"/>
      <c r="P15" s="66"/>
    </row>
  </sheetData>
  <mergeCells count="4">
    <mergeCell ref="A1:L1"/>
    <mergeCell ref="A4:A6"/>
    <mergeCell ref="A7:A9"/>
    <mergeCell ref="A10:B10"/>
  </mergeCells>
  <pageMargins left="0.7" right="0.7" top="0.75" bottom="0.75" header="0.3" footer="0.3"/>
  <pageSetup scale="87" orientation="landscape"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4">
    <tabColor rgb="FF7030A0"/>
    <pageSetUpPr fitToPage="1"/>
  </sheetPr>
  <dimension ref="A1"/>
  <sheetViews>
    <sheetView showGridLines="0" view="pageBreakPreview" topLeftCell="A4" zoomScale="115" zoomScaleNormal="100" zoomScaleSheetLayoutView="115" workbookViewId="0">
      <selection activeCell="I18" sqref="I18"/>
    </sheetView>
  </sheetViews>
  <sheetFormatPr baseColWidth="10" defaultColWidth="11.42578125" defaultRowHeight="15"/>
  <cols>
    <col min="1" max="3" width="11.42578125" style="66"/>
    <col min="4" max="4" width="13.85546875" style="66" customWidth="1"/>
    <col min="5" max="5" width="16.28515625" style="66" customWidth="1"/>
    <col min="6" max="6" width="15.7109375" style="66" customWidth="1"/>
    <col min="7" max="7" width="21.42578125" style="66" customWidth="1"/>
    <col min="8" max="16384" width="11.42578125" style="66"/>
  </cols>
  <sheetData/>
  <pageMargins left="0.7" right="0.7" top="0.75" bottom="0.75" header="0.3" footer="0.3"/>
  <pageSetup orientation="landscape"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2:F39"/>
  <sheetViews>
    <sheetView showGridLines="0" view="pageBreakPreview" zoomScale="115" zoomScaleNormal="100" zoomScaleSheetLayoutView="115" workbookViewId="0">
      <selection activeCell="L22" sqref="L22"/>
    </sheetView>
  </sheetViews>
  <sheetFormatPr baseColWidth="10" defaultColWidth="11.42578125" defaultRowHeight="15"/>
  <cols>
    <col min="1" max="4" width="11.42578125" style="66"/>
    <col min="5" max="5" width="7.7109375" style="66" customWidth="1"/>
    <col min="6" max="6" width="12" style="66" customWidth="1"/>
    <col min="7" max="7" width="12.140625" style="66" customWidth="1"/>
    <col min="8" max="8" width="16.28515625" style="66" customWidth="1"/>
    <col min="9" max="9" width="14.7109375" style="66" customWidth="1"/>
    <col min="10" max="16384" width="11.42578125" style="66"/>
  </cols>
  <sheetData>
    <row r="2" ht="15" customHeight="1"/>
    <row r="3" ht="15" customHeight="1"/>
    <row r="39" spans="6:6">
      <c r="F39" s="119"/>
    </row>
  </sheetData>
  <pageMargins left="0.70866141732283472" right="0.70866141732283472" top="0.74803149606299213" bottom="0.74803149606299213" header="0.31496062992125984" footer="0.31496062992125984"/>
  <pageSetup orientation="landscape"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J8"/>
  <sheetViews>
    <sheetView showGridLines="0" view="pageBreakPreview" zoomScale="70" zoomScaleNormal="100" zoomScaleSheetLayoutView="70" workbookViewId="0">
      <selection activeCell="K1" sqref="K1:U1048576"/>
    </sheetView>
  </sheetViews>
  <sheetFormatPr baseColWidth="10" defaultColWidth="11.42578125" defaultRowHeight="15"/>
  <cols>
    <col min="1" max="1" width="31.42578125" style="374" customWidth="1"/>
    <col min="2" max="2" width="21.7109375" style="861" customWidth="1"/>
    <col min="3" max="3" width="16.5703125" style="374" customWidth="1"/>
    <col min="4" max="9" width="19.85546875" style="374" customWidth="1"/>
    <col min="10" max="10" width="18.5703125" style="374" customWidth="1"/>
    <col min="11" max="16384" width="11.42578125" style="374"/>
  </cols>
  <sheetData>
    <row r="1" spans="1:10" ht="102" customHeight="1">
      <c r="A1" s="2459"/>
      <c r="B1" s="2459"/>
      <c r="C1" s="2459"/>
      <c r="D1" s="2459"/>
      <c r="E1" s="2459"/>
      <c r="F1" s="2459"/>
      <c r="G1" s="2459"/>
      <c r="H1" s="2459"/>
      <c r="I1" s="2459"/>
      <c r="J1" s="2459"/>
    </row>
    <row r="2" spans="1:10" s="861" customFormat="1" ht="23.25" customHeight="1">
      <c r="A2" s="656" t="s">
        <v>698</v>
      </c>
      <c r="B2" s="2006" t="s">
        <v>1097</v>
      </c>
      <c r="C2" s="1631" t="s">
        <v>14</v>
      </c>
      <c r="D2" s="681"/>
      <c r="E2" s="681"/>
      <c r="F2" s="681"/>
      <c r="G2" s="681"/>
      <c r="H2" s="681"/>
      <c r="I2" s="681"/>
      <c r="J2" s="681"/>
    </row>
    <row r="3" spans="1:10" s="679" customFormat="1" ht="18.75" customHeight="1">
      <c r="A3" s="657" t="s">
        <v>691</v>
      </c>
      <c r="B3" s="1379">
        <v>184</v>
      </c>
      <c r="C3" s="1637">
        <f>+B3/$B$6</f>
        <v>0.77637130801687759</v>
      </c>
      <c r="D3" s="681"/>
      <c r="E3" s="681"/>
      <c r="F3" s="681"/>
      <c r="G3" s="681"/>
      <c r="H3" s="1203"/>
      <c r="I3" s="1203"/>
      <c r="J3" s="1203"/>
    </row>
    <row r="4" spans="1:10" s="679" customFormat="1" ht="18.75" customHeight="1">
      <c r="A4" s="657" t="s">
        <v>692</v>
      </c>
      <c r="B4" s="1379">
        <v>1</v>
      </c>
      <c r="C4" s="1637">
        <f>+B4/$B$6</f>
        <v>4.2194092827004216E-3</v>
      </c>
      <c r="D4" s="681"/>
      <c r="E4" s="681"/>
      <c r="F4" s="681"/>
      <c r="G4" s="681"/>
      <c r="H4" s="1203"/>
      <c r="I4" s="1203"/>
      <c r="J4" s="1203"/>
    </row>
    <row r="5" spans="1:10" s="679" customFormat="1" ht="18.75" customHeight="1">
      <c r="A5" s="657" t="s">
        <v>699</v>
      </c>
      <c r="B5" s="1379">
        <v>52</v>
      </c>
      <c r="C5" s="1637">
        <f>+B5/$B$6</f>
        <v>0.21940928270042195</v>
      </c>
      <c r="D5" s="681"/>
      <c r="E5" s="681"/>
      <c r="F5" s="681"/>
      <c r="G5" s="681"/>
      <c r="H5" s="1203"/>
      <c r="I5" s="1203"/>
      <c r="J5" s="1203"/>
    </row>
    <row r="6" spans="1:10" ht="21.75" customHeight="1">
      <c r="A6" s="656" t="s">
        <v>2</v>
      </c>
      <c r="B6" s="1380">
        <f>SUM(B3:B5)</f>
        <v>237</v>
      </c>
      <c r="C6" s="1201">
        <f>SUM(C3:C5)</f>
        <v>0.99999999999999989</v>
      </c>
      <c r="D6" s="681"/>
      <c r="E6" s="681"/>
      <c r="F6" s="681"/>
      <c r="G6" s="681"/>
      <c r="H6" s="682"/>
      <c r="I6" s="682"/>
    </row>
    <row r="7" spans="1:10" s="679" customFormat="1" ht="21" customHeight="1">
      <c r="A7" s="1468" t="s">
        <v>816</v>
      </c>
      <c r="B7" s="1202"/>
      <c r="D7" s="681"/>
      <c r="E7" s="681"/>
      <c r="F7" s="681"/>
      <c r="G7" s="681"/>
    </row>
    <row r="8" spans="1:10">
      <c r="B8" s="374"/>
      <c r="D8" s="589"/>
      <c r="E8" s="589"/>
      <c r="F8" s="589"/>
      <c r="G8" s="589"/>
      <c r="H8" s="589"/>
      <c r="I8" s="589"/>
      <c r="J8" s="679"/>
    </row>
  </sheetData>
  <mergeCells count="1">
    <mergeCell ref="A1:J1"/>
  </mergeCells>
  <pageMargins left="0.7" right="0.7" top="0.75" bottom="0.75" header="0.3" footer="0.3"/>
  <pageSetup scale="59" orientation="landscape"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K19"/>
  <sheetViews>
    <sheetView showGridLines="0" view="pageBreakPreview" zoomScale="70" zoomScaleNormal="100" zoomScaleSheetLayoutView="70" workbookViewId="0">
      <selection activeCell="E7" sqref="E7"/>
    </sheetView>
  </sheetViews>
  <sheetFormatPr baseColWidth="10" defaultColWidth="11.42578125" defaultRowHeight="15"/>
  <cols>
    <col min="1" max="1" width="51.5703125" style="374" customWidth="1"/>
    <col min="2" max="2" width="21.7109375" style="374" customWidth="1"/>
    <col min="3" max="9" width="16.85546875" style="374" customWidth="1"/>
    <col min="10" max="10" width="16.5703125" style="374" customWidth="1"/>
    <col min="11" max="11" width="11.42578125" style="861"/>
    <col min="12" max="16384" width="11.42578125" style="374"/>
  </cols>
  <sheetData>
    <row r="1" spans="1:11" ht="96.75" customHeight="1">
      <c r="A1" s="2459"/>
      <c r="B1" s="2459"/>
      <c r="C1" s="2459"/>
      <c r="D1" s="2459"/>
      <c r="E1" s="2459"/>
      <c r="F1" s="2459"/>
      <c r="G1" s="2459"/>
      <c r="H1" s="2459"/>
      <c r="I1" s="2459"/>
      <c r="J1" s="2459"/>
    </row>
    <row r="2" spans="1:11" ht="16.5" customHeight="1">
      <c r="A2" s="2460"/>
      <c r="B2" s="2460"/>
      <c r="C2" s="2460"/>
      <c r="D2" s="1467"/>
      <c r="E2" s="1467"/>
      <c r="F2" s="1467"/>
      <c r="G2" s="1467"/>
      <c r="H2" s="1467"/>
      <c r="I2" s="1467"/>
      <c r="J2" s="1466"/>
    </row>
    <row r="3" spans="1:11" ht="33" customHeight="1">
      <c r="A3" s="1629" t="s">
        <v>697</v>
      </c>
      <c r="B3" s="1630" t="s">
        <v>1097</v>
      </c>
      <c r="C3" s="1631" t="s">
        <v>14</v>
      </c>
      <c r="D3" s="1489"/>
      <c r="E3" s="1489"/>
      <c r="F3" s="1489"/>
      <c r="G3" s="1489"/>
      <c r="H3" s="1489"/>
      <c r="I3" s="1489"/>
      <c r="J3" s="1466"/>
    </row>
    <row r="4" spans="1:11" ht="21">
      <c r="A4" s="1632" t="s">
        <v>877</v>
      </c>
      <c r="B4" s="1633">
        <v>47</v>
      </c>
      <c r="C4" s="1634">
        <f t="shared" ref="C4:C10" si="0">+B4/$B$10</f>
        <v>0.19831223628691982</v>
      </c>
      <c r="D4" s="481"/>
      <c r="E4" s="481"/>
      <c r="F4" s="481"/>
      <c r="G4" s="481"/>
      <c r="H4" s="481"/>
      <c r="I4" s="481"/>
      <c r="J4" s="1466"/>
    </row>
    <row r="5" spans="1:11" ht="21">
      <c r="A5" s="1632" t="s">
        <v>878</v>
      </c>
      <c r="B5" s="1633">
        <v>15</v>
      </c>
      <c r="C5" s="1634">
        <f t="shared" si="0"/>
        <v>6.3291139240506333E-2</v>
      </c>
      <c r="D5" s="481"/>
      <c r="E5" s="481"/>
      <c r="F5" s="481"/>
      <c r="G5" s="481"/>
      <c r="H5" s="481"/>
      <c r="I5" s="481"/>
      <c r="J5" s="1466"/>
    </row>
    <row r="6" spans="1:11" ht="21">
      <c r="A6" s="1632" t="s">
        <v>879</v>
      </c>
      <c r="B6" s="1633">
        <v>21</v>
      </c>
      <c r="C6" s="1634">
        <f t="shared" si="0"/>
        <v>8.8607594936708861E-2</v>
      </c>
      <c r="D6" s="481"/>
      <c r="E6" s="481"/>
      <c r="F6" s="481"/>
      <c r="G6" s="481"/>
      <c r="H6" s="481"/>
      <c r="I6" s="481"/>
      <c r="J6" s="1466"/>
    </row>
    <row r="7" spans="1:11" ht="21">
      <c r="A7" s="1632" t="s">
        <v>696</v>
      </c>
      <c r="B7" s="1633">
        <v>71</v>
      </c>
      <c r="C7" s="1634">
        <f t="shared" si="0"/>
        <v>0.29957805907172996</v>
      </c>
      <c r="D7" s="481"/>
      <c r="E7" s="481"/>
      <c r="F7" s="481"/>
      <c r="G7" s="481"/>
      <c r="H7" s="481"/>
      <c r="I7" s="481"/>
      <c r="J7" s="1466"/>
    </row>
    <row r="8" spans="1:11" ht="21">
      <c r="A8" s="1632" t="s">
        <v>695</v>
      </c>
      <c r="B8" s="1633">
        <v>81</v>
      </c>
      <c r="C8" s="1634">
        <f t="shared" si="0"/>
        <v>0.34177215189873417</v>
      </c>
      <c r="D8" s="481"/>
      <c r="E8" s="481"/>
      <c r="F8" s="481"/>
      <c r="G8" s="481"/>
      <c r="H8" s="481"/>
      <c r="I8" s="481"/>
      <c r="J8" s="1466"/>
    </row>
    <row r="9" spans="1:11" ht="21">
      <c r="A9" s="1632" t="s">
        <v>694</v>
      </c>
      <c r="B9" s="1633">
        <v>2</v>
      </c>
      <c r="C9" s="1634">
        <f t="shared" si="0"/>
        <v>8.4388185654008432E-3</v>
      </c>
      <c r="D9" s="481"/>
      <c r="E9" s="1490"/>
      <c r="F9" s="1490"/>
      <c r="G9" s="1490"/>
      <c r="H9" s="1490"/>
      <c r="I9" s="1490"/>
      <c r="J9" s="1466"/>
    </row>
    <row r="10" spans="1:11" ht="21">
      <c r="A10" s="1629" t="s">
        <v>2</v>
      </c>
      <c r="B10" s="1635">
        <f>SUM(B4:B9)</f>
        <v>237</v>
      </c>
      <c r="C10" s="1636">
        <f t="shared" si="0"/>
        <v>1</v>
      </c>
      <c r="D10" s="1490"/>
      <c r="J10" s="1466"/>
      <c r="K10" s="862"/>
    </row>
    <row r="11" spans="1:11" ht="21">
      <c r="A11" s="2471" t="s">
        <v>718</v>
      </c>
      <c r="B11" s="2471"/>
      <c r="C11" s="2471"/>
      <c r="J11" s="1466"/>
    </row>
    <row r="12" spans="1:11">
      <c r="E12" s="863"/>
      <c r="F12" s="863"/>
      <c r="G12" s="863"/>
      <c r="H12" s="863"/>
      <c r="I12" s="863"/>
      <c r="K12" s="589"/>
    </row>
    <row r="13" spans="1:11">
      <c r="C13" s="863"/>
      <c r="D13" s="863"/>
      <c r="K13" s="374"/>
    </row>
    <row r="14" spans="1:11">
      <c r="K14" s="374"/>
    </row>
    <row r="15" spans="1:11">
      <c r="K15" s="374"/>
    </row>
    <row r="16" spans="1:11">
      <c r="B16" s="861"/>
      <c r="K16" s="374"/>
    </row>
    <row r="17" spans="2:11">
      <c r="B17" s="861"/>
      <c r="K17" s="374"/>
    </row>
    <row r="18" spans="2:11">
      <c r="B18" s="861"/>
      <c r="K18" s="374"/>
    </row>
    <row r="19" spans="2:11">
      <c r="B19" s="861"/>
    </row>
  </sheetData>
  <mergeCells count="3">
    <mergeCell ref="A1:J1"/>
    <mergeCell ref="A2:C2"/>
    <mergeCell ref="A11:C11"/>
  </mergeCells>
  <pageMargins left="0.7" right="0.7" top="0.75" bottom="0.75" header="0.3" footer="0.3"/>
  <pageSetup scale="51" orientation="landscape"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H11"/>
  <sheetViews>
    <sheetView showGridLines="0" view="pageBreakPreview" zoomScaleNormal="100" zoomScaleSheetLayoutView="100" workbookViewId="0">
      <pane ySplit="1" topLeftCell="A2" activePane="bottomLeft" state="frozen"/>
      <selection pane="bottomLeft" activeCell="K16" sqref="K16"/>
    </sheetView>
  </sheetViews>
  <sheetFormatPr baseColWidth="10" defaultColWidth="11.42578125" defaultRowHeight="15"/>
  <cols>
    <col min="1" max="1" width="15.5703125" style="374" customWidth="1"/>
    <col min="2" max="6" width="14.7109375" style="374" customWidth="1"/>
    <col min="7" max="7" width="18.140625" style="374" customWidth="1"/>
    <col min="8" max="8" width="11.140625" style="374" customWidth="1"/>
    <col min="9" max="16384" width="11.42578125" style="374"/>
  </cols>
  <sheetData>
    <row r="1" spans="1:8" ht="72" customHeight="1">
      <c r="A1" s="2459"/>
      <c r="B1" s="2459"/>
      <c r="C1" s="2459"/>
      <c r="D1" s="2459"/>
      <c r="E1" s="2459"/>
      <c r="F1" s="2459"/>
      <c r="G1" s="2459"/>
      <c r="H1" s="2459"/>
    </row>
    <row r="2" spans="1:8" ht="8.25" customHeight="1">
      <c r="A2" s="1493"/>
      <c r="B2" s="1493"/>
      <c r="C2" s="1493"/>
      <c r="D2" s="1493"/>
      <c r="E2" s="1493"/>
      <c r="F2" s="1493"/>
      <c r="G2" s="1493"/>
    </row>
    <row r="3" spans="1:8">
      <c r="A3" s="1381" t="s">
        <v>837</v>
      </c>
      <c r="B3" s="2007">
        <v>43952</v>
      </c>
      <c r="C3" s="394" t="s">
        <v>14</v>
      </c>
      <c r="D3" s="1493"/>
      <c r="E3" s="1493"/>
      <c r="F3" s="1493"/>
      <c r="G3" s="1493"/>
    </row>
    <row r="4" spans="1:8" ht="17.25" customHeight="1">
      <c r="A4" s="575" t="s">
        <v>835</v>
      </c>
      <c r="B4" s="1382">
        <v>85</v>
      </c>
      <c r="C4" s="1492">
        <f>+B4/$B$7</f>
        <v>0.35714285714285715</v>
      </c>
      <c r="D4" s="1493"/>
      <c r="E4" s="1493"/>
      <c r="F4" s="1493"/>
      <c r="G4" s="1493"/>
    </row>
    <row r="5" spans="1:8" ht="17.25" customHeight="1">
      <c r="A5" s="575" t="s">
        <v>836</v>
      </c>
      <c r="B5" s="1382">
        <v>128</v>
      </c>
      <c r="C5" s="1492">
        <f>+B5/$B$7</f>
        <v>0.53781512605042014</v>
      </c>
      <c r="D5" s="1493"/>
      <c r="E5" s="1493"/>
      <c r="F5" s="1493"/>
      <c r="G5" s="1493"/>
    </row>
    <row r="6" spans="1:8" ht="17.25" customHeight="1">
      <c r="A6" s="575" t="s">
        <v>896</v>
      </c>
      <c r="B6" s="1382">
        <v>25</v>
      </c>
      <c r="C6" s="1492">
        <f>+B6/$B$7</f>
        <v>0.10504201680672269</v>
      </c>
      <c r="D6" s="1493"/>
      <c r="E6" s="1493"/>
      <c r="F6" s="1493"/>
      <c r="G6" s="1493"/>
    </row>
    <row r="7" spans="1:8" ht="17.25" customHeight="1">
      <c r="A7" s="1383" t="s">
        <v>2</v>
      </c>
      <c r="B7" s="1384">
        <f>SUM(B4:B6)</f>
        <v>238</v>
      </c>
      <c r="C7" s="1491">
        <f>SUM(C4:C6)</f>
        <v>0.99999999999999989</v>
      </c>
      <c r="D7" s="1493"/>
      <c r="E7" s="1493"/>
      <c r="F7" s="1493"/>
      <c r="G7" s="1493"/>
    </row>
    <row r="8" spans="1:8" s="1627" customFormat="1" ht="12.75">
      <c r="A8" s="1627" t="s">
        <v>895</v>
      </c>
      <c r="H8" s="1628"/>
    </row>
    <row r="9" spans="1:8" ht="19.5" customHeight="1">
      <c r="H9" s="375"/>
    </row>
    <row r="10" spans="1:8">
      <c r="A10" s="1222"/>
      <c r="B10" s="1222"/>
      <c r="C10" s="1222"/>
      <c r="D10" s="1222"/>
      <c r="E10" s="1222"/>
      <c r="F10" s="1222"/>
      <c r="G10" s="1222"/>
      <c r="H10" s="375"/>
    </row>
    <row r="11" spans="1:8">
      <c r="A11" s="1222"/>
      <c r="B11" s="1222"/>
      <c r="C11" s="1222"/>
      <c r="D11" s="1222"/>
      <c r="E11" s="1222"/>
      <c r="F11" s="1222"/>
      <c r="G11" s="1222"/>
      <c r="H11" s="375"/>
    </row>
  </sheetData>
  <mergeCells count="1">
    <mergeCell ref="A1:H1"/>
  </mergeCells>
  <pageMargins left="0.7" right="0.7" top="0.75" bottom="0.75" header="0.3" footer="0.3"/>
  <pageSetup fitToHeight="0" orientation="landscape"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2">
    <tabColor theme="6" tint="-0.499984740745262"/>
    <pageSetUpPr fitToPage="1"/>
  </sheetPr>
  <dimension ref="A1"/>
  <sheetViews>
    <sheetView showGridLines="0" view="pageBreakPreview" zoomScale="130" zoomScaleNormal="100" zoomScaleSheetLayoutView="130" workbookViewId="0">
      <selection activeCell="J18" sqref="J18"/>
    </sheetView>
  </sheetViews>
  <sheetFormatPr baseColWidth="10" defaultColWidth="11.42578125" defaultRowHeight="15"/>
  <cols>
    <col min="1" max="1" width="10.7109375" style="66" customWidth="1"/>
    <col min="2" max="6" width="11.42578125" style="66"/>
    <col min="7" max="7" width="35.7109375" style="66" customWidth="1"/>
    <col min="8" max="16384" width="11.42578125" style="66"/>
  </cols>
  <sheetData/>
  <pageMargins left="0.7" right="0.7" top="0.75" bottom="0.75" header="0.3" footer="0.3"/>
  <pageSetup orientation="landscape"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3">
    <tabColor rgb="FFFF0000"/>
  </sheetPr>
  <dimension ref="A1:J48"/>
  <sheetViews>
    <sheetView showGridLines="0" view="pageBreakPreview" zoomScale="85" zoomScaleNormal="90" zoomScaleSheetLayoutView="85" workbookViewId="0">
      <pane xSplit="1" ySplit="3" topLeftCell="B4" activePane="bottomRight" state="frozen"/>
      <selection pane="topRight" activeCell="E1" sqref="E1"/>
      <selection pane="bottomLeft" activeCell="A4" sqref="A4"/>
      <selection pane="bottomRight" activeCell="Q21" sqref="Q21"/>
    </sheetView>
  </sheetViews>
  <sheetFormatPr baseColWidth="10" defaultColWidth="11.42578125" defaultRowHeight="15"/>
  <cols>
    <col min="1" max="1" width="39.5703125" style="66" customWidth="1"/>
    <col min="2" max="2" width="12.28515625" style="66" customWidth="1"/>
    <col min="3" max="3" width="17.85546875" style="66" customWidth="1"/>
    <col min="4" max="4" width="16.42578125" style="66" customWidth="1"/>
    <col min="5" max="5" width="16.140625" style="66" customWidth="1"/>
    <col min="6" max="6" width="16.42578125" style="66" customWidth="1"/>
    <col min="7" max="7" width="16.42578125" style="604" customWidth="1"/>
    <col min="8" max="8" width="19.5703125" style="66" customWidth="1"/>
    <col min="9" max="9" width="15.5703125" style="66" customWidth="1"/>
    <col min="10" max="16384" width="11.42578125" style="66"/>
  </cols>
  <sheetData>
    <row r="1" spans="1:10" ht="68.25" customHeight="1">
      <c r="A1" s="2505"/>
      <c r="B1" s="2505"/>
      <c r="C1" s="2505"/>
      <c r="D1" s="2505"/>
      <c r="E1" s="2505"/>
      <c r="F1" s="2505"/>
      <c r="G1" s="2505"/>
      <c r="H1" s="2505"/>
    </row>
    <row r="2" spans="1:10" s="15" customFormat="1" ht="18.75" customHeight="1">
      <c r="A2" s="2506"/>
      <c r="B2" s="2506"/>
      <c r="C2" s="2506"/>
      <c r="D2" s="2506"/>
      <c r="E2" s="2506"/>
      <c r="F2" s="2506"/>
      <c r="G2" s="2506"/>
      <c r="H2" s="2506"/>
    </row>
    <row r="3" spans="1:10" ht="21" customHeight="1">
      <c r="A3" s="1746" t="s">
        <v>1</v>
      </c>
      <c r="B3" s="1747" t="s">
        <v>424</v>
      </c>
      <c r="C3" s="1748" t="s">
        <v>693</v>
      </c>
      <c r="D3" s="1748" t="s">
        <v>747</v>
      </c>
      <c r="E3" s="1748" t="s">
        <v>768</v>
      </c>
      <c r="F3" s="1748" t="s">
        <v>818</v>
      </c>
      <c r="G3" s="1748" t="s">
        <v>875</v>
      </c>
      <c r="H3" s="1749" t="s">
        <v>1112</v>
      </c>
      <c r="I3" s="604"/>
    </row>
    <row r="4" spans="1:10" ht="14.25" customHeight="1">
      <c r="A4" s="1744" t="s">
        <v>848</v>
      </c>
      <c r="B4" s="1745">
        <v>60620.6528370136</v>
      </c>
      <c r="C4" s="1018">
        <v>49930.368070140597</v>
      </c>
      <c r="D4" s="1018">
        <v>55868.199383199702</v>
      </c>
      <c r="E4" s="1018">
        <v>57001.0827931026</v>
      </c>
      <c r="F4" s="1018">
        <v>56129.2446116254</v>
      </c>
      <c r="G4" s="1018">
        <v>51961.989821763404</v>
      </c>
      <c r="H4" s="1750">
        <v>45243.517769666199</v>
      </c>
      <c r="I4" s="1019"/>
    </row>
    <row r="5" spans="1:10" ht="14.25" customHeight="1">
      <c r="A5" s="1744" t="s">
        <v>1114</v>
      </c>
      <c r="B5" s="1745">
        <v>296466.01636255003</v>
      </c>
      <c r="C5" s="1018">
        <v>297718.53975867701</v>
      </c>
      <c r="D5" s="1018">
        <v>308434.12585556897</v>
      </c>
      <c r="E5" s="1018">
        <v>292680.09184768097</v>
      </c>
      <c r="F5" s="1018">
        <v>329231.89331202401</v>
      </c>
      <c r="G5" s="1018">
        <v>349900.28528869402</v>
      </c>
      <c r="H5" s="1750">
        <v>354233.10980792501</v>
      </c>
      <c r="I5" s="1019" t="s">
        <v>10</v>
      </c>
      <c r="J5" s="80"/>
    </row>
    <row r="6" spans="1:10" s="604" customFormat="1" ht="14.25" customHeight="1">
      <c r="A6" s="1744" t="s">
        <v>849</v>
      </c>
      <c r="B6" s="1745">
        <v>59714.370780410398</v>
      </c>
      <c r="C6" s="1018">
        <v>63913.300254362301</v>
      </c>
      <c r="D6" s="1018">
        <v>73182.162034271503</v>
      </c>
      <c r="E6" s="1018">
        <v>69841.413603471097</v>
      </c>
      <c r="F6" s="1018">
        <v>61244.992628313201</v>
      </c>
      <c r="G6" s="1018">
        <v>50362.222172571601</v>
      </c>
      <c r="H6" s="1750">
        <v>63753.013806445502</v>
      </c>
      <c r="I6" s="1019"/>
      <c r="J6" s="601"/>
    </row>
    <row r="7" spans="1:10" s="604" customFormat="1" ht="14.25" customHeight="1">
      <c r="A7" s="1744" t="s">
        <v>850</v>
      </c>
      <c r="B7" s="1745">
        <v>48888.806951080602</v>
      </c>
      <c r="C7" s="1018">
        <v>38239.420789120799</v>
      </c>
      <c r="D7" s="1018">
        <v>34850.9449256683</v>
      </c>
      <c r="E7" s="1018">
        <v>62178.351777499003</v>
      </c>
      <c r="F7" s="1018">
        <v>62714.282458407302</v>
      </c>
      <c r="G7" s="1018">
        <v>43458.080148245797</v>
      </c>
      <c r="H7" s="1750">
        <v>41395.846542034997</v>
      </c>
      <c r="I7" s="1019"/>
      <c r="J7" s="601"/>
    </row>
    <row r="8" spans="1:10" s="604" customFormat="1" ht="14.25" customHeight="1">
      <c r="A8" s="1744" t="s">
        <v>851</v>
      </c>
      <c r="B8" s="1745">
        <v>301377.35207402898</v>
      </c>
      <c r="C8" s="1018">
        <v>301135.12053991802</v>
      </c>
      <c r="D8" s="1018">
        <v>315261.81400489598</v>
      </c>
      <c r="E8" s="1018">
        <v>309575.18506223499</v>
      </c>
      <c r="F8" s="1018">
        <v>363878.734750684</v>
      </c>
      <c r="G8" s="1018">
        <v>384040.57992729399</v>
      </c>
      <c r="H8" s="1750">
        <v>364939.79973797197</v>
      </c>
      <c r="I8" s="1019"/>
      <c r="J8" s="601"/>
    </row>
    <row r="9" spans="1:10" s="604" customFormat="1" ht="14.25" customHeight="1">
      <c r="A9" s="1744" t="s">
        <v>852</v>
      </c>
      <c r="B9" s="1745">
        <v>128757.07975773</v>
      </c>
      <c r="C9" s="1018">
        <v>136670.06967720701</v>
      </c>
      <c r="D9" s="1018">
        <v>138351.71161622301</v>
      </c>
      <c r="E9" s="1018">
        <v>155962.71139588201</v>
      </c>
      <c r="F9" s="1018">
        <v>160111.54515996299</v>
      </c>
      <c r="G9" s="1018">
        <v>177396.98541023699</v>
      </c>
      <c r="H9" s="1750">
        <v>177957.187643835</v>
      </c>
      <c r="I9" s="1019"/>
      <c r="J9" s="601"/>
    </row>
    <row r="10" spans="1:10" ht="14.25" customHeight="1">
      <c r="A10" s="1744" t="s">
        <v>853</v>
      </c>
      <c r="B10" s="1745">
        <v>83528.751957262895</v>
      </c>
      <c r="C10" s="1018">
        <v>88560.160087951095</v>
      </c>
      <c r="D10" s="1018">
        <v>98247.656442459105</v>
      </c>
      <c r="E10" s="1018">
        <v>89857.175522048507</v>
      </c>
      <c r="F10" s="1018">
        <v>95489.934102994404</v>
      </c>
      <c r="G10" s="1018">
        <v>99669.7511590512</v>
      </c>
      <c r="H10" s="1750">
        <v>96522.720454560505</v>
      </c>
      <c r="I10" s="1019"/>
    </row>
    <row r="11" spans="1:10" ht="14.25" customHeight="1">
      <c r="A11" s="1744" t="s">
        <v>1113</v>
      </c>
      <c r="B11" s="1745">
        <v>62228.752616838501</v>
      </c>
      <c r="C11" s="1018">
        <v>78987.2559416843</v>
      </c>
      <c r="D11" s="1018">
        <v>79104.770145197806</v>
      </c>
      <c r="E11" s="1018">
        <v>72122.875363597195</v>
      </c>
      <c r="F11" s="1018">
        <v>99179.4057439553</v>
      </c>
      <c r="G11" s="1018">
        <v>88797.325134162893</v>
      </c>
      <c r="H11" s="1750">
        <v>92235.686416727694</v>
      </c>
      <c r="I11" s="1019"/>
    </row>
    <row r="12" spans="1:10" ht="14.25" customHeight="1">
      <c r="A12" s="1744" t="s">
        <v>854</v>
      </c>
      <c r="B12" s="1745">
        <v>245432.85083241499</v>
      </c>
      <c r="C12" s="1018">
        <v>220870.621319878</v>
      </c>
      <c r="D12" s="1018">
        <v>213039.50418334201</v>
      </c>
      <c r="E12" s="1018">
        <v>219982.78296591801</v>
      </c>
      <c r="F12" s="1018">
        <v>229906.116986262</v>
      </c>
      <c r="G12" s="1018">
        <v>257747.89866229999</v>
      </c>
      <c r="H12" s="1750">
        <v>260819.318705048</v>
      </c>
      <c r="I12" s="1019"/>
    </row>
    <row r="13" spans="1:10" ht="14.25" customHeight="1">
      <c r="A13" s="1744" t="s">
        <v>855</v>
      </c>
      <c r="B13" s="1745">
        <v>211574.92317028</v>
      </c>
      <c r="C13" s="1018">
        <v>239844.23112838299</v>
      </c>
      <c r="D13" s="1018">
        <v>249184.02009305501</v>
      </c>
      <c r="E13" s="1018">
        <v>258595.65581546401</v>
      </c>
      <c r="F13" s="1018">
        <v>265482.401239486</v>
      </c>
      <c r="G13" s="1018">
        <v>268124.48354206397</v>
      </c>
      <c r="H13" s="1750">
        <v>252980.257900686</v>
      </c>
      <c r="I13" s="1019"/>
    </row>
    <row r="14" spans="1:10" ht="14.25" customHeight="1">
      <c r="A14" s="1744" t="s">
        <v>856</v>
      </c>
      <c r="B14" s="1745">
        <v>127950.723433634</v>
      </c>
      <c r="C14" s="1018">
        <v>154557.33810606101</v>
      </c>
      <c r="D14" s="1018">
        <v>148075.498011583</v>
      </c>
      <c r="E14" s="1018">
        <v>171460.79344521399</v>
      </c>
      <c r="F14" s="1018">
        <v>178407.53711065499</v>
      </c>
      <c r="G14" s="1018">
        <v>182812.072511181</v>
      </c>
      <c r="H14" s="1750">
        <v>177019.135801909</v>
      </c>
      <c r="I14" s="1019"/>
    </row>
    <row r="15" spans="1:10" ht="14.25" customHeight="1">
      <c r="A15" s="1744" t="s">
        <v>857</v>
      </c>
      <c r="B15" s="1745">
        <v>227244.14005935701</v>
      </c>
      <c r="C15" s="1018">
        <v>268984.27798919001</v>
      </c>
      <c r="D15" s="1018">
        <v>299395.029321793</v>
      </c>
      <c r="E15" s="1018">
        <v>291648.505315502</v>
      </c>
      <c r="F15" s="1018">
        <v>300742.10849550797</v>
      </c>
      <c r="G15" s="1018">
        <v>345191.63773886801</v>
      </c>
      <c r="H15" s="1750">
        <v>328787.82441539399</v>
      </c>
      <c r="I15" s="1019"/>
    </row>
    <row r="16" spans="1:10" ht="19.5" customHeight="1">
      <c r="A16" s="1746" t="s">
        <v>2</v>
      </c>
      <c r="B16" s="1751">
        <f t="shared" ref="B16:H16" si="0">SUM(B4:B15)</f>
        <v>1853784.4208326011</v>
      </c>
      <c r="C16" s="2535">
        <f t="shared" si="0"/>
        <v>1939410.7036625731</v>
      </c>
      <c r="D16" s="2535">
        <f t="shared" si="0"/>
        <v>2012995.4360172572</v>
      </c>
      <c r="E16" s="2535">
        <f t="shared" si="0"/>
        <v>2050906.6249076144</v>
      </c>
      <c r="F16" s="2535">
        <f t="shared" si="0"/>
        <v>2202518.1965998774</v>
      </c>
      <c r="G16" s="2535">
        <f t="shared" si="0"/>
        <v>2299463.311516433</v>
      </c>
      <c r="H16" s="2536">
        <f t="shared" si="0"/>
        <v>2255887.4190022037</v>
      </c>
      <c r="I16" s="1026"/>
    </row>
    <row r="17" spans="1:10" s="80" customFormat="1">
      <c r="A17" s="121" t="s">
        <v>881</v>
      </c>
      <c r="B17" s="81"/>
      <c r="C17" s="81"/>
      <c r="D17" s="81"/>
      <c r="E17" s="81"/>
      <c r="F17" s="81"/>
      <c r="G17" s="81"/>
      <c r="H17" s="81"/>
      <c r="I17" s="66"/>
      <c r="J17" s="66"/>
    </row>
    <row r="18" spans="1:10">
      <c r="A18" s="24"/>
      <c r="B18" s="82"/>
      <c r="C18" s="82"/>
      <c r="D18" s="82"/>
      <c r="E18" s="82"/>
      <c r="F18" s="82"/>
      <c r="G18" s="82"/>
      <c r="H18" s="82"/>
    </row>
    <row r="19" spans="1:10">
      <c r="A19" s="82"/>
      <c r="B19" s="82"/>
      <c r="C19" s="82"/>
      <c r="D19" s="82"/>
      <c r="E19" s="82"/>
      <c r="F19" s="82"/>
      <c r="G19" s="82"/>
      <c r="H19" s="82"/>
    </row>
    <row r="20" spans="1:10">
      <c r="A20" s="82"/>
      <c r="B20" s="82"/>
      <c r="C20" s="82"/>
      <c r="D20" s="82"/>
      <c r="E20" s="82"/>
      <c r="F20" s="82"/>
      <c r="G20" s="82"/>
      <c r="H20" s="82"/>
    </row>
    <row r="21" spans="1:10">
      <c r="A21" s="82"/>
      <c r="B21" s="82"/>
      <c r="C21" s="82"/>
      <c r="D21" s="82"/>
      <c r="E21" s="82"/>
      <c r="F21" s="82"/>
      <c r="G21" s="82"/>
      <c r="H21" s="82"/>
    </row>
    <row r="22" spans="1:10">
      <c r="A22" s="82"/>
      <c r="B22" s="82"/>
      <c r="C22" s="82"/>
      <c r="D22" s="82"/>
      <c r="E22" s="82"/>
      <c r="F22" s="82"/>
      <c r="G22" s="82"/>
      <c r="H22" s="82"/>
    </row>
    <row r="23" spans="1:10">
      <c r="A23" s="82"/>
      <c r="B23" s="82"/>
      <c r="C23" s="82"/>
      <c r="D23" s="82"/>
      <c r="E23" s="82"/>
      <c r="F23" s="82"/>
      <c r="G23" s="82"/>
      <c r="H23" s="82"/>
    </row>
    <row r="24" spans="1:10">
      <c r="A24" s="82"/>
      <c r="B24" s="82"/>
      <c r="C24" s="82"/>
      <c r="D24" s="82"/>
      <c r="E24" s="82"/>
      <c r="F24" s="82"/>
      <c r="G24" s="82"/>
      <c r="H24" s="82"/>
    </row>
    <row r="25" spans="1:10">
      <c r="A25" s="82"/>
      <c r="B25" s="82"/>
      <c r="C25" s="82"/>
      <c r="D25" s="82"/>
      <c r="E25" s="82"/>
      <c r="F25" s="82"/>
      <c r="G25" s="82"/>
      <c r="H25" s="82"/>
    </row>
    <row r="26" spans="1:10">
      <c r="A26" s="82"/>
      <c r="B26" s="82"/>
      <c r="C26" s="82"/>
      <c r="D26" s="82"/>
      <c r="E26" s="82"/>
      <c r="F26" s="82"/>
      <c r="G26" s="82"/>
      <c r="H26" s="82"/>
    </row>
    <row r="27" spans="1:10">
      <c r="A27" s="82"/>
      <c r="B27" s="82"/>
      <c r="C27" s="82"/>
      <c r="D27" s="82"/>
      <c r="E27" s="82"/>
      <c r="F27" s="82"/>
      <c r="G27" s="82"/>
      <c r="H27" s="82"/>
    </row>
    <row r="28" spans="1:10">
      <c r="A28" s="82"/>
      <c r="B28" s="82"/>
      <c r="C28" s="82"/>
      <c r="D28" s="82"/>
      <c r="E28" s="82"/>
      <c r="F28" s="82"/>
      <c r="G28" s="82"/>
      <c r="H28" s="82"/>
    </row>
    <row r="29" spans="1:10">
      <c r="A29" s="82"/>
      <c r="B29" s="82"/>
      <c r="C29" s="82"/>
      <c r="D29" s="82"/>
      <c r="E29" s="82"/>
      <c r="F29" s="82"/>
      <c r="G29" s="82"/>
      <c r="H29" s="82"/>
    </row>
    <row r="30" spans="1:10">
      <c r="A30" s="82"/>
      <c r="B30" s="82"/>
      <c r="C30" s="82"/>
      <c r="D30" s="82"/>
      <c r="E30" s="82"/>
      <c r="F30" s="82"/>
      <c r="G30" s="82"/>
      <c r="H30" s="82"/>
    </row>
    <row r="31" spans="1:10">
      <c r="A31" s="82"/>
      <c r="B31" s="82"/>
      <c r="C31" s="82"/>
      <c r="D31" s="82"/>
      <c r="E31" s="82"/>
      <c r="F31" s="82"/>
      <c r="G31" s="82"/>
      <c r="H31" s="82"/>
    </row>
    <row r="32" spans="1:10">
      <c r="A32" s="82"/>
      <c r="B32" s="82"/>
      <c r="C32" s="82"/>
      <c r="D32" s="82"/>
      <c r="E32" s="82"/>
      <c r="F32" s="82"/>
      <c r="G32" s="82"/>
      <c r="H32" s="82"/>
    </row>
    <row r="33" spans="1:8">
      <c r="A33" s="82"/>
      <c r="B33" s="82"/>
      <c r="C33" s="82"/>
      <c r="D33" s="82"/>
      <c r="E33" s="82"/>
      <c r="F33" s="82"/>
      <c r="G33" s="82"/>
      <c r="H33" s="82"/>
    </row>
    <row r="34" spans="1:8">
      <c r="A34" s="82"/>
      <c r="B34" s="82"/>
      <c r="C34" s="82"/>
      <c r="D34" s="82"/>
      <c r="E34" s="82"/>
      <c r="F34" s="82"/>
      <c r="G34" s="82"/>
      <c r="H34" s="82"/>
    </row>
    <row r="35" spans="1:8">
      <c r="A35" s="82"/>
      <c r="B35" s="82"/>
      <c r="C35" s="82"/>
      <c r="D35" s="82"/>
      <c r="E35" s="82"/>
      <c r="F35" s="82"/>
      <c r="G35" s="82"/>
      <c r="H35" s="82"/>
    </row>
    <row r="36" spans="1:8">
      <c r="A36" s="82"/>
      <c r="B36" s="82"/>
      <c r="C36" s="82"/>
      <c r="D36" s="82"/>
      <c r="E36" s="82"/>
      <c r="F36" s="82"/>
      <c r="G36" s="82"/>
      <c r="H36" s="82"/>
    </row>
    <row r="37" spans="1:8">
      <c r="A37" s="82"/>
      <c r="B37" s="82"/>
      <c r="C37" s="82"/>
      <c r="D37" s="82"/>
      <c r="E37" s="82"/>
      <c r="F37" s="82"/>
      <c r="G37" s="82"/>
      <c r="H37" s="82"/>
    </row>
    <row r="38" spans="1:8">
      <c r="A38" s="82"/>
      <c r="B38" s="82"/>
      <c r="C38" s="82"/>
      <c r="D38" s="82"/>
      <c r="E38" s="82"/>
      <c r="F38" s="82"/>
      <c r="G38" s="82"/>
      <c r="H38" s="82"/>
    </row>
    <row r="39" spans="1:8">
      <c r="A39" s="82"/>
      <c r="B39" s="82"/>
      <c r="C39" s="82"/>
      <c r="D39" s="82"/>
      <c r="E39" s="82"/>
      <c r="F39" s="82"/>
      <c r="G39" s="82"/>
      <c r="H39" s="82"/>
    </row>
    <row r="40" spans="1:8">
      <c r="A40" s="82"/>
      <c r="B40" s="82"/>
      <c r="C40" s="82"/>
      <c r="D40" s="82"/>
      <c r="E40" s="82"/>
      <c r="F40" s="82"/>
      <c r="G40" s="82"/>
      <c r="H40" s="82"/>
    </row>
    <row r="41" spans="1:8">
      <c r="A41" s="82"/>
      <c r="B41" s="82"/>
      <c r="C41" s="82"/>
      <c r="D41" s="82"/>
      <c r="E41" s="82"/>
      <c r="F41" s="82"/>
      <c r="G41" s="82"/>
      <c r="H41" s="82"/>
    </row>
    <row r="42" spans="1:8">
      <c r="A42" s="82"/>
      <c r="B42" s="82"/>
      <c r="C42" s="82"/>
      <c r="D42" s="82"/>
      <c r="E42" s="82"/>
      <c r="F42" s="82"/>
      <c r="G42" s="82"/>
      <c r="H42" s="82"/>
    </row>
    <row r="43" spans="1:8">
      <c r="A43" s="82"/>
      <c r="B43" s="82"/>
      <c r="C43" s="82"/>
      <c r="D43" s="82"/>
      <c r="E43" s="82"/>
      <c r="F43" s="82"/>
      <c r="G43" s="82"/>
      <c r="H43" s="82"/>
    </row>
    <row r="44" spans="1:8">
      <c r="A44" s="82"/>
      <c r="B44" s="82"/>
      <c r="C44" s="82"/>
      <c r="D44" s="82"/>
      <c r="E44" s="82"/>
      <c r="F44" s="82"/>
      <c r="G44" s="82"/>
      <c r="H44" s="82"/>
    </row>
    <row r="45" spans="1:8">
      <c r="A45" s="82"/>
      <c r="B45" s="82"/>
      <c r="C45" s="82"/>
      <c r="D45" s="82"/>
      <c r="E45" s="82"/>
      <c r="F45" s="82"/>
      <c r="G45" s="82"/>
      <c r="H45" s="82"/>
    </row>
    <row r="46" spans="1:8">
      <c r="A46" s="82"/>
      <c r="B46" s="82"/>
      <c r="C46" s="82"/>
      <c r="D46" s="82"/>
      <c r="E46" s="82"/>
      <c r="F46" s="82"/>
      <c r="G46" s="82"/>
      <c r="H46" s="82"/>
    </row>
    <row r="47" spans="1:8" ht="11.25" customHeight="1">
      <c r="A47" s="82"/>
      <c r="B47" s="82"/>
      <c r="C47" s="82"/>
      <c r="D47" s="82"/>
      <c r="E47" s="82"/>
      <c r="F47" s="82"/>
      <c r="G47" s="82"/>
      <c r="H47" s="82"/>
    </row>
    <row r="48" spans="1:8">
      <c r="A48" s="82"/>
      <c r="B48" s="82"/>
      <c r="C48" s="82"/>
      <c r="D48" s="82"/>
      <c r="E48" s="82"/>
      <c r="F48" s="82"/>
      <c r="G48" s="82"/>
      <c r="H48" s="82"/>
    </row>
  </sheetData>
  <mergeCells count="2">
    <mergeCell ref="A1:H1"/>
    <mergeCell ref="A2:H2"/>
  </mergeCells>
  <printOptions horizontalCentered="1" verticalCentered="1"/>
  <pageMargins left="0.39370078740157499" right="0.39370078740157499" top="0.23622047244094499" bottom="0.157" header="0.23599999999999999" footer="0.157"/>
  <pageSetup scale="59" orientation="landscape"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4">
    <tabColor rgb="FFFF0000"/>
    <pageSetUpPr fitToPage="1"/>
  </sheetPr>
  <dimension ref="A1:Q37"/>
  <sheetViews>
    <sheetView showGridLines="0" view="pageBreakPreview" zoomScale="70" zoomScaleNormal="100" zoomScaleSheetLayoutView="70" workbookViewId="0">
      <pane ySplit="1" topLeftCell="A2" activePane="bottomLeft" state="frozen"/>
      <selection activeCell="P10" sqref="P10"/>
      <selection pane="bottomLeft" activeCell="P26" sqref="P26"/>
    </sheetView>
  </sheetViews>
  <sheetFormatPr baseColWidth="10" defaultColWidth="11.42578125" defaultRowHeight="15"/>
  <cols>
    <col min="1" max="1" width="18.5703125" style="66" customWidth="1"/>
    <col min="2" max="2" width="20.42578125" style="66" customWidth="1"/>
    <col min="3" max="3" width="21" style="66" customWidth="1"/>
    <col min="4" max="9" width="21" style="604" customWidth="1"/>
    <col min="10" max="10" width="20.7109375" style="66" customWidth="1"/>
    <col min="11" max="11" width="19.140625" style="66" customWidth="1"/>
    <col min="12" max="12" width="28.140625" style="36" customWidth="1"/>
    <col min="13" max="13" width="23.85546875" style="66" customWidth="1"/>
    <col min="14" max="14" width="34" style="66" customWidth="1"/>
    <col min="15" max="15" width="12.28515625" style="66" bestFit="1" customWidth="1"/>
    <col min="16" max="16" width="16.28515625" style="66" bestFit="1" customWidth="1"/>
    <col min="17" max="23" width="11.42578125" style="66"/>
    <col min="24" max="24" width="12.28515625" style="66" bestFit="1" customWidth="1"/>
    <col min="25" max="16384" width="11.42578125" style="66"/>
  </cols>
  <sheetData>
    <row r="1" spans="1:17" ht="78" customHeight="1">
      <c r="A1" s="2507"/>
      <c r="B1" s="2508"/>
      <c r="C1" s="2508"/>
      <c r="D1" s="2508"/>
      <c r="E1" s="2508"/>
      <c r="F1" s="2508"/>
      <c r="G1" s="2508"/>
      <c r="H1" s="2508"/>
      <c r="I1" s="2508"/>
      <c r="J1" s="2508"/>
      <c r="K1" s="2508"/>
      <c r="L1" s="2508"/>
      <c r="M1" s="2508"/>
      <c r="N1" s="2508"/>
    </row>
    <row r="2" spans="1:17" ht="6" customHeight="1">
      <c r="A2" s="2509"/>
      <c r="B2" s="2509"/>
      <c r="C2" s="2509"/>
      <c r="D2" s="2509"/>
      <c r="E2" s="2509"/>
      <c r="F2" s="2509"/>
      <c r="G2" s="2509"/>
      <c r="H2" s="2509"/>
      <c r="I2" s="2509"/>
      <c r="J2" s="2509"/>
      <c r="K2" s="2509"/>
      <c r="L2" s="2509"/>
      <c r="M2" s="2509"/>
      <c r="N2" s="2509"/>
    </row>
    <row r="3" spans="1:17" s="440" customFormat="1" ht="72" customHeight="1">
      <c r="A3" s="1020" t="s">
        <v>1008</v>
      </c>
      <c r="B3" s="1752" t="s">
        <v>12</v>
      </c>
      <c r="C3" s="1752" t="s">
        <v>951</v>
      </c>
      <c r="D3" s="1752" t="s">
        <v>952</v>
      </c>
      <c r="E3" s="1752" t="s">
        <v>1009</v>
      </c>
      <c r="F3" s="1752" t="s">
        <v>847</v>
      </c>
      <c r="G3" s="1752" t="s">
        <v>858</v>
      </c>
      <c r="H3" s="1752" t="s">
        <v>1010</v>
      </c>
      <c r="I3" s="1752" t="s">
        <v>1011</v>
      </c>
      <c r="J3" s="1752" t="s">
        <v>1012</v>
      </c>
      <c r="K3" s="1752" t="s">
        <v>1013</v>
      </c>
      <c r="L3" s="1752" t="s">
        <v>1014</v>
      </c>
      <c r="M3" s="1755" t="s">
        <v>1015</v>
      </c>
      <c r="N3" s="437"/>
    </row>
    <row r="4" spans="1:17" ht="15.75" customHeight="1">
      <c r="A4" s="1756">
        <v>2014</v>
      </c>
      <c r="B4" s="1757">
        <v>9919560</v>
      </c>
      <c r="C4" s="1753">
        <v>7066992.71940553</v>
      </c>
      <c r="D4" s="1753">
        <v>4390333.0856888099</v>
      </c>
      <c r="E4" s="1753">
        <v>4051304.0542508801</v>
      </c>
      <c r="F4" s="1753">
        <v>1853784.4208326</v>
      </c>
      <c r="G4" s="1753">
        <v>1966715.08288868</v>
      </c>
      <c r="H4" s="1753">
        <v>230804.55052960201</v>
      </c>
      <c r="I4" s="1753">
        <v>2345840.2957721902</v>
      </c>
      <c r="J4" s="1758">
        <v>339029.031437925</v>
      </c>
      <c r="K4" s="1759">
        <v>419006.25931816502</v>
      </c>
      <c r="L4" s="1758">
        <v>2676659.6337167202</v>
      </c>
      <c r="M4" s="1760">
        <v>339029.031437925</v>
      </c>
      <c r="P4" s="41"/>
    </row>
    <row r="5" spans="1:17" ht="15.75" customHeight="1">
      <c r="A5" s="1756">
        <v>2015</v>
      </c>
      <c r="B5" s="1761">
        <v>10015591</v>
      </c>
      <c r="C5" s="254">
        <v>7263637.9357190998</v>
      </c>
      <c r="D5" s="254">
        <v>4480940.7961979499</v>
      </c>
      <c r="E5" s="254">
        <v>4195010.7209762596</v>
      </c>
      <c r="F5" s="254">
        <v>1939410.7036625701</v>
      </c>
      <c r="G5" s="254">
        <v>2008728.28522861</v>
      </c>
      <c r="H5" s="254">
        <v>246871.73208508099</v>
      </c>
      <c r="I5" s="254">
        <v>2426605.5488804998</v>
      </c>
      <c r="J5" s="339">
        <v>285930.07522168302</v>
      </c>
      <c r="K5" s="340">
        <v>445269.61890969099</v>
      </c>
      <c r="L5" s="339">
        <v>2782697.1395211499</v>
      </c>
      <c r="M5" s="1762">
        <v>302301.825862906</v>
      </c>
      <c r="P5" s="41"/>
    </row>
    <row r="6" spans="1:17" ht="15.75" customHeight="1">
      <c r="A6" s="1756">
        <v>2016</v>
      </c>
      <c r="B6" s="1761">
        <v>10110143</v>
      </c>
      <c r="C6" s="254">
        <v>7379608.3909109002</v>
      </c>
      <c r="D6" s="254">
        <v>4603292.5755375102</v>
      </c>
      <c r="E6" s="254">
        <v>4310845.3237678502</v>
      </c>
      <c r="F6" s="254">
        <v>2012995.43601726</v>
      </c>
      <c r="G6" s="254">
        <v>2034385.7096901301</v>
      </c>
      <c r="H6" s="254">
        <v>263464.17806046701</v>
      </c>
      <c r="I6" s="254">
        <v>2497912.6507267398</v>
      </c>
      <c r="J6" s="339">
        <v>292447.25176966097</v>
      </c>
      <c r="K6" s="340">
        <v>368344.33547475602</v>
      </c>
      <c r="L6" s="339">
        <v>2776315.81537339</v>
      </c>
      <c r="M6" s="1762">
        <v>301798.31134524598</v>
      </c>
      <c r="P6" s="41"/>
    </row>
    <row r="7" spans="1:17" ht="15.75" customHeight="1">
      <c r="A7" s="1756">
        <v>2017</v>
      </c>
      <c r="B7" s="1761">
        <v>10205331</v>
      </c>
      <c r="C7" s="254">
        <v>7525557.4403596604</v>
      </c>
      <c r="D7" s="254">
        <v>4670314.0713482201</v>
      </c>
      <c r="E7" s="254">
        <v>4431911.7358859302</v>
      </c>
      <c r="F7" s="254">
        <v>2050906.62490762</v>
      </c>
      <c r="G7" s="254">
        <v>2128383.3337115799</v>
      </c>
      <c r="H7" s="254">
        <v>252621.777266733</v>
      </c>
      <c r="I7" s="254">
        <v>2600850.5943549401</v>
      </c>
      <c r="J7" s="339">
        <v>238402.335462288</v>
      </c>
      <c r="K7" s="340">
        <v>363620.51955730299</v>
      </c>
      <c r="L7" s="339">
        <v>2855243.3690114398</v>
      </c>
      <c r="M7" s="1762">
        <v>252383.32973161899</v>
      </c>
      <c r="P7" s="41"/>
    </row>
    <row r="8" spans="1:17" ht="15.75" customHeight="1">
      <c r="A8" s="1756">
        <v>2018</v>
      </c>
      <c r="B8" s="1761">
        <v>10300522</v>
      </c>
      <c r="C8" s="254">
        <v>7563658.3882531598</v>
      </c>
      <c r="D8" s="254">
        <v>4866821.57323018</v>
      </c>
      <c r="E8" s="254">
        <v>4582165.9420532603</v>
      </c>
      <c r="F8" s="254">
        <v>2202518.1965998798</v>
      </c>
      <c r="G8" s="254">
        <v>2107358.8892997499</v>
      </c>
      <c r="H8" s="254">
        <v>272288.85615363298</v>
      </c>
      <c r="I8" s="254">
        <v>2587502.3902580701</v>
      </c>
      <c r="J8" s="339">
        <v>284655.63117692497</v>
      </c>
      <c r="K8" s="340">
        <v>282445.72107512801</v>
      </c>
      <c r="L8" s="254">
        <v>2696836.8150229799</v>
      </c>
      <c r="M8" s="1763">
        <v>295863.58639013901</v>
      </c>
      <c r="P8" s="41"/>
    </row>
    <row r="9" spans="1:17" s="604" customFormat="1" ht="15.75" customHeight="1">
      <c r="A9" s="1756" t="s">
        <v>875</v>
      </c>
      <c r="B9" s="1761">
        <v>10391953</v>
      </c>
      <c r="C9" s="254">
        <v>7665213</v>
      </c>
      <c r="D9" s="254">
        <v>5009247</v>
      </c>
      <c r="E9" s="254">
        <v>4716189</v>
      </c>
      <c r="F9" s="254">
        <v>2299463</v>
      </c>
      <c r="G9" s="254">
        <v>2156106</v>
      </c>
      <c r="H9" s="254">
        <v>260620</v>
      </c>
      <c r="I9" s="254">
        <v>2582790</v>
      </c>
      <c r="J9" s="339">
        <v>293058</v>
      </c>
      <c r="K9" s="340">
        <f>234388+58670</f>
        <v>293058</v>
      </c>
      <c r="L9" s="254">
        <v>2655832</v>
      </c>
      <c r="M9" s="1763">
        <v>301483</v>
      </c>
      <c r="P9" s="41"/>
    </row>
    <row r="10" spans="1:17" ht="15.75" customHeight="1">
      <c r="A10" s="1021" t="s">
        <v>1115</v>
      </c>
      <c r="B10" s="1022">
        <v>10414683</v>
      </c>
      <c r="C10" s="1023">
        <v>7701551</v>
      </c>
      <c r="D10" s="1023">
        <v>4883284</v>
      </c>
      <c r="E10" s="1023">
        <v>4605874</v>
      </c>
      <c r="F10" s="1023">
        <v>225587</v>
      </c>
      <c r="G10" s="1023">
        <v>2090183</v>
      </c>
      <c r="H10" s="1023">
        <v>259804</v>
      </c>
      <c r="I10" s="1023">
        <v>2532144</v>
      </c>
      <c r="J10" s="1024">
        <v>277410</v>
      </c>
      <c r="K10" s="1025">
        <f>230530+46880</f>
        <v>277410</v>
      </c>
      <c r="L10" s="1023">
        <v>2813133</v>
      </c>
      <c r="M10" s="1764">
        <v>294074</v>
      </c>
      <c r="P10" s="41"/>
    </row>
    <row r="11" spans="1:17" ht="15.75">
      <c r="A11" s="2510" t="s">
        <v>880</v>
      </c>
      <c r="B11" s="2510"/>
      <c r="C11" s="2510"/>
      <c r="D11" s="1754"/>
      <c r="E11" s="1754"/>
      <c r="F11" s="1754"/>
      <c r="G11" s="1754"/>
      <c r="H11" s="1754"/>
      <c r="I11" s="1754"/>
      <c r="J11" s="339"/>
      <c r="K11" s="340"/>
      <c r="L11" s="254"/>
      <c r="M11" s="254"/>
      <c r="N11" s="60"/>
    </row>
    <row r="12" spans="1:17">
      <c r="A12" s="81"/>
      <c r="B12" s="81"/>
      <c r="C12" s="81"/>
      <c r="D12" s="81"/>
      <c r="E12" s="81"/>
      <c r="F12" s="81"/>
      <c r="G12" s="81"/>
      <c r="H12" s="81"/>
      <c r="I12" s="81"/>
      <c r="J12" s="81"/>
      <c r="K12" s="81"/>
      <c r="L12" s="81"/>
      <c r="M12" s="81"/>
    </row>
    <row r="13" spans="1:17">
      <c r="A13" s="81"/>
      <c r="B13" s="81"/>
      <c r="C13" s="81"/>
      <c r="D13" s="81"/>
      <c r="E13" s="81"/>
      <c r="F13" s="81"/>
      <c r="G13" s="81"/>
      <c r="H13" s="81"/>
      <c r="I13" s="81"/>
      <c r="J13" s="81"/>
      <c r="K13" s="81"/>
      <c r="L13" s="67"/>
      <c r="M13" s="81"/>
      <c r="P13" s="41"/>
      <c r="Q13" s="41"/>
    </row>
    <row r="14" spans="1:17">
      <c r="A14" s="81"/>
      <c r="B14" s="81"/>
      <c r="C14" s="81"/>
      <c r="D14" s="81"/>
      <c r="E14" s="81"/>
      <c r="F14" s="81"/>
      <c r="G14" s="81"/>
      <c r="H14" s="81"/>
      <c r="I14" s="81"/>
      <c r="J14" s="81"/>
      <c r="K14" s="81"/>
      <c r="L14" s="67"/>
      <c r="M14" s="81"/>
      <c r="P14" s="41"/>
      <c r="Q14" s="41"/>
    </row>
    <row r="15" spans="1:17">
      <c r="A15" s="81"/>
      <c r="B15" s="81"/>
      <c r="C15" s="81"/>
      <c r="D15" s="81"/>
      <c r="E15" s="81"/>
      <c r="F15" s="81"/>
      <c r="G15" s="81"/>
      <c r="H15" s="81"/>
      <c r="I15" s="81"/>
      <c r="J15" s="81"/>
      <c r="K15" s="81"/>
      <c r="L15" s="67"/>
      <c r="M15" s="81"/>
      <c r="P15" s="41"/>
      <c r="Q15" s="41"/>
    </row>
    <row r="16" spans="1:17">
      <c r="A16" s="81"/>
      <c r="B16" s="81"/>
      <c r="C16" s="81"/>
      <c r="D16" s="81"/>
      <c r="E16" s="81"/>
      <c r="F16" s="81"/>
      <c r="G16" s="81"/>
      <c r="H16" s="81"/>
      <c r="I16" s="81"/>
      <c r="J16" s="81"/>
      <c r="K16" s="81"/>
      <c r="L16" s="67"/>
      <c r="M16" s="81"/>
      <c r="Q16" s="41"/>
    </row>
    <row r="17" spans="1:17">
      <c r="A17" s="81"/>
      <c r="B17" s="81"/>
      <c r="C17" s="81"/>
      <c r="D17" s="81"/>
      <c r="E17" s="81"/>
      <c r="F17" s="81"/>
      <c r="G17" s="81"/>
      <c r="H17" s="81"/>
      <c r="I17" s="81"/>
      <c r="J17" s="81"/>
      <c r="K17" s="81"/>
      <c r="L17" s="67"/>
      <c r="M17" s="81"/>
      <c r="Q17" s="41"/>
    </row>
    <row r="18" spans="1:17">
      <c r="A18" s="81"/>
      <c r="B18" s="81"/>
      <c r="C18" s="81"/>
      <c r="D18" s="81"/>
      <c r="E18" s="81"/>
      <c r="F18" s="81"/>
      <c r="G18" s="81"/>
      <c r="H18" s="81"/>
      <c r="I18" s="81"/>
      <c r="J18" s="81"/>
      <c r="K18" s="81"/>
      <c r="L18" s="67"/>
      <c r="M18" s="81"/>
      <c r="Q18" s="41"/>
    </row>
    <row r="19" spans="1:17">
      <c r="A19" s="81"/>
      <c r="B19" s="81"/>
      <c r="C19" s="81"/>
      <c r="D19" s="81"/>
      <c r="E19" s="81"/>
      <c r="F19" s="81"/>
      <c r="G19" s="81"/>
      <c r="H19" s="81"/>
      <c r="I19" s="81"/>
      <c r="J19" s="81"/>
      <c r="K19" s="81"/>
      <c r="L19" s="67"/>
      <c r="M19" s="81"/>
      <c r="Q19" s="41"/>
    </row>
    <row r="20" spans="1:17">
      <c r="A20" s="81"/>
      <c r="B20" s="81"/>
      <c r="C20" s="81"/>
      <c r="D20" s="81"/>
      <c r="E20" s="81"/>
      <c r="F20" s="81"/>
      <c r="G20" s="81"/>
      <c r="H20" s="81"/>
      <c r="I20" s="81"/>
      <c r="J20" s="81"/>
      <c r="K20" s="81"/>
      <c r="L20" s="67"/>
      <c r="M20" s="81"/>
      <c r="Q20" s="41"/>
    </row>
    <row r="21" spans="1:17">
      <c r="A21" s="81"/>
      <c r="B21" s="81"/>
      <c r="C21" s="81"/>
      <c r="D21" s="81"/>
      <c r="E21" s="81"/>
      <c r="F21" s="81"/>
      <c r="G21" s="81"/>
      <c r="H21" s="81"/>
      <c r="I21" s="81"/>
      <c r="J21" s="81"/>
      <c r="K21" s="81"/>
      <c r="L21" s="67"/>
      <c r="M21" s="81"/>
      <c r="Q21" s="41"/>
    </row>
    <row r="22" spans="1:17">
      <c r="A22" s="81"/>
      <c r="B22" s="81"/>
      <c r="C22" s="81"/>
      <c r="D22" s="81"/>
      <c r="E22" s="81"/>
      <c r="F22" s="81"/>
      <c r="G22" s="81"/>
      <c r="H22" s="81"/>
      <c r="I22" s="81"/>
      <c r="J22" s="81"/>
      <c r="K22" s="81"/>
      <c r="L22" s="67"/>
      <c r="M22" s="81"/>
      <c r="Q22" s="41"/>
    </row>
    <row r="23" spans="1:17">
      <c r="A23" s="81"/>
      <c r="B23" s="81"/>
      <c r="C23" s="81"/>
      <c r="D23" s="81"/>
      <c r="E23" s="81"/>
      <c r="F23" s="81"/>
      <c r="G23" s="81"/>
      <c r="H23" s="81"/>
      <c r="I23" s="81"/>
      <c r="J23" s="81"/>
      <c r="K23" s="81"/>
      <c r="L23" s="67"/>
      <c r="M23" s="81"/>
    </row>
    <row r="24" spans="1:17">
      <c r="A24" s="81"/>
      <c r="B24" s="81"/>
      <c r="C24" s="81"/>
      <c r="D24" s="81"/>
      <c r="E24" s="81"/>
      <c r="F24" s="81"/>
      <c r="G24" s="81"/>
      <c r="H24" s="81"/>
      <c r="I24" s="81"/>
      <c r="J24" s="81"/>
      <c r="K24" s="81"/>
      <c r="L24" s="67"/>
      <c r="M24" s="81"/>
    </row>
    <row r="25" spans="1:17">
      <c r="A25" s="81"/>
      <c r="B25" s="81"/>
      <c r="C25" s="81"/>
      <c r="D25" s="81"/>
      <c r="E25" s="81"/>
      <c r="F25" s="81"/>
      <c r="G25" s="81"/>
      <c r="H25" s="81"/>
      <c r="I25" s="81"/>
      <c r="J25" s="81"/>
      <c r="K25" s="81"/>
      <c r="L25" s="67"/>
      <c r="M25" s="81"/>
    </row>
    <row r="26" spans="1:17">
      <c r="A26" s="81"/>
      <c r="B26" s="81"/>
      <c r="C26" s="81"/>
      <c r="D26" s="81"/>
      <c r="E26" s="81"/>
      <c r="F26" s="81"/>
      <c r="G26" s="81"/>
      <c r="H26" s="81"/>
      <c r="I26" s="81"/>
      <c r="J26" s="81"/>
      <c r="K26" s="81"/>
      <c r="L26" s="67"/>
      <c r="M26" s="81"/>
    </row>
    <row r="27" spans="1:17">
      <c r="A27" s="81"/>
      <c r="B27" s="81"/>
      <c r="C27" s="81"/>
      <c r="D27" s="81"/>
      <c r="E27" s="81"/>
      <c r="F27" s="81"/>
      <c r="G27" s="81"/>
      <c r="H27" s="81"/>
      <c r="I27" s="81"/>
      <c r="J27" s="81"/>
      <c r="K27" s="81"/>
      <c r="L27" s="67"/>
      <c r="M27" s="81"/>
    </row>
    <row r="28" spans="1:17">
      <c r="A28" s="81"/>
      <c r="B28" s="81"/>
      <c r="C28" s="81"/>
      <c r="D28" s="81"/>
      <c r="E28" s="81"/>
      <c r="F28" s="81"/>
      <c r="G28" s="81"/>
      <c r="H28" s="81"/>
      <c r="I28" s="81"/>
      <c r="J28" s="81"/>
      <c r="K28" s="81"/>
      <c r="L28" s="67"/>
      <c r="M28" s="81"/>
    </row>
    <row r="29" spans="1:17">
      <c r="A29" s="81"/>
      <c r="B29" s="81"/>
      <c r="C29" s="81"/>
      <c r="D29" s="81"/>
      <c r="E29" s="81"/>
      <c r="F29" s="81"/>
      <c r="G29" s="81"/>
      <c r="H29" s="81"/>
      <c r="I29" s="81"/>
      <c r="J29" s="81"/>
      <c r="K29" s="81"/>
      <c r="L29" s="67"/>
      <c r="M29" s="81"/>
    </row>
    <row r="30" spans="1:17">
      <c r="A30" s="81"/>
      <c r="B30" s="81"/>
      <c r="C30" s="81"/>
      <c r="D30" s="81"/>
      <c r="E30" s="81"/>
      <c r="F30" s="81"/>
      <c r="G30" s="81"/>
      <c r="H30" s="81"/>
      <c r="I30" s="81"/>
      <c r="J30" s="81"/>
      <c r="K30" s="81"/>
      <c r="L30" s="67"/>
      <c r="M30" s="81"/>
    </row>
    <row r="31" spans="1:17">
      <c r="A31" s="81"/>
      <c r="B31" s="81"/>
      <c r="C31" s="81"/>
      <c r="D31" s="81"/>
      <c r="E31" s="81"/>
      <c r="F31" s="81"/>
      <c r="G31" s="81"/>
      <c r="H31" s="81"/>
      <c r="I31" s="81"/>
      <c r="J31" s="81"/>
      <c r="K31" s="81"/>
      <c r="L31" s="67"/>
      <c r="M31" s="81"/>
    </row>
    <row r="32" spans="1:17" ht="3" customHeight="1">
      <c r="A32" s="81"/>
      <c r="B32" s="81"/>
      <c r="C32" s="81"/>
      <c r="D32" s="81"/>
      <c r="E32" s="81"/>
      <c r="F32" s="81"/>
      <c r="G32" s="81"/>
      <c r="H32" s="81"/>
      <c r="I32" s="81"/>
      <c r="J32" s="81"/>
      <c r="K32" s="81"/>
      <c r="L32" s="67"/>
      <c r="M32" s="81"/>
    </row>
    <row r="33" spans="1:13">
      <c r="A33" s="43"/>
      <c r="B33" s="43"/>
      <c r="C33" s="43"/>
      <c r="D33" s="43"/>
      <c r="E33" s="43"/>
      <c r="F33" s="43"/>
      <c r="G33" s="43"/>
      <c r="H33" s="43"/>
      <c r="I33" s="43"/>
      <c r="J33" s="43"/>
      <c r="K33" s="43"/>
      <c r="L33" s="43"/>
      <c r="M33" s="43"/>
    </row>
    <row r="34" spans="1:13">
      <c r="A34" s="82"/>
      <c r="B34" s="82"/>
      <c r="C34" s="82"/>
      <c r="D34" s="82"/>
      <c r="E34" s="82"/>
      <c r="F34" s="82"/>
      <c r="G34" s="82"/>
      <c r="H34" s="82"/>
      <c r="I34" s="82"/>
      <c r="J34" s="82"/>
      <c r="K34" s="82"/>
      <c r="L34" s="35"/>
      <c r="M34" s="82"/>
    </row>
    <row r="37" spans="1:13">
      <c r="A37" s="82"/>
      <c r="B37" s="82"/>
      <c r="C37" s="82"/>
      <c r="D37" s="82"/>
      <c r="E37" s="82"/>
      <c r="F37" s="82"/>
      <c r="G37" s="82"/>
      <c r="H37" s="82"/>
      <c r="I37" s="82"/>
      <c r="J37" s="82"/>
      <c r="K37" s="82"/>
      <c r="L37" s="35"/>
      <c r="M37" s="82"/>
    </row>
  </sheetData>
  <mergeCells count="3">
    <mergeCell ref="A1:N1"/>
    <mergeCell ref="A2:N2"/>
    <mergeCell ref="A11:C11"/>
  </mergeCells>
  <printOptions horizontalCentered="1" verticalCentered="1"/>
  <pageMargins left="0.39370078740157483" right="0.39370078740157483" top="0.23622047244094491" bottom="0.15748031496062992" header="0.23622047244094491" footer="0.15748031496062992"/>
  <pageSetup scale="41" orientation="landscape"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X91"/>
  <sheetViews>
    <sheetView showGridLines="0" view="pageBreakPreview" zoomScale="55" zoomScaleNormal="100" zoomScaleSheetLayoutView="55" zoomScalePageLayoutView="62" workbookViewId="0">
      <selection activeCell="A2" sqref="A2:P4"/>
    </sheetView>
  </sheetViews>
  <sheetFormatPr baseColWidth="10" defaultColWidth="11.42578125" defaultRowHeight="15"/>
  <cols>
    <col min="1" max="1" width="18.42578125" style="66" customWidth="1"/>
    <col min="2" max="2" width="20" style="66" customWidth="1"/>
    <col min="3" max="3" width="19.140625" style="66" customWidth="1"/>
    <col min="4" max="4" width="16.140625" style="66" customWidth="1"/>
    <col min="5" max="5" width="19.42578125" style="66" customWidth="1"/>
    <col min="6" max="6" width="16.85546875" style="66" customWidth="1"/>
    <col min="7" max="7" width="16.42578125" style="66" customWidth="1"/>
    <col min="8" max="8" width="14.85546875" style="66" customWidth="1"/>
    <col min="9" max="9" width="22.42578125" style="66" customWidth="1"/>
    <col min="10" max="10" width="18.7109375" style="66" customWidth="1"/>
    <col min="11" max="11" width="17.140625" style="66" customWidth="1"/>
    <col min="12" max="12" width="24.28515625" style="66" customWidth="1"/>
    <col min="13" max="13" width="16.85546875" style="66" customWidth="1"/>
    <col min="14" max="14" width="16.28515625" style="66" customWidth="1"/>
    <col min="15" max="15" width="15" style="66" customWidth="1"/>
    <col min="16" max="16" width="41.85546875" style="66" customWidth="1"/>
    <col min="17" max="17" width="18" style="66" bestFit="1" customWidth="1"/>
    <col min="18" max="18" width="17.42578125" style="66" customWidth="1"/>
    <col min="19" max="19" width="24.7109375" style="66" customWidth="1"/>
    <col min="20" max="20" width="20.42578125" style="66" customWidth="1"/>
    <col min="21" max="21" width="14.7109375" style="66" customWidth="1"/>
    <col min="22" max="22" width="13" style="66" customWidth="1"/>
    <col min="23" max="16384" width="11.42578125" style="66"/>
  </cols>
  <sheetData>
    <row r="1" spans="1:22" s="350" customFormat="1" ht="90.75" customHeight="1">
      <c r="A1" s="2511"/>
      <c r="B1" s="2511"/>
      <c r="C1" s="2511"/>
      <c r="D1" s="2511"/>
      <c r="E1" s="2511"/>
      <c r="F1" s="2511"/>
      <c r="G1" s="2511"/>
      <c r="H1" s="2511"/>
      <c r="I1" s="2511"/>
      <c r="J1" s="2511"/>
      <c r="K1" s="2511"/>
      <c r="L1" s="2511"/>
      <c r="M1" s="2511"/>
      <c r="N1" s="2511"/>
      <c r="O1" s="2511"/>
      <c r="P1" s="2511"/>
    </row>
    <row r="2" spans="1:22" ht="357.75" customHeight="1">
      <c r="A2" s="2512" t="s">
        <v>1031</v>
      </c>
      <c r="B2" s="2513"/>
      <c r="C2" s="2513"/>
      <c r="D2" s="2513"/>
      <c r="E2" s="2513"/>
      <c r="F2" s="2513"/>
      <c r="G2" s="2513"/>
      <c r="H2" s="2513"/>
      <c r="I2" s="2513"/>
      <c r="J2" s="2513"/>
      <c r="K2" s="2513"/>
      <c r="L2" s="2513"/>
      <c r="M2" s="2513"/>
      <c r="N2" s="2513"/>
      <c r="O2" s="2513"/>
      <c r="P2" s="2513"/>
      <c r="Q2" s="52"/>
      <c r="R2" s="52"/>
      <c r="S2" s="18"/>
      <c r="T2" s="18"/>
      <c r="U2" s="18"/>
      <c r="V2" s="18"/>
    </row>
    <row r="3" spans="1:22" ht="408.75" customHeight="1">
      <c r="A3" s="2514"/>
      <c r="B3" s="2514"/>
      <c r="C3" s="2514"/>
      <c r="D3" s="2514"/>
      <c r="E3" s="2514"/>
      <c r="F3" s="2514"/>
      <c r="G3" s="2514"/>
      <c r="H3" s="2514"/>
      <c r="I3" s="2514"/>
      <c r="J3" s="2514"/>
      <c r="K3" s="2514"/>
      <c r="L3" s="2514"/>
      <c r="M3" s="2514"/>
      <c r="N3" s="2514"/>
      <c r="O3" s="2514"/>
      <c r="P3" s="2514"/>
      <c r="Q3" s="52"/>
      <c r="R3" s="52"/>
      <c r="S3" s="18"/>
      <c r="T3" s="18"/>
      <c r="U3" s="18"/>
      <c r="V3" s="18"/>
    </row>
    <row r="4" spans="1:22" ht="361.5" customHeight="1">
      <c r="A4" s="2514"/>
      <c r="B4" s="2514"/>
      <c r="C4" s="2514"/>
      <c r="D4" s="2514"/>
      <c r="E4" s="2514"/>
      <c r="F4" s="2514"/>
      <c r="G4" s="2514"/>
      <c r="H4" s="2514"/>
      <c r="I4" s="2514"/>
      <c r="J4" s="2514"/>
      <c r="K4" s="2514"/>
      <c r="L4" s="2514"/>
      <c r="M4" s="2514"/>
      <c r="N4" s="2514"/>
      <c r="O4" s="2514"/>
      <c r="P4" s="2514"/>
      <c r="Q4" s="52"/>
      <c r="R4" s="52"/>
      <c r="S4" s="18"/>
      <c r="T4" s="18"/>
      <c r="U4" s="18"/>
      <c r="V4" s="18"/>
    </row>
    <row r="5" spans="1:22" ht="60.75" customHeight="1">
      <c r="A5" s="2261"/>
      <c r="B5" s="2261"/>
      <c r="C5" s="2261"/>
      <c r="D5" s="2261"/>
      <c r="E5" s="2261"/>
      <c r="F5" s="2261"/>
      <c r="G5" s="2261"/>
      <c r="H5" s="2261"/>
      <c r="I5" s="2261"/>
      <c r="J5" s="2261"/>
      <c r="K5" s="2261"/>
      <c r="L5" s="2261"/>
      <c r="M5" s="2261"/>
      <c r="N5" s="2261"/>
      <c r="O5" s="2261"/>
      <c r="P5" s="2261"/>
      <c r="Q5" s="52"/>
      <c r="R5" s="52"/>
      <c r="S5" s="18"/>
      <c r="T5" s="18"/>
      <c r="U5" s="18"/>
      <c r="V5" s="18"/>
    </row>
    <row r="6" spans="1:22" ht="25.5" customHeight="1">
      <c r="Q6" s="52"/>
      <c r="R6" s="52"/>
      <c r="S6" s="18"/>
      <c r="T6" s="18"/>
      <c r="U6" s="18"/>
      <c r="V6" s="18"/>
    </row>
    <row r="7" spans="1:22" ht="25.5" customHeight="1">
      <c r="Q7" s="52"/>
      <c r="R7" s="52"/>
      <c r="S7" s="18"/>
      <c r="T7" s="18"/>
      <c r="U7" s="18"/>
      <c r="V7" s="18"/>
    </row>
    <row r="8" spans="1:22" ht="25.5" customHeight="1">
      <c r="Q8" s="52"/>
      <c r="R8" s="52"/>
      <c r="S8" s="18"/>
      <c r="T8" s="18"/>
      <c r="U8" s="18"/>
      <c r="V8" s="18"/>
    </row>
    <row r="9" spans="1:22" ht="25.5" customHeight="1">
      <c r="Q9" s="52"/>
      <c r="R9" s="52"/>
      <c r="S9" s="18"/>
      <c r="T9" s="18"/>
      <c r="U9" s="18"/>
      <c r="V9" s="18"/>
    </row>
    <row r="10" spans="1:22" ht="25.5" customHeight="1">
      <c r="Q10" s="52"/>
      <c r="R10" s="52"/>
      <c r="S10" s="18"/>
      <c r="T10" s="18"/>
      <c r="U10" s="18"/>
      <c r="V10" s="18"/>
    </row>
    <row r="11" spans="1:22" ht="25.5" customHeight="1">
      <c r="Q11" s="52"/>
      <c r="R11" s="52"/>
      <c r="S11" s="18"/>
      <c r="T11" s="18"/>
      <c r="U11" s="18"/>
      <c r="V11" s="18"/>
    </row>
    <row r="12" spans="1:22" ht="23.25" customHeight="1">
      <c r="Q12" s="52"/>
      <c r="R12" s="52"/>
      <c r="S12" s="18"/>
      <c r="T12" s="18"/>
      <c r="U12" s="18"/>
      <c r="V12" s="18"/>
    </row>
    <row r="13" spans="1:22" ht="25.5" customHeight="1">
      <c r="A13" s="25"/>
      <c r="B13" s="25"/>
      <c r="C13" s="25"/>
      <c r="D13" s="25"/>
      <c r="E13" s="25"/>
      <c r="F13" s="25"/>
      <c r="G13" s="25"/>
      <c r="H13" s="25"/>
      <c r="I13" s="25"/>
      <c r="J13" s="25"/>
      <c r="K13" s="25"/>
      <c r="L13" s="25"/>
      <c r="M13" s="25"/>
      <c r="N13" s="25"/>
      <c r="O13" s="25"/>
      <c r="P13" s="25"/>
      <c r="R13" s="52"/>
      <c r="S13" s="18"/>
      <c r="T13" s="18"/>
      <c r="U13" s="18"/>
      <c r="V13" s="18"/>
    </row>
    <row r="14" spans="1:22"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22" ht="25.5" customHeight="1">
      <c r="A15" s="25"/>
      <c r="B15" s="25"/>
      <c r="C15" s="25"/>
      <c r="D15" s="25"/>
      <c r="E15" s="25"/>
      <c r="F15" s="25"/>
      <c r="G15" s="25"/>
      <c r="H15" s="25"/>
      <c r="I15" s="25"/>
      <c r="J15" s="25"/>
      <c r="K15" s="25"/>
      <c r="L15" s="25"/>
      <c r="M15" s="25"/>
      <c r="N15" s="25"/>
      <c r="O15" s="25"/>
      <c r="P15" s="25"/>
      <c r="Q15" s="25"/>
      <c r="R15" s="25"/>
      <c r="S15" s="25"/>
      <c r="T15" s="25"/>
      <c r="U15" s="25"/>
      <c r="V15" s="25"/>
    </row>
    <row r="16" spans="1:22"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6" t="s">
        <v>10</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24"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24"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24">
      <c r="S35" s="81"/>
      <c r="T35" s="81"/>
      <c r="U35" s="81"/>
      <c r="V35" s="81"/>
      <c r="W35" s="82"/>
      <c r="X35" s="82"/>
    </row>
    <row r="36" spans="1:24">
      <c r="S36" s="81"/>
      <c r="T36" s="81"/>
      <c r="U36" s="81"/>
      <c r="V36" s="81"/>
      <c r="W36" s="82"/>
      <c r="X36" s="82"/>
    </row>
    <row r="37" spans="1:24">
      <c r="S37" s="81"/>
      <c r="T37" s="81"/>
      <c r="U37" s="81"/>
      <c r="V37" s="81"/>
      <c r="W37" s="82"/>
      <c r="X37" s="82"/>
    </row>
    <row r="38" spans="1:24">
      <c r="S38" s="81"/>
      <c r="T38" s="81"/>
      <c r="U38" s="81"/>
      <c r="V38" s="81"/>
      <c r="W38" s="82"/>
      <c r="X38" s="82"/>
    </row>
    <row r="39" spans="1:24" ht="51" customHeight="1">
      <c r="S39" s="81"/>
      <c r="T39" s="81"/>
      <c r="U39" s="81"/>
      <c r="V39" s="81"/>
      <c r="W39" s="82"/>
      <c r="X39" s="82"/>
    </row>
    <row r="40" spans="1:24" ht="78" customHeight="1">
      <c r="A40" s="2265"/>
      <c r="B40" s="2265"/>
      <c r="C40" s="2265"/>
      <c r="D40" s="2265"/>
      <c r="E40" s="2265"/>
      <c r="F40" s="2265"/>
      <c r="G40" s="2265"/>
      <c r="H40" s="2265"/>
      <c r="I40" s="2265"/>
      <c r="J40" s="2265"/>
      <c r="K40" s="2265"/>
      <c r="L40" s="2265"/>
      <c r="M40" s="2265"/>
      <c r="N40" s="2265"/>
      <c r="O40" s="2265"/>
      <c r="P40" s="2265"/>
      <c r="Q40" s="2265"/>
      <c r="R40" s="2265"/>
      <c r="S40" s="2265"/>
      <c r="T40" s="2265"/>
      <c r="U40" s="2265"/>
      <c r="V40" s="2265"/>
      <c r="W40" s="2265"/>
      <c r="X40" s="2265"/>
    </row>
    <row r="41" spans="1:24">
      <c r="S41" s="82"/>
      <c r="T41" s="82"/>
      <c r="U41" s="82"/>
      <c r="V41" s="82"/>
      <c r="W41" s="82"/>
    </row>
    <row r="42" spans="1:24">
      <c r="S42" s="82"/>
      <c r="T42" s="82"/>
      <c r="U42" s="82"/>
      <c r="V42" s="82"/>
      <c r="W42" s="82"/>
    </row>
    <row r="43" spans="1:24">
      <c r="S43" s="82"/>
      <c r="T43" s="82"/>
      <c r="U43" s="82"/>
      <c r="V43" s="82"/>
      <c r="W43" s="82"/>
    </row>
    <row r="44" spans="1:24">
      <c r="S44" s="82"/>
      <c r="T44" s="82"/>
      <c r="U44" s="82"/>
      <c r="V44" s="82"/>
      <c r="W44" s="82"/>
    </row>
    <row r="45" spans="1:24">
      <c r="S45" s="82"/>
      <c r="T45" s="82"/>
      <c r="U45" s="82"/>
      <c r="V45" s="82"/>
      <c r="W45" s="82"/>
    </row>
    <row r="46" spans="1:24">
      <c r="S46" s="82"/>
      <c r="T46" s="82"/>
      <c r="U46" s="82"/>
      <c r="V46" s="82"/>
      <c r="W46" s="82"/>
      <c r="X46" s="82"/>
    </row>
    <row r="47" spans="1:24">
      <c r="S47" s="82"/>
      <c r="T47" s="82"/>
      <c r="U47" s="82"/>
      <c r="V47" s="82"/>
      <c r="W47" s="82"/>
      <c r="X47" s="82"/>
    </row>
    <row r="48" spans="1:24">
      <c r="S48" s="82"/>
      <c r="T48" s="82"/>
      <c r="U48" s="82"/>
      <c r="V48" s="82"/>
      <c r="W48" s="82"/>
      <c r="X48" s="82"/>
    </row>
    <row r="49" spans="2:24">
      <c r="S49" s="82"/>
      <c r="T49" s="82"/>
      <c r="U49" s="82"/>
      <c r="V49" s="82"/>
      <c r="W49" s="82"/>
      <c r="X49" s="82"/>
    </row>
    <row r="50" spans="2:24">
      <c r="S50" s="82"/>
      <c r="T50" s="82"/>
      <c r="U50" s="82"/>
      <c r="V50" s="82"/>
      <c r="W50" s="82"/>
      <c r="X50" s="82"/>
    </row>
    <row r="51" spans="2:24">
      <c r="S51" s="82"/>
      <c r="T51" s="82"/>
      <c r="U51" s="82"/>
      <c r="V51" s="82"/>
      <c r="W51" s="82"/>
      <c r="X51" s="82"/>
    </row>
    <row r="52" spans="2:24">
      <c r="B52" s="82"/>
      <c r="C52" s="82"/>
      <c r="D52" s="82"/>
      <c r="E52" s="82"/>
      <c r="F52" s="82"/>
      <c r="G52" s="82"/>
      <c r="H52" s="82"/>
      <c r="I52" s="82"/>
      <c r="J52" s="82"/>
      <c r="K52" s="82"/>
      <c r="L52" s="82"/>
      <c r="M52" s="82"/>
      <c r="N52" s="82"/>
      <c r="O52" s="82"/>
      <c r="P52" s="82"/>
      <c r="Q52" s="82"/>
      <c r="R52" s="82"/>
      <c r="S52" s="82"/>
      <c r="T52" s="82"/>
      <c r="U52" s="82"/>
      <c r="V52" s="82"/>
      <c r="W52" s="82"/>
      <c r="X52" s="82"/>
    </row>
    <row r="71" spans="24:24">
      <c r="X71" s="82"/>
    </row>
    <row r="72" spans="24:24">
      <c r="X72" s="82"/>
    </row>
    <row r="73" spans="24:24">
      <c r="X73" s="82"/>
    </row>
    <row r="74" spans="24:24">
      <c r="X74" s="82"/>
    </row>
    <row r="75" spans="24:24">
      <c r="X75" s="82"/>
    </row>
    <row r="76" spans="24:24">
      <c r="X76" s="82"/>
    </row>
    <row r="77" spans="24:24">
      <c r="X77" s="82"/>
    </row>
    <row r="78" spans="24:24">
      <c r="X78" s="82"/>
    </row>
    <row r="88" spans="24:24">
      <c r="X88" s="82"/>
    </row>
    <row r="89" spans="24:24">
      <c r="X89" s="82"/>
    </row>
    <row r="90" spans="24:24">
      <c r="X90" s="82"/>
    </row>
    <row r="91" spans="24:24">
      <c r="X91" s="82"/>
    </row>
  </sheetData>
  <mergeCells count="4">
    <mergeCell ref="A1:P1"/>
    <mergeCell ref="A2:P4"/>
    <mergeCell ref="A40:X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zoomScale="55" zoomScaleNormal="100" zoomScaleSheetLayoutView="55" zoomScalePageLayoutView="62" workbookViewId="0">
      <selection activeCell="V3" sqref="V3"/>
    </sheetView>
  </sheetViews>
  <sheetFormatPr baseColWidth="10" defaultColWidth="11.42578125" defaultRowHeight="15"/>
  <cols>
    <col min="1" max="1" width="18.42578125" style="66" customWidth="1"/>
    <col min="2" max="2" width="20" style="66" customWidth="1"/>
    <col min="3" max="3" width="19.140625" style="66" customWidth="1"/>
    <col min="4" max="4" width="16.140625" style="66" customWidth="1"/>
    <col min="5" max="5" width="19.42578125" style="66" customWidth="1"/>
    <col min="6" max="6" width="16.85546875" style="66" customWidth="1"/>
    <col min="7" max="7" width="16.42578125" style="66" customWidth="1"/>
    <col min="8" max="8" width="14.85546875" style="66" customWidth="1"/>
    <col min="9" max="9" width="16" style="66" customWidth="1"/>
    <col min="10" max="10" width="18.7109375" style="66" customWidth="1"/>
    <col min="11" max="11" width="17.140625" style="66" customWidth="1"/>
    <col min="12" max="12" width="15.7109375" style="66" customWidth="1"/>
    <col min="13" max="13" width="16.85546875" style="66" customWidth="1"/>
    <col min="14" max="14" width="16.28515625" style="66" customWidth="1"/>
    <col min="15" max="15" width="15" style="66" customWidth="1"/>
    <col min="16" max="16" width="9.7109375" style="66" customWidth="1"/>
    <col min="17" max="17" width="18" style="66" bestFit="1" customWidth="1"/>
    <col min="18" max="18" width="17.42578125" style="66" customWidth="1"/>
    <col min="19" max="22" width="11.42578125" style="66"/>
    <col min="23" max="23" width="18.7109375" style="66" bestFit="1" customWidth="1"/>
    <col min="24" max="16384" width="11.42578125" style="66"/>
  </cols>
  <sheetData>
    <row r="1" spans="1:29" ht="90.75" customHeight="1">
      <c r="A1" s="2515"/>
      <c r="B1" s="2515"/>
      <c r="C1" s="2515"/>
      <c r="D1" s="2515"/>
      <c r="E1" s="2515"/>
      <c r="F1" s="2515"/>
      <c r="G1" s="2515"/>
      <c r="H1" s="2515"/>
      <c r="I1" s="2515"/>
      <c r="J1" s="2515"/>
      <c r="K1" s="2515"/>
      <c r="L1" s="2515"/>
      <c r="M1" s="2515"/>
      <c r="N1" s="2515"/>
      <c r="O1" s="2515"/>
      <c r="P1" s="2515"/>
    </row>
    <row r="2" spans="1:29" ht="325.5" customHeight="1">
      <c r="A2" s="2516" t="s">
        <v>882</v>
      </c>
      <c r="B2" s="2517"/>
      <c r="C2" s="2517"/>
      <c r="D2" s="2517"/>
      <c r="E2" s="2517"/>
      <c r="F2" s="2517"/>
      <c r="G2" s="2517"/>
      <c r="H2" s="2517"/>
      <c r="I2" s="2517"/>
      <c r="J2" s="2517"/>
      <c r="K2" s="2517"/>
      <c r="L2" s="2517"/>
      <c r="M2" s="2517"/>
      <c r="N2" s="2517"/>
      <c r="O2" s="2517"/>
      <c r="P2" s="2517"/>
      <c r="Q2" s="52"/>
      <c r="R2" s="52"/>
    </row>
    <row r="3" spans="1:29" ht="408.75" customHeight="1">
      <c r="A3" s="2517"/>
      <c r="B3" s="2517"/>
      <c r="C3" s="2517"/>
      <c r="D3" s="2517"/>
      <c r="E3" s="2517"/>
      <c r="F3" s="2517"/>
      <c r="G3" s="2517"/>
      <c r="H3" s="2517"/>
      <c r="I3" s="2517"/>
      <c r="J3" s="2517"/>
      <c r="K3" s="2517"/>
      <c r="L3" s="2517"/>
      <c r="M3" s="2517"/>
      <c r="N3" s="2517"/>
      <c r="O3" s="2517"/>
      <c r="P3" s="2517"/>
      <c r="Q3" s="52"/>
      <c r="R3" s="52"/>
    </row>
    <row r="4" spans="1:29" ht="357" customHeight="1">
      <c r="A4" s="2517"/>
      <c r="B4" s="2517"/>
      <c r="C4" s="2517"/>
      <c r="D4" s="2517"/>
      <c r="E4" s="2517"/>
      <c r="F4" s="2517"/>
      <c r="G4" s="2517"/>
      <c r="H4" s="2517"/>
      <c r="I4" s="2517"/>
      <c r="J4" s="2517"/>
      <c r="K4" s="2517"/>
      <c r="L4" s="2517"/>
      <c r="M4" s="2517"/>
      <c r="N4" s="2517"/>
      <c r="O4" s="2517"/>
      <c r="P4" s="2517"/>
      <c r="Q4" s="52"/>
      <c r="R4" s="52"/>
      <c r="S4" s="66" t="s">
        <v>10</v>
      </c>
    </row>
    <row r="5" spans="1:29" s="2518" customFormat="1" ht="25.5" customHeight="1"/>
    <row r="6" spans="1:29" ht="25.5" customHeight="1">
      <c r="A6"/>
      <c r="B6"/>
      <c r="C6"/>
      <c r="D6"/>
      <c r="E6"/>
      <c r="F6"/>
      <c r="G6"/>
      <c r="H6"/>
      <c r="I6"/>
      <c r="J6"/>
      <c r="K6"/>
      <c r="L6"/>
      <c r="M6"/>
      <c r="N6"/>
      <c r="O6"/>
      <c r="P6"/>
      <c r="Q6" s="52"/>
      <c r="R6" s="52"/>
    </row>
    <row r="7" spans="1:29" ht="25.5" customHeight="1">
      <c r="A7"/>
      <c r="B7"/>
      <c r="C7"/>
      <c r="D7"/>
      <c r="E7"/>
      <c r="F7"/>
      <c r="G7"/>
      <c r="H7"/>
      <c r="I7"/>
      <c r="J7"/>
      <c r="K7"/>
      <c r="L7"/>
      <c r="M7"/>
      <c r="N7"/>
      <c r="O7"/>
      <c r="P7"/>
      <c r="Q7" s="52"/>
      <c r="R7" s="52"/>
    </row>
    <row r="8" spans="1:29" ht="25.5" customHeight="1">
      <c r="A8"/>
      <c r="B8"/>
      <c r="C8"/>
      <c r="D8"/>
      <c r="E8"/>
      <c r="F8"/>
      <c r="G8"/>
      <c r="H8"/>
      <c r="I8"/>
      <c r="J8"/>
      <c r="K8"/>
      <c r="L8"/>
      <c r="M8"/>
      <c r="N8"/>
      <c r="O8"/>
      <c r="P8"/>
      <c r="Q8" s="52"/>
      <c r="R8" s="52"/>
    </row>
    <row r="9" spans="1:29" ht="25.5" customHeight="1">
      <c r="A9"/>
      <c r="B9"/>
      <c r="C9"/>
      <c r="D9"/>
      <c r="E9"/>
      <c r="F9"/>
      <c r="G9"/>
      <c r="H9"/>
      <c r="I9"/>
      <c r="J9"/>
      <c r="K9"/>
      <c r="L9"/>
      <c r="M9"/>
      <c r="N9"/>
      <c r="O9"/>
      <c r="P9"/>
      <c r="Q9" s="52"/>
      <c r="R9" s="52"/>
    </row>
    <row r="10" spans="1:29" ht="25.5" customHeight="1">
      <c r="A10"/>
      <c r="B10"/>
      <c r="C10"/>
      <c r="D10"/>
      <c r="E10"/>
      <c r="F10"/>
      <c r="G10"/>
      <c r="H10"/>
      <c r="I10"/>
      <c r="J10"/>
      <c r="K10"/>
      <c r="L10"/>
      <c r="M10"/>
      <c r="N10"/>
      <c r="O10"/>
      <c r="P10"/>
      <c r="Q10" s="52"/>
      <c r="R10" s="52"/>
    </row>
    <row r="11" spans="1:29" ht="25.5" customHeight="1">
      <c r="A11"/>
      <c r="B11"/>
      <c r="C11"/>
      <c r="D11"/>
      <c r="E11"/>
      <c r="F11"/>
      <c r="G11"/>
      <c r="H11"/>
      <c r="I11"/>
      <c r="J11"/>
      <c r="K11"/>
      <c r="L11"/>
      <c r="M11"/>
      <c r="N11"/>
      <c r="O11"/>
      <c r="P11"/>
      <c r="Q11" s="52"/>
      <c r="R11" s="52"/>
    </row>
    <row r="12" spans="1:29" ht="23.25" customHeight="1">
      <c r="A12"/>
      <c r="B12"/>
      <c r="C12"/>
      <c r="D12"/>
      <c r="E12"/>
      <c r="F12"/>
      <c r="G12"/>
      <c r="H12"/>
      <c r="I12"/>
      <c r="J12"/>
      <c r="K12"/>
      <c r="L12"/>
      <c r="M12"/>
      <c r="N12"/>
      <c r="O12"/>
      <c r="P12"/>
      <c r="Q12" s="52"/>
      <c r="R12" s="52"/>
    </row>
    <row r="13" spans="1:29" ht="25.5" customHeight="1">
      <c r="A13" s="25"/>
      <c r="B13" s="25"/>
      <c r="C13" s="25"/>
      <c r="D13" s="25"/>
      <c r="E13" s="25"/>
      <c r="F13" s="25"/>
      <c r="G13" s="25"/>
      <c r="H13" s="25"/>
      <c r="I13" s="25"/>
      <c r="J13" s="25"/>
      <c r="K13" s="25"/>
      <c r="L13" s="25"/>
      <c r="M13" s="25"/>
      <c r="N13" s="25"/>
      <c r="O13" s="25"/>
      <c r="P13" s="25"/>
      <c r="R13" s="52"/>
    </row>
    <row r="14" spans="1:29" ht="25.5" customHeight="1">
      <c r="A14" s="25"/>
      <c r="B14" s="25"/>
      <c r="C14" s="25"/>
      <c r="D14" s="25"/>
      <c r="E14" s="25"/>
      <c r="F14" s="25"/>
      <c r="G14" s="25"/>
      <c r="H14" s="25"/>
      <c r="I14" s="25"/>
      <c r="J14" s="25"/>
      <c r="K14" s="25"/>
      <c r="L14" s="25"/>
      <c r="M14" s="25"/>
      <c r="N14" s="25"/>
      <c r="O14" s="25"/>
      <c r="P14" s="25"/>
      <c r="Q14" s="25"/>
      <c r="R14" s="25"/>
    </row>
    <row r="15" spans="1:29" ht="25.5" customHeight="1">
      <c r="A15" s="25"/>
      <c r="B15" s="25"/>
      <c r="C15" s="25"/>
      <c r="D15" s="25"/>
      <c r="E15" s="25"/>
      <c r="F15" s="25"/>
      <c r="G15" s="25"/>
      <c r="H15" s="25"/>
      <c r="I15" s="25"/>
      <c r="J15" s="25"/>
      <c r="K15" s="25"/>
      <c r="L15" s="25"/>
      <c r="M15" s="25"/>
      <c r="N15" s="25"/>
      <c r="O15" s="25"/>
      <c r="P15" s="25"/>
      <c r="Q15" s="25"/>
      <c r="R15" s="25"/>
      <c r="AC15" s="66" t="s">
        <v>10</v>
      </c>
    </row>
    <row r="16" spans="1:29" ht="25.5" customHeight="1">
      <c r="A16" s="25"/>
      <c r="B16" s="25"/>
      <c r="C16" s="25"/>
      <c r="D16" s="25"/>
      <c r="E16" s="25"/>
      <c r="F16" s="25"/>
      <c r="G16" s="25"/>
      <c r="H16" s="25"/>
      <c r="I16" s="25"/>
      <c r="J16" s="25"/>
      <c r="K16" s="25"/>
      <c r="L16" s="25"/>
      <c r="M16" s="25"/>
      <c r="N16" s="25"/>
      <c r="O16" s="25"/>
      <c r="P16" s="25"/>
      <c r="Q16" s="25"/>
      <c r="R16" s="25"/>
    </row>
    <row r="17" spans="1:19" ht="25.5" customHeight="1">
      <c r="A17" s="25"/>
      <c r="B17" s="25"/>
      <c r="C17" s="25"/>
      <c r="D17" s="25"/>
      <c r="E17" s="25"/>
      <c r="F17" s="25"/>
      <c r="G17" s="25"/>
      <c r="H17" s="25"/>
      <c r="I17" s="25"/>
      <c r="J17" s="25"/>
      <c r="K17" s="25"/>
      <c r="L17" s="25"/>
      <c r="M17" s="25"/>
      <c r="N17" s="25"/>
      <c r="O17" s="25"/>
      <c r="P17" s="25"/>
      <c r="Q17" s="25"/>
      <c r="R17" s="25"/>
    </row>
    <row r="18" spans="1:19" ht="25.5" customHeight="1">
      <c r="A18" s="25"/>
      <c r="B18" s="25"/>
      <c r="C18" s="25"/>
      <c r="D18" s="25"/>
      <c r="E18" s="25"/>
      <c r="F18" s="25"/>
      <c r="G18" s="25"/>
      <c r="H18" s="25"/>
      <c r="I18" s="25"/>
      <c r="J18" s="25"/>
      <c r="K18" s="25"/>
      <c r="L18" s="25"/>
      <c r="M18" s="25"/>
      <c r="N18" s="25"/>
      <c r="O18" s="25"/>
      <c r="P18" s="25"/>
      <c r="Q18" s="25"/>
      <c r="R18" s="25"/>
    </row>
    <row r="19" spans="1:19" ht="25.5" customHeight="1">
      <c r="A19" s="25"/>
      <c r="B19" s="25"/>
      <c r="C19" s="25"/>
      <c r="D19" s="25"/>
      <c r="E19" s="25"/>
      <c r="F19" s="25"/>
      <c r="G19" s="25"/>
      <c r="H19" s="25"/>
      <c r="I19" s="25"/>
      <c r="J19" s="25"/>
      <c r="K19" s="25"/>
      <c r="L19" s="25"/>
      <c r="M19" s="25"/>
      <c r="N19" s="25"/>
      <c r="O19" s="25"/>
      <c r="P19" s="25"/>
      <c r="Q19" s="25"/>
      <c r="R19" s="25"/>
    </row>
    <row r="20" spans="1:19" ht="25.5" customHeight="1">
      <c r="A20" s="25"/>
      <c r="B20" s="25"/>
      <c r="C20" s="25"/>
      <c r="D20" s="25"/>
      <c r="E20" s="25"/>
      <c r="F20" s="25"/>
      <c r="G20" s="25"/>
      <c r="H20" s="25"/>
      <c r="I20" s="25"/>
      <c r="J20" s="25"/>
      <c r="K20" s="25"/>
      <c r="L20" s="25"/>
      <c r="M20" s="25"/>
      <c r="N20" s="25"/>
      <c r="O20" s="25"/>
      <c r="P20" s="25"/>
      <c r="Q20" s="25"/>
      <c r="R20" s="25"/>
    </row>
    <row r="21" spans="1:19" ht="25.5" customHeight="1">
      <c r="A21" s="25"/>
      <c r="B21" s="25"/>
      <c r="C21" s="25"/>
      <c r="D21" s="25"/>
      <c r="E21" s="25"/>
      <c r="F21" s="25"/>
      <c r="G21" s="25"/>
      <c r="H21" s="25"/>
      <c r="I21" s="25"/>
      <c r="J21" s="25"/>
      <c r="K21" s="25"/>
      <c r="L21" s="25"/>
      <c r="M21" s="25"/>
      <c r="N21" s="25"/>
      <c r="O21" s="25"/>
      <c r="P21" s="25"/>
      <c r="Q21" s="25"/>
      <c r="R21" s="25"/>
    </row>
    <row r="22" spans="1:19" ht="25.5" customHeight="1">
      <c r="A22" s="25"/>
      <c r="B22" s="25"/>
      <c r="C22" s="25"/>
      <c r="D22" s="25"/>
      <c r="E22" s="25"/>
      <c r="F22" s="25"/>
      <c r="G22" s="25"/>
      <c r="H22" s="25"/>
      <c r="I22" s="25"/>
      <c r="J22" s="25"/>
      <c r="K22" s="25"/>
      <c r="L22" s="25"/>
      <c r="M22" s="25"/>
      <c r="N22" s="25"/>
      <c r="O22" s="25"/>
      <c r="P22" s="25"/>
      <c r="Q22" s="25"/>
      <c r="R22" s="25"/>
    </row>
    <row r="23" spans="1:19" ht="25.5" customHeight="1">
      <c r="A23" s="25"/>
      <c r="B23" s="25"/>
      <c r="C23" s="25"/>
      <c r="D23" s="25"/>
      <c r="E23" s="25"/>
      <c r="F23" s="25"/>
      <c r="G23" s="25"/>
      <c r="H23" s="25"/>
      <c r="I23" s="25"/>
      <c r="J23" s="25"/>
      <c r="K23" s="25"/>
      <c r="L23" s="25"/>
      <c r="M23" s="25"/>
      <c r="N23" s="25"/>
      <c r="O23" s="25"/>
      <c r="P23" s="25"/>
      <c r="Q23" s="25"/>
      <c r="R23" s="25"/>
    </row>
    <row r="24" spans="1:19" ht="25.5" customHeight="1">
      <c r="A24" s="25"/>
      <c r="B24" s="25"/>
      <c r="C24" s="25"/>
      <c r="D24" s="25"/>
      <c r="E24" s="25"/>
      <c r="F24" s="25"/>
      <c r="G24" s="25"/>
      <c r="H24" s="25"/>
      <c r="I24" s="25"/>
      <c r="J24" s="25"/>
      <c r="K24" s="25"/>
      <c r="L24" s="25"/>
      <c r="M24" s="25"/>
      <c r="N24" s="25"/>
      <c r="O24" s="25"/>
      <c r="P24" s="25"/>
      <c r="Q24" s="25"/>
      <c r="R24" s="25"/>
    </row>
    <row r="25" spans="1:19" ht="25.5" customHeight="1">
      <c r="A25" s="25"/>
      <c r="B25" s="25"/>
      <c r="C25" s="25"/>
      <c r="D25" s="25"/>
      <c r="E25" s="25"/>
      <c r="F25" s="25"/>
      <c r="G25" s="25"/>
      <c r="H25" s="25"/>
      <c r="I25" s="25"/>
      <c r="J25" s="25"/>
      <c r="K25" s="25"/>
      <c r="L25" s="25"/>
      <c r="M25" s="25"/>
      <c r="N25" s="25"/>
      <c r="O25" s="25"/>
      <c r="P25" s="25"/>
      <c r="Q25" s="25"/>
      <c r="R25" s="25"/>
    </row>
    <row r="26" spans="1:19" ht="25.5" customHeight="1">
      <c r="A26" s="25"/>
      <c r="B26" s="25"/>
      <c r="C26" s="25"/>
      <c r="D26" s="25"/>
      <c r="E26" s="25"/>
      <c r="F26" s="25"/>
      <c r="G26" s="25"/>
      <c r="H26" s="25"/>
      <c r="I26" s="25"/>
      <c r="J26" s="25"/>
      <c r="K26" s="25"/>
      <c r="L26" s="25"/>
      <c r="M26" s="25"/>
      <c r="N26" s="25"/>
      <c r="O26" s="25"/>
      <c r="P26" s="25"/>
      <c r="Q26" s="25"/>
      <c r="R26" s="25"/>
    </row>
    <row r="27" spans="1:19" ht="25.5" customHeight="1">
      <c r="A27" s="25"/>
      <c r="B27" s="25"/>
      <c r="C27" s="25"/>
      <c r="D27" s="25"/>
      <c r="E27" s="25"/>
      <c r="F27" s="25"/>
      <c r="G27" s="25"/>
      <c r="H27" s="25"/>
      <c r="I27" s="25"/>
      <c r="J27" s="25"/>
      <c r="K27" s="25"/>
      <c r="L27" s="25"/>
      <c r="M27" s="25"/>
      <c r="N27" s="25"/>
      <c r="O27" s="25"/>
      <c r="P27" s="25"/>
      <c r="Q27" s="25"/>
      <c r="R27" s="25"/>
      <c r="S27" s="66" t="s">
        <v>10</v>
      </c>
    </row>
    <row r="28" spans="1:19" ht="25.5" customHeight="1">
      <c r="A28" s="25"/>
      <c r="B28" s="25"/>
      <c r="C28" s="25"/>
      <c r="D28" s="25"/>
      <c r="E28" s="25"/>
      <c r="F28" s="25"/>
      <c r="G28" s="25"/>
      <c r="H28" s="25"/>
      <c r="I28" s="25"/>
      <c r="J28" s="25"/>
      <c r="K28" s="25"/>
      <c r="L28" s="25"/>
      <c r="M28" s="25"/>
      <c r="N28" s="25"/>
      <c r="O28" s="25"/>
      <c r="P28" s="25"/>
      <c r="Q28" s="25"/>
      <c r="R28" s="25"/>
    </row>
    <row r="29" spans="1:19" ht="25.5" customHeight="1">
      <c r="A29" s="25"/>
      <c r="B29" s="25"/>
      <c r="C29" s="25"/>
      <c r="D29" s="25"/>
      <c r="E29" s="25"/>
      <c r="F29" s="25"/>
      <c r="G29" s="25"/>
      <c r="H29" s="25"/>
      <c r="I29" s="25"/>
      <c r="J29" s="25"/>
      <c r="K29" s="25"/>
      <c r="L29" s="25"/>
      <c r="M29" s="25"/>
      <c r="N29" s="25"/>
      <c r="O29" s="25"/>
      <c r="P29" s="25"/>
      <c r="Q29" s="25"/>
      <c r="R29" s="25"/>
    </row>
    <row r="30" spans="1:19" ht="25.5" customHeight="1">
      <c r="A30" s="25"/>
      <c r="B30" s="25"/>
      <c r="C30" s="25"/>
      <c r="D30" s="25"/>
      <c r="E30" s="25"/>
      <c r="F30" s="25"/>
      <c r="G30" s="25"/>
      <c r="H30" s="25"/>
      <c r="I30" s="25"/>
      <c r="J30" s="25"/>
      <c r="K30" s="25"/>
      <c r="L30" s="25"/>
      <c r="M30" s="25"/>
      <c r="N30" s="25"/>
      <c r="O30" s="25"/>
      <c r="P30" s="25"/>
      <c r="Q30" s="25"/>
      <c r="R30" s="25"/>
    </row>
    <row r="31" spans="1:19" ht="25.5" customHeight="1">
      <c r="A31" s="25"/>
      <c r="B31" s="25"/>
      <c r="C31" s="25"/>
      <c r="D31" s="25"/>
      <c r="E31" s="25"/>
      <c r="F31" s="25"/>
      <c r="G31" s="25"/>
      <c r="H31" s="25"/>
      <c r="I31" s="25"/>
      <c r="J31" s="25"/>
      <c r="K31" s="25"/>
      <c r="L31" s="25"/>
      <c r="M31" s="25"/>
      <c r="N31" s="25"/>
      <c r="O31" s="25"/>
      <c r="P31" s="25"/>
      <c r="Q31" s="25"/>
      <c r="R31" s="25"/>
    </row>
    <row r="32" spans="1:19" ht="25.5" customHeight="1">
      <c r="A32" s="25"/>
      <c r="B32" s="25"/>
      <c r="C32" s="25"/>
      <c r="D32" s="25"/>
      <c r="E32" s="25"/>
      <c r="F32" s="25"/>
      <c r="G32" s="25"/>
      <c r="H32" s="25"/>
      <c r="I32" s="25"/>
      <c r="J32" s="25"/>
      <c r="K32" s="25"/>
      <c r="L32" s="25"/>
      <c r="M32" s="25"/>
      <c r="N32" s="25"/>
      <c r="O32" s="25"/>
      <c r="P32" s="25"/>
      <c r="Q32" s="25"/>
      <c r="R32" s="25"/>
    </row>
    <row r="33" spans="1:26" ht="25.5" customHeight="1">
      <c r="A33" s="25"/>
      <c r="B33" s="25"/>
      <c r="C33" s="25"/>
      <c r="D33" s="25"/>
      <c r="E33" s="25"/>
      <c r="F33" s="25"/>
      <c r="G33" s="25"/>
      <c r="H33" s="25"/>
      <c r="I33" s="25"/>
      <c r="J33" s="25"/>
      <c r="K33" s="25"/>
      <c r="L33" s="25"/>
      <c r="M33" s="25"/>
      <c r="N33" s="25"/>
      <c r="O33" s="25"/>
      <c r="P33" s="25"/>
      <c r="Q33" s="25"/>
      <c r="R33" s="25"/>
    </row>
    <row r="34" spans="1:26" ht="25.5" customHeight="1">
      <c r="A34" s="25"/>
      <c r="B34" s="25"/>
      <c r="C34" s="25"/>
      <c r="D34" s="25"/>
      <c r="E34" s="25"/>
      <c r="F34" s="25"/>
      <c r="G34" s="25"/>
      <c r="H34" s="25"/>
      <c r="I34" s="25"/>
      <c r="J34" s="25"/>
      <c r="K34" s="25"/>
      <c r="L34" s="25"/>
      <c r="M34" s="25"/>
      <c r="N34" s="25"/>
      <c r="O34" s="25"/>
      <c r="P34" s="25"/>
      <c r="Q34" s="25"/>
      <c r="R34" s="25"/>
    </row>
    <row r="35" spans="1:26">
      <c r="S35" s="82"/>
      <c r="T35" s="82"/>
      <c r="U35" s="82"/>
      <c r="V35" s="82"/>
      <c r="W35" s="82"/>
      <c r="X35" s="82"/>
    </row>
    <row r="36" spans="1:26">
      <c r="S36" s="82"/>
      <c r="T36" s="82"/>
      <c r="U36" s="82"/>
      <c r="V36" s="82"/>
      <c r="W36" s="82"/>
      <c r="X36" s="82"/>
    </row>
    <row r="37" spans="1:26">
      <c r="S37" s="82"/>
      <c r="T37" s="82"/>
      <c r="U37" s="82"/>
      <c r="V37" s="82"/>
      <c r="W37" s="82"/>
      <c r="X37" s="82"/>
    </row>
    <row r="38" spans="1:26">
      <c r="S38" s="82"/>
      <c r="T38" s="82"/>
      <c r="U38" s="82"/>
      <c r="V38" s="82"/>
      <c r="W38" s="82"/>
      <c r="X38" s="82"/>
    </row>
    <row r="39" spans="1:26" ht="51" customHeight="1">
      <c r="S39" s="82"/>
      <c r="T39" s="82"/>
      <c r="U39" s="82"/>
      <c r="V39" s="82"/>
      <c r="W39" s="82"/>
      <c r="X39" s="82"/>
    </row>
    <row r="40" spans="1:26" ht="78" customHeight="1">
      <c r="A40" s="2265"/>
      <c r="B40" s="2265"/>
      <c r="C40" s="2265"/>
      <c r="D40" s="2265"/>
      <c r="E40" s="2265"/>
      <c r="F40" s="2265"/>
      <c r="G40" s="2265"/>
      <c r="H40" s="2265"/>
      <c r="I40" s="2265"/>
      <c r="J40" s="2265"/>
      <c r="K40" s="2265"/>
      <c r="L40" s="2265"/>
      <c r="M40" s="2265"/>
      <c r="N40" s="2265"/>
      <c r="O40" s="2265"/>
      <c r="P40" s="2265"/>
      <c r="Q40" s="2265"/>
      <c r="R40" s="2265"/>
      <c r="S40" s="2265"/>
      <c r="T40" s="2265"/>
      <c r="U40" s="2265"/>
      <c r="V40" s="82"/>
      <c r="W40" s="82"/>
      <c r="X40" s="82"/>
    </row>
    <row r="41" spans="1:26">
      <c r="S41" s="82"/>
    </row>
    <row r="42" spans="1:26">
      <c r="S42" s="82"/>
    </row>
    <row r="43" spans="1:26">
      <c r="S43" s="82"/>
    </row>
    <row r="44" spans="1:26">
      <c r="S44" s="82"/>
    </row>
    <row r="45" spans="1:26">
      <c r="S45" s="82"/>
    </row>
    <row r="46" spans="1:26">
      <c r="S46" s="82"/>
      <c r="T46" s="82"/>
      <c r="U46" s="82"/>
      <c r="V46" s="82"/>
      <c r="W46" s="82"/>
      <c r="X46" s="82"/>
      <c r="Y46" s="82"/>
      <c r="Z46" s="82"/>
    </row>
    <row r="47" spans="1:26">
      <c r="S47" s="82"/>
      <c r="T47" s="82"/>
      <c r="U47" s="82"/>
      <c r="V47" s="82"/>
      <c r="W47" s="82"/>
      <c r="X47" s="82"/>
      <c r="Y47" s="82"/>
      <c r="Z47" s="82"/>
    </row>
    <row r="48" spans="1:26">
      <c r="S48" s="82"/>
      <c r="T48" s="82"/>
      <c r="U48" s="82"/>
      <c r="V48" s="82"/>
      <c r="W48" s="82"/>
      <c r="X48" s="82"/>
      <c r="Y48" s="82"/>
      <c r="Z48" s="82"/>
    </row>
    <row r="49" spans="2:26">
      <c r="S49" s="82"/>
      <c r="T49" s="82"/>
      <c r="U49" s="82"/>
      <c r="V49" s="82"/>
      <c r="W49" s="82"/>
      <c r="X49" s="82"/>
      <c r="Y49" s="82"/>
      <c r="Z49" s="82"/>
    </row>
    <row r="50" spans="2:26">
      <c r="S50" s="82"/>
      <c r="T50" s="82"/>
      <c r="U50" s="82"/>
      <c r="V50" s="82"/>
      <c r="W50" s="82"/>
      <c r="X50" s="82"/>
      <c r="Y50" s="82"/>
      <c r="Z50" s="82"/>
    </row>
    <row r="51" spans="2:26">
      <c r="S51" s="82"/>
      <c r="T51" s="82"/>
      <c r="U51" s="82"/>
      <c r="V51" s="82"/>
      <c r="W51" s="82"/>
      <c r="X51" s="82"/>
      <c r="Y51" s="82"/>
      <c r="Z51" s="82"/>
    </row>
    <row r="52" spans="2:26">
      <c r="B52" s="82"/>
      <c r="C52" s="82"/>
      <c r="D52" s="82"/>
      <c r="E52" s="82"/>
      <c r="F52" s="82"/>
      <c r="G52" s="82"/>
      <c r="H52" s="82"/>
      <c r="I52" s="82"/>
      <c r="J52" s="82"/>
      <c r="K52" s="82"/>
      <c r="L52" s="82"/>
      <c r="M52" s="82"/>
      <c r="N52" s="82"/>
      <c r="O52" s="82"/>
      <c r="P52" s="82"/>
      <c r="Q52" s="82"/>
      <c r="R52" s="82"/>
      <c r="S52" s="82"/>
      <c r="T52" s="82"/>
      <c r="U52" s="82"/>
      <c r="V52" s="82"/>
      <c r="W52" s="82"/>
      <c r="X52" s="82"/>
      <c r="Y52" s="82"/>
      <c r="Z52" s="82"/>
    </row>
    <row r="71" spans="20:20">
      <c r="T71" s="82"/>
    </row>
    <row r="72" spans="20:20">
      <c r="T72" s="82"/>
    </row>
    <row r="73" spans="20:20">
      <c r="T73" s="82"/>
    </row>
    <row r="74" spans="20:20">
      <c r="T74" s="82"/>
    </row>
    <row r="75" spans="20:20">
      <c r="T75" s="82"/>
    </row>
    <row r="76" spans="20:20">
      <c r="T76" s="82"/>
    </row>
    <row r="77" spans="20:20">
      <c r="T77" s="82"/>
    </row>
    <row r="78" spans="20:20">
      <c r="T78" s="82"/>
    </row>
    <row r="88" spans="20:20">
      <c r="T88" s="82"/>
    </row>
    <row r="89" spans="20:20">
      <c r="T89" s="82"/>
    </row>
    <row r="90" spans="20:20">
      <c r="T90" s="82"/>
    </row>
    <row r="91" spans="20:20">
      <c r="T91" s="82"/>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zoomScale="55" zoomScaleNormal="100" zoomScaleSheetLayoutView="55" zoomScalePageLayoutView="62" workbookViewId="0">
      <selection activeCell="U4" sqref="U4"/>
    </sheetView>
  </sheetViews>
  <sheetFormatPr baseColWidth="10" defaultColWidth="11.42578125" defaultRowHeight="15"/>
  <cols>
    <col min="1" max="1" width="18.42578125" style="66" customWidth="1"/>
    <col min="2" max="2" width="20" style="66" customWidth="1"/>
    <col min="3" max="3" width="19.140625" style="66" customWidth="1"/>
    <col min="4" max="4" width="16.140625" style="66" customWidth="1"/>
    <col min="5" max="5" width="19.42578125" style="66" customWidth="1"/>
    <col min="6" max="6" width="16.85546875" style="66" customWidth="1"/>
    <col min="7" max="7" width="16.42578125" style="66" customWidth="1"/>
    <col min="8" max="8" width="14.85546875" style="66" customWidth="1"/>
    <col min="9" max="9" width="22.42578125" style="66" customWidth="1"/>
    <col min="10" max="10" width="18.7109375" style="66" customWidth="1"/>
    <col min="11" max="11" width="17.140625" style="66" customWidth="1"/>
    <col min="12" max="12" width="24.28515625" style="66" customWidth="1"/>
    <col min="13" max="13" width="16.85546875" style="66" customWidth="1"/>
    <col min="14" max="14" width="16.28515625" style="66" customWidth="1"/>
    <col min="15" max="15" width="15" style="66" customWidth="1"/>
    <col min="16" max="16" width="29" style="66" customWidth="1"/>
    <col min="17" max="17" width="18" style="66" bestFit="1" customWidth="1"/>
    <col min="18" max="18" width="17.42578125" style="66" customWidth="1"/>
    <col min="19" max="19" width="24.7109375" style="66" customWidth="1"/>
    <col min="20" max="20" width="20.42578125" style="66" customWidth="1"/>
    <col min="21" max="21" width="14.7109375" style="66" customWidth="1"/>
    <col min="22" max="22" width="13" style="66" customWidth="1"/>
    <col min="23" max="26" width="11.42578125" style="66"/>
    <col min="27" max="27" width="18.7109375" style="66" bestFit="1" customWidth="1"/>
    <col min="28" max="16384" width="11.42578125" style="66"/>
  </cols>
  <sheetData>
    <row r="1" spans="1:33" ht="105.75" customHeight="1">
      <c r="A1" s="2268"/>
      <c r="B1" s="2268"/>
      <c r="C1" s="2268"/>
      <c r="D1" s="2268"/>
      <c r="E1" s="2268"/>
      <c r="F1" s="2268"/>
      <c r="G1" s="2268"/>
      <c r="H1" s="2268"/>
      <c r="I1" s="2268"/>
      <c r="J1" s="2268"/>
      <c r="K1" s="2268"/>
      <c r="L1" s="2268"/>
      <c r="M1" s="2268"/>
      <c r="N1" s="2268"/>
      <c r="O1" s="2268"/>
      <c r="P1" s="2268"/>
    </row>
    <row r="2" spans="1:33" ht="408.75" customHeight="1">
      <c r="A2" s="2519" t="s">
        <v>353</v>
      </c>
      <c r="B2" s="2520"/>
      <c r="C2" s="2520"/>
      <c r="D2" s="2520"/>
      <c r="E2" s="2520"/>
      <c r="F2" s="2520"/>
      <c r="G2" s="2520"/>
      <c r="H2" s="2520"/>
      <c r="I2" s="2520"/>
      <c r="J2" s="2520"/>
      <c r="K2" s="2520"/>
      <c r="L2" s="2520"/>
      <c r="M2" s="2520"/>
      <c r="N2" s="2520"/>
      <c r="O2" s="2520"/>
      <c r="P2" s="2520"/>
      <c r="Q2" s="52"/>
      <c r="R2" s="52"/>
      <c r="S2" s="18"/>
      <c r="T2" s="18"/>
      <c r="U2" s="18"/>
      <c r="V2" s="18"/>
    </row>
    <row r="3" spans="1:33" ht="306.75" customHeight="1">
      <c r="A3" s="2520"/>
      <c r="B3" s="2520"/>
      <c r="C3" s="2520"/>
      <c r="D3" s="2520"/>
      <c r="E3" s="2520"/>
      <c r="F3" s="2520"/>
      <c r="G3" s="2520"/>
      <c r="H3" s="2520"/>
      <c r="I3" s="2520"/>
      <c r="J3" s="2520"/>
      <c r="K3" s="2520"/>
      <c r="L3" s="2520"/>
      <c r="M3" s="2520"/>
      <c r="N3" s="2520"/>
      <c r="O3" s="2520"/>
      <c r="P3" s="2520"/>
      <c r="Q3" s="52"/>
      <c r="R3" s="52"/>
      <c r="S3" s="18"/>
      <c r="T3" s="18"/>
      <c r="U3" s="18"/>
      <c r="V3" s="18"/>
    </row>
    <row r="4" spans="1:33" ht="409.5" customHeight="1">
      <c r="A4" s="2520"/>
      <c r="B4" s="2520"/>
      <c r="C4" s="2520"/>
      <c r="D4" s="2520"/>
      <c r="E4" s="2520"/>
      <c r="F4" s="2520"/>
      <c r="G4" s="2520"/>
      <c r="H4" s="2520"/>
      <c r="I4" s="2520"/>
      <c r="J4" s="2520"/>
      <c r="K4" s="2520"/>
      <c r="L4" s="2520"/>
      <c r="M4" s="2520"/>
      <c r="N4" s="2520"/>
      <c r="O4" s="2520"/>
      <c r="P4" s="2520"/>
      <c r="Q4" s="52"/>
      <c r="R4" s="52"/>
      <c r="S4" s="18"/>
      <c r="T4" s="18"/>
      <c r="U4" s="18"/>
      <c r="V4" s="18"/>
    </row>
    <row r="5" spans="1:33" ht="114.75" customHeight="1">
      <c r="A5" s="2520"/>
      <c r="B5" s="2520"/>
      <c r="C5" s="2520"/>
      <c r="D5" s="2520"/>
      <c r="E5" s="2520"/>
      <c r="F5" s="2520"/>
      <c r="G5" s="2520"/>
      <c r="H5" s="2520"/>
      <c r="I5" s="2520"/>
      <c r="J5" s="2520"/>
      <c r="K5" s="2520"/>
      <c r="L5" s="2520"/>
      <c r="M5" s="2520"/>
      <c r="N5" s="2520"/>
      <c r="O5" s="2520"/>
      <c r="P5" s="2520"/>
      <c r="Q5" s="52"/>
      <c r="R5" s="52"/>
      <c r="S5" s="18"/>
      <c r="T5" s="18"/>
      <c r="U5" s="18"/>
      <c r="V5" s="18"/>
    </row>
    <row r="6" spans="1:33" ht="25.5" customHeight="1">
      <c r="Q6" s="52"/>
      <c r="R6" s="52"/>
      <c r="S6" s="18"/>
      <c r="T6" s="18"/>
      <c r="U6" s="18"/>
      <c r="V6" s="18"/>
    </row>
    <row r="7" spans="1:33" ht="25.5" customHeight="1">
      <c r="Q7" s="52"/>
      <c r="R7" s="52"/>
      <c r="S7" s="18"/>
      <c r="T7" s="18"/>
      <c r="U7" s="18"/>
      <c r="V7" s="18"/>
    </row>
    <row r="8" spans="1:33" ht="25.5" customHeight="1">
      <c r="Q8" s="52"/>
      <c r="R8" s="52"/>
      <c r="S8" s="18"/>
      <c r="T8" s="18"/>
      <c r="U8" s="18"/>
      <c r="V8" s="18"/>
    </row>
    <row r="9" spans="1:33" ht="25.5" customHeight="1">
      <c r="Q9" s="52"/>
      <c r="R9" s="52"/>
      <c r="S9" s="18"/>
      <c r="T9" s="18"/>
      <c r="U9" s="18"/>
      <c r="V9" s="18"/>
    </row>
    <row r="10" spans="1:33" ht="25.5" customHeight="1">
      <c r="Q10" s="52"/>
      <c r="R10" s="52"/>
      <c r="S10" s="18"/>
      <c r="T10" s="18"/>
      <c r="U10" s="18"/>
      <c r="V10" s="18"/>
    </row>
    <row r="11" spans="1:33" ht="25.5" customHeight="1">
      <c r="Q11" s="52"/>
      <c r="R11" s="52"/>
      <c r="S11" s="18"/>
      <c r="T11" s="18"/>
      <c r="U11" s="18"/>
      <c r="V11" s="18"/>
    </row>
    <row r="12" spans="1:33" ht="23.25" customHeight="1">
      <c r="Q12" s="52"/>
      <c r="R12" s="52"/>
      <c r="S12" s="18"/>
      <c r="T12" s="18"/>
      <c r="U12" s="18"/>
      <c r="V12" s="18"/>
    </row>
    <row r="13" spans="1:33" ht="25.5" customHeight="1">
      <c r="A13" s="25"/>
      <c r="B13" s="25"/>
      <c r="C13" s="25"/>
      <c r="D13" s="25"/>
      <c r="E13" s="25"/>
      <c r="F13" s="25"/>
      <c r="G13" s="25"/>
      <c r="H13" s="25"/>
      <c r="I13" s="25"/>
      <c r="J13" s="25"/>
      <c r="K13" s="25"/>
      <c r="L13" s="25"/>
      <c r="M13" s="25"/>
      <c r="N13" s="25"/>
      <c r="O13" s="25"/>
      <c r="P13" s="25"/>
      <c r="R13" s="52"/>
      <c r="S13" s="18"/>
      <c r="T13" s="18"/>
      <c r="U13" s="18"/>
      <c r="V13" s="18"/>
    </row>
    <row r="14" spans="1:33"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33" ht="25.5" customHeight="1">
      <c r="A15" s="25"/>
      <c r="B15" s="25"/>
      <c r="C15" s="25"/>
      <c r="D15" s="25"/>
      <c r="E15" s="25"/>
      <c r="F15" s="25"/>
      <c r="G15" s="25"/>
      <c r="H15" s="25"/>
      <c r="I15" s="25"/>
      <c r="J15" s="25"/>
      <c r="K15" s="25"/>
      <c r="L15" s="25"/>
      <c r="M15" s="25"/>
      <c r="N15" s="25"/>
      <c r="O15" s="25"/>
      <c r="P15" s="25"/>
      <c r="Q15" s="25"/>
      <c r="R15" s="25"/>
      <c r="S15" s="25"/>
      <c r="T15" s="25"/>
      <c r="U15" s="25"/>
      <c r="V15" s="25"/>
      <c r="AG15" s="66" t="s">
        <v>10</v>
      </c>
    </row>
    <row r="16" spans="1:33"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6" t="s">
        <v>10</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1"/>
      <c r="T35" s="81"/>
      <c r="U35" s="81"/>
      <c r="V35" s="81"/>
      <c r="W35" s="82"/>
      <c r="X35" s="82"/>
      <c r="Y35" s="82"/>
      <c r="Z35" s="82"/>
      <c r="AA35" s="82"/>
      <c r="AB35" s="82"/>
    </row>
    <row r="36" spans="1:30">
      <c r="S36" s="81"/>
      <c r="T36" s="81"/>
      <c r="U36" s="81"/>
      <c r="V36" s="81"/>
      <c r="W36" s="82"/>
      <c r="X36" s="82"/>
      <c r="Y36" s="82"/>
      <c r="Z36" s="82"/>
      <c r="AA36" s="82"/>
      <c r="AB36" s="82"/>
    </row>
    <row r="37" spans="1:30">
      <c r="S37" s="81"/>
      <c r="T37" s="81"/>
      <c r="U37" s="81"/>
      <c r="V37" s="81"/>
      <c r="W37" s="82"/>
      <c r="X37" s="82"/>
      <c r="Y37" s="82"/>
      <c r="Z37" s="82"/>
      <c r="AA37" s="82"/>
      <c r="AB37" s="82"/>
    </row>
    <row r="38" spans="1:30">
      <c r="S38" s="81"/>
      <c r="T38" s="81"/>
      <c r="U38" s="81"/>
      <c r="V38" s="81"/>
      <c r="W38" s="82"/>
      <c r="X38" s="82"/>
      <c r="Y38" s="82"/>
      <c r="Z38" s="82"/>
      <c r="AA38" s="82"/>
      <c r="AB38" s="82"/>
    </row>
    <row r="39" spans="1:30" ht="51" customHeight="1">
      <c r="S39" s="81"/>
      <c r="T39" s="81"/>
      <c r="U39" s="81"/>
      <c r="V39" s="81"/>
      <c r="W39" s="82"/>
      <c r="X39" s="82"/>
      <c r="Y39" s="82"/>
      <c r="Z39" s="82"/>
      <c r="AA39" s="82"/>
      <c r="AB39" s="82"/>
    </row>
    <row r="40" spans="1:30" ht="78" customHeight="1">
      <c r="A40" s="2265"/>
      <c r="B40" s="2265"/>
      <c r="C40" s="2265"/>
      <c r="D40" s="2265"/>
      <c r="E40" s="2265"/>
      <c r="F40" s="2265"/>
      <c r="G40" s="2265"/>
      <c r="H40" s="2265"/>
      <c r="I40" s="2265"/>
      <c r="J40" s="2265"/>
      <c r="K40" s="2265"/>
      <c r="L40" s="2265"/>
      <c r="M40" s="2265"/>
      <c r="N40" s="2265"/>
      <c r="O40" s="2265"/>
      <c r="P40" s="2265"/>
      <c r="Q40" s="2265"/>
      <c r="R40" s="2265"/>
      <c r="S40" s="2265"/>
      <c r="T40" s="2265"/>
      <c r="U40" s="2265"/>
      <c r="V40" s="2265"/>
      <c r="W40" s="2265"/>
      <c r="X40" s="2265"/>
      <c r="Y40" s="2265"/>
      <c r="Z40" s="82"/>
      <c r="AA40" s="82"/>
      <c r="AB40" s="82"/>
    </row>
    <row r="41" spans="1:30">
      <c r="S41" s="82"/>
      <c r="T41" s="82"/>
      <c r="U41" s="82"/>
      <c r="V41" s="82"/>
      <c r="W41" s="82"/>
    </row>
    <row r="42" spans="1:30">
      <c r="S42" s="82"/>
      <c r="T42" s="82"/>
      <c r="U42" s="82"/>
      <c r="V42" s="82"/>
      <c r="W42" s="82"/>
    </row>
    <row r="43" spans="1:30">
      <c r="S43" s="82"/>
      <c r="T43" s="82"/>
      <c r="U43" s="82"/>
      <c r="V43" s="82"/>
      <c r="W43" s="82"/>
    </row>
    <row r="44" spans="1:30">
      <c r="S44" s="82"/>
      <c r="T44" s="82"/>
      <c r="U44" s="82"/>
      <c r="V44" s="82"/>
      <c r="W44" s="82"/>
    </row>
    <row r="45" spans="1:30">
      <c r="S45" s="82"/>
      <c r="T45" s="82"/>
      <c r="U45" s="82"/>
      <c r="V45" s="82"/>
      <c r="W45" s="82"/>
    </row>
    <row r="46" spans="1:30">
      <c r="S46" s="82"/>
      <c r="T46" s="82"/>
      <c r="U46" s="82"/>
      <c r="V46" s="82"/>
      <c r="W46" s="82"/>
      <c r="X46" s="82"/>
      <c r="Y46" s="82"/>
      <c r="Z46" s="82"/>
      <c r="AA46" s="82"/>
      <c r="AB46" s="82"/>
      <c r="AC46" s="82"/>
      <c r="AD46" s="82"/>
    </row>
    <row r="47" spans="1:30">
      <c r="S47" s="82"/>
      <c r="T47" s="82"/>
      <c r="U47" s="82"/>
      <c r="V47" s="82"/>
      <c r="W47" s="82"/>
      <c r="X47" s="82"/>
      <c r="Y47" s="82"/>
      <c r="Z47" s="82"/>
      <c r="AA47" s="82"/>
      <c r="AB47" s="82"/>
      <c r="AC47" s="82"/>
      <c r="AD47" s="82"/>
    </row>
    <row r="48" spans="1:30">
      <c r="S48" s="82"/>
      <c r="T48" s="82"/>
      <c r="U48" s="82"/>
      <c r="V48" s="82"/>
      <c r="W48" s="82"/>
      <c r="X48" s="82"/>
      <c r="Y48" s="82"/>
      <c r="Z48" s="82"/>
      <c r="AA48" s="82"/>
      <c r="AB48" s="82"/>
      <c r="AC48" s="82"/>
      <c r="AD48" s="82"/>
    </row>
    <row r="49" spans="2:30">
      <c r="S49" s="82"/>
      <c r="T49" s="82"/>
      <c r="U49" s="82"/>
      <c r="V49" s="82"/>
      <c r="W49" s="82"/>
      <c r="X49" s="82"/>
      <c r="Y49" s="82"/>
      <c r="Z49" s="82"/>
      <c r="AA49" s="82"/>
      <c r="AB49" s="82"/>
      <c r="AC49" s="82"/>
      <c r="AD49" s="82"/>
    </row>
    <row r="50" spans="2:30">
      <c r="S50" s="82"/>
      <c r="T50" s="82"/>
      <c r="U50" s="82"/>
      <c r="V50" s="82"/>
      <c r="W50" s="82"/>
      <c r="X50" s="82"/>
      <c r="Y50" s="82"/>
      <c r="Z50" s="82"/>
      <c r="AA50" s="82"/>
      <c r="AB50" s="82"/>
      <c r="AC50" s="82"/>
      <c r="AD50" s="82"/>
    </row>
    <row r="51" spans="2:30">
      <c r="S51" s="82"/>
      <c r="T51" s="82"/>
      <c r="U51" s="82"/>
      <c r="V51" s="82"/>
      <c r="W51" s="82"/>
      <c r="X51" s="82"/>
      <c r="Y51" s="82"/>
      <c r="Z51" s="82"/>
      <c r="AA51" s="82"/>
      <c r="AB51" s="82"/>
      <c r="AC51" s="82"/>
      <c r="AD51" s="82"/>
    </row>
    <row r="52" spans="2:30">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row>
    <row r="71" spans="24:24">
      <c r="X71" s="82"/>
    </row>
    <row r="72" spans="24:24">
      <c r="X72" s="82"/>
    </row>
    <row r="73" spans="24:24">
      <c r="X73" s="82"/>
    </row>
    <row r="74" spans="24:24">
      <c r="X74" s="82"/>
    </row>
    <row r="75" spans="24:24">
      <c r="X75" s="82"/>
    </row>
    <row r="76" spans="24:24">
      <c r="X76" s="82"/>
    </row>
    <row r="77" spans="24:24">
      <c r="X77" s="82"/>
    </row>
    <row r="78" spans="24:24">
      <c r="X78" s="82"/>
    </row>
    <row r="88" spans="24:24">
      <c r="X88" s="82"/>
    </row>
    <row r="89" spans="24:24">
      <c r="X89" s="82"/>
    </row>
    <row r="90" spans="24:24">
      <c r="X90" s="82"/>
    </row>
    <row r="91" spans="24:24">
      <c r="X91" s="82"/>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3" orientation="landscape"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D91"/>
  <sheetViews>
    <sheetView showGridLines="0" view="pageBreakPreview" zoomScale="55" zoomScaleNormal="100" zoomScaleSheetLayoutView="55" zoomScalePageLayoutView="62" workbookViewId="0">
      <selection activeCell="T3" sqref="T3"/>
    </sheetView>
  </sheetViews>
  <sheetFormatPr baseColWidth="10" defaultColWidth="11.42578125" defaultRowHeight="15"/>
  <cols>
    <col min="1" max="1" width="18.42578125" style="66" customWidth="1"/>
    <col min="2" max="2" width="20" style="66" customWidth="1"/>
    <col min="3" max="3" width="19.140625" style="66" customWidth="1"/>
    <col min="4" max="4" width="16.140625" style="66" customWidth="1"/>
    <col min="5" max="5" width="19.42578125" style="66" customWidth="1"/>
    <col min="6" max="6" width="16.85546875" style="66" customWidth="1"/>
    <col min="7" max="7" width="16.42578125" style="66" customWidth="1"/>
    <col min="8" max="8" width="14.85546875" style="66" customWidth="1"/>
    <col min="9" max="9" width="22.42578125" style="66" customWidth="1"/>
    <col min="10" max="10" width="18.7109375" style="66" customWidth="1"/>
    <col min="11" max="11" width="17.140625" style="66" customWidth="1"/>
    <col min="12" max="12" width="24.28515625" style="66" customWidth="1"/>
    <col min="13" max="13" width="16.85546875" style="66" customWidth="1"/>
    <col min="14" max="14" width="16.28515625" style="66" customWidth="1"/>
    <col min="15" max="15" width="15" style="66" customWidth="1"/>
    <col min="16" max="16" width="21.42578125" style="66" customWidth="1"/>
    <col min="17" max="17" width="18" style="66" bestFit="1" customWidth="1"/>
    <col min="18" max="18" width="17.42578125" style="66" customWidth="1"/>
    <col min="19" max="19" width="24.7109375" style="66" customWidth="1"/>
    <col min="20" max="20" width="20.42578125" style="66" customWidth="1"/>
    <col min="21" max="21" width="14.7109375" style="66" customWidth="1"/>
    <col min="22" max="22" width="13" style="66" customWidth="1"/>
    <col min="23" max="26" width="11.42578125" style="66"/>
    <col min="27" max="27" width="18.7109375" style="66" bestFit="1" customWidth="1"/>
    <col min="28" max="16384" width="11.42578125" style="66"/>
  </cols>
  <sheetData>
    <row r="1" spans="1:22" ht="90.75" customHeight="1">
      <c r="A1" s="2263"/>
      <c r="B1" s="2263"/>
      <c r="C1" s="2263"/>
      <c r="D1" s="2263"/>
      <c r="E1" s="2263"/>
      <c r="F1" s="2263"/>
      <c r="G1" s="2263"/>
      <c r="H1" s="2263"/>
      <c r="I1" s="2263"/>
      <c r="J1" s="2263"/>
      <c r="K1" s="2263"/>
      <c r="L1" s="2263"/>
      <c r="M1" s="2263"/>
      <c r="N1" s="2263"/>
      <c r="O1" s="2263"/>
      <c r="P1" s="2263"/>
    </row>
    <row r="2" spans="1:22" ht="408.75" customHeight="1">
      <c r="A2" s="2516" t="s">
        <v>876</v>
      </c>
      <c r="B2" s="2517"/>
      <c r="C2" s="2517"/>
      <c r="D2" s="2517"/>
      <c r="E2" s="2517"/>
      <c r="F2" s="2517"/>
      <c r="G2" s="2517"/>
      <c r="H2" s="2517"/>
      <c r="I2" s="2517"/>
      <c r="J2" s="2517"/>
      <c r="K2" s="2517"/>
      <c r="L2" s="2517"/>
      <c r="M2" s="2517"/>
      <c r="N2" s="2517"/>
      <c r="O2" s="2517"/>
      <c r="P2" s="2517"/>
      <c r="Q2" s="52"/>
      <c r="R2" s="52"/>
      <c r="S2" s="18"/>
      <c r="T2" s="18"/>
      <c r="U2" s="18"/>
      <c r="V2" s="18"/>
    </row>
    <row r="3" spans="1:22" ht="408.75" customHeight="1">
      <c r="A3" s="2517"/>
      <c r="B3" s="2517"/>
      <c r="C3" s="2517"/>
      <c r="D3" s="2517"/>
      <c r="E3" s="2517"/>
      <c r="F3" s="2517"/>
      <c r="G3" s="2517"/>
      <c r="H3" s="2517"/>
      <c r="I3" s="2517"/>
      <c r="J3" s="2517"/>
      <c r="K3" s="2517"/>
      <c r="L3" s="2517"/>
      <c r="M3" s="2517"/>
      <c r="N3" s="2517"/>
      <c r="O3" s="2517"/>
      <c r="P3" s="2517"/>
      <c r="Q3" s="52"/>
      <c r="R3" s="52"/>
      <c r="S3" s="18"/>
      <c r="T3" s="18"/>
      <c r="U3" s="18"/>
      <c r="V3" s="18"/>
    </row>
    <row r="4" spans="1:22" ht="409.5" customHeight="1">
      <c r="A4" s="2517"/>
      <c r="B4" s="2517"/>
      <c r="C4" s="2517"/>
      <c r="D4" s="2517"/>
      <c r="E4" s="2517"/>
      <c r="F4" s="2517"/>
      <c r="G4" s="2517"/>
      <c r="H4" s="2517"/>
      <c r="I4" s="2517"/>
      <c r="J4" s="2517"/>
      <c r="K4" s="2517"/>
      <c r="L4" s="2517"/>
      <c r="M4" s="2517"/>
      <c r="N4" s="2517"/>
      <c r="O4" s="2517"/>
      <c r="P4" s="2517"/>
      <c r="Q4" s="52"/>
      <c r="R4" s="52"/>
      <c r="S4" s="18"/>
      <c r="T4" s="18"/>
      <c r="U4" s="18"/>
      <c r="V4" s="18"/>
    </row>
    <row r="5" spans="1:22" ht="29.25" customHeight="1">
      <c r="A5" s="169"/>
      <c r="B5" s="169"/>
      <c r="C5" s="169"/>
      <c r="D5" s="169"/>
      <c r="E5" s="169"/>
      <c r="F5" s="169"/>
      <c r="G5" s="169"/>
      <c r="H5" s="169"/>
      <c r="I5" s="169"/>
      <c r="J5" s="169"/>
      <c r="K5" s="169"/>
      <c r="L5" s="169"/>
      <c r="M5" s="169"/>
      <c r="N5" s="169"/>
      <c r="O5" s="169"/>
      <c r="P5" s="169"/>
      <c r="Q5" s="52"/>
      <c r="R5" s="52"/>
      <c r="S5" s="18"/>
      <c r="T5" s="18"/>
      <c r="U5" s="18"/>
      <c r="V5" s="18"/>
    </row>
    <row r="6" spans="1:22" ht="25.5" customHeight="1">
      <c r="Q6" s="52"/>
      <c r="R6" s="52"/>
      <c r="S6" s="18"/>
      <c r="T6" s="18"/>
      <c r="U6" s="18"/>
      <c r="V6" s="18"/>
    </row>
    <row r="7" spans="1:22" ht="25.5" customHeight="1">
      <c r="Q7" s="52"/>
      <c r="R7" s="52"/>
      <c r="S7" s="18"/>
      <c r="T7" s="18"/>
      <c r="U7" s="18"/>
      <c r="V7" s="18"/>
    </row>
    <row r="8" spans="1:22" ht="25.5" customHeight="1">
      <c r="Q8" s="52"/>
      <c r="R8" s="52"/>
      <c r="S8" s="18"/>
      <c r="T8" s="18"/>
      <c r="U8" s="18"/>
      <c r="V8" s="18"/>
    </row>
    <row r="9" spans="1:22" ht="25.5" customHeight="1">
      <c r="Q9" s="52"/>
      <c r="R9" s="52"/>
      <c r="S9" s="18"/>
      <c r="T9" s="18"/>
      <c r="U9" s="18"/>
      <c r="V9" s="18"/>
    </row>
    <row r="10" spans="1:22" ht="25.5" customHeight="1">
      <c r="Q10" s="52"/>
      <c r="R10" s="52"/>
      <c r="S10" s="18"/>
      <c r="T10" s="18"/>
      <c r="U10" s="18"/>
      <c r="V10" s="18"/>
    </row>
    <row r="11" spans="1:22" ht="25.5" customHeight="1">
      <c r="Q11" s="52"/>
      <c r="R11" s="52"/>
      <c r="S11" s="18"/>
      <c r="T11" s="18"/>
      <c r="U11" s="18"/>
      <c r="V11" s="18"/>
    </row>
    <row r="12" spans="1:22" ht="23.25" customHeight="1">
      <c r="Q12" s="52"/>
      <c r="R12" s="52"/>
      <c r="S12" s="18"/>
      <c r="T12" s="18"/>
      <c r="U12" s="18"/>
      <c r="V12" s="18"/>
    </row>
    <row r="13" spans="1:22" ht="25.5" customHeight="1">
      <c r="A13" s="25"/>
      <c r="B13" s="25"/>
      <c r="C13" s="25"/>
      <c r="D13" s="25"/>
      <c r="E13" s="25"/>
      <c r="F13" s="25"/>
      <c r="G13" s="25"/>
      <c r="H13" s="25"/>
      <c r="I13" s="25"/>
      <c r="J13" s="25"/>
      <c r="K13" s="25"/>
      <c r="L13" s="25"/>
      <c r="M13" s="25"/>
      <c r="N13" s="25"/>
      <c r="O13" s="25"/>
      <c r="P13" s="25"/>
      <c r="R13" s="52"/>
      <c r="S13" s="18"/>
      <c r="T13" s="18"/>
      <c r="U13" s="18"/>
      <c r="V13" s="18"/>
    </row>
    <row r="14" spans="1:22"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22" ht="25.5" customHeight="1">
      <c r="A15" s="25"/>
      <c r="B15" s="25"/>
      <c r="C15" s="25"/>
      <c r="D15" s="25"/>
      <c r="E15" s="25"/>
      <c r="F15" s="25"/>
      <c r="G15" s="25"/>
      <c r="H15" s="25"/>
      <c r="I15" s="25"/>
      <c r="J15" s="25"/>
      <c r="K15" s="25"/>
      <c r="L15" s="25"/>
      <c r="M15" s="25"/>
      <c r="N15" s="25"/>
      <c r="O15" s="25"/>
      <c r="P15" s="25"/>
      <c r="Q15" s="25"/>
      <c r="R15" s="25"/>
      <c r="S15" s="25"/>
      <c r="T15" s="25"/>
      <c r="U15" s="25"/>
      <c r="V15" s="25"/>
    </row>
    <row r="16" spans="1:22"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6" t="s">
        <v>10</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1"/>
      <c r="T35" s="81"/>
      <c r="U35" s="81"/>
      <c r="V35" s="81"/>
      <c r="W35" s="82"/>
      <c r="X35" s="82"/>
      <c r="Y35" s="82"/>
      <c r="Z35" s="82"/>
      <c r="AA35" s="82"/>
      <c r="AB35" s="82"/>
    </row>
    <row r="36" spans="1:30">
      <c r="S36" s="81"/>
      <c r="T36" s="81"/>
      <c r="U36" s="81"/>
      <c r="V36" s="81"/>
      <c r="W36" s="82"/>
      <c r="X36" s="82"/>
      <c r="Y36" s="82"/>
      <c r="Z36" s="82"/>
      <c r="AA36" s="82"/>
      <c r="AB36" s="82"/>
    </row>
    <row r="37" spans="1:30">
      <c r="S37" s="81"/>
      <c r="T37" s="81"/>
      <c r="U37" s="81"/>
      <c r="V37" s="81"/>
      <c r="W37" s="82"/>
      <c r="X37" s="82"/>
      <c r="Y37" s="82"/>
      <c r="Z37" s="82"/>
      <c r="AA37" s="82"/>
      <c r="AB37" s="82"/>
    </row>
    <row r="38" spans="1:30">
      <c r="S38" s="81"/>
      <c r="T38" s="81"/>
      <c r="U38" s="81"/>
      <c r="V38" s="81"/>
      <c r="W38" s="82"/>
      <c r="X38" s="82"/>
      <c r="Y38" s="82"/>
      <c r="Z38" s="82"/>
      <c r="AA38" s="82"/>
      <c r="AB38" s="82"/>
    </row>
    <row r="39" spans="1:30" ht="51" customHeight="1">
      <c r="S39" s="81"/>
      <c r="T39" s="81"/>
      <c r="U39" s="81"/>
      <c r="V39" s="81"/>
      <c r="W39" s="82"/>
      <c r="X39" s="82"/>
      <c r="Y39" s="82"/>
      <c r="Z39" s="82"/>
      <c r="AA39" s="82"/>
      <c r="AB39" s="82"/>
    </row>
    <row r="40" spans="1:30" ht="78" customHeight="1">
      <c r="A40" s="2265"/>
      <c r="B40" s="2265"/>
      <c r="C40" s="2265"/>
      <c r="D40" s="2265"/>
      <c r="E40" s="2265"/>
      <c r="F40" s="2265"/>
      <c r="G40" s="2265"/>
      <c r="H40" s="2265"/>
      <c r="I40" s="2265"/>
      <c r="J40" s="2265"/>
      <c r="K40" s="2265"/>
      <c r="L40" s="2265"/>
      <c r="M40" s="2265"/>
      <c r="N40" s="2265"/>
      <c r="O40" s="2265"/>
      <c r="P40" s="2265"/>
      <c r="Q40" s="2265"/>
      <c r="R40" s="2265"/>
      <c r="S40" s="2265"/>
      <c r="T40" s="2265"/>
      <c r="U40" s="2265"/>
      <c r="V40" s="2265"/>
      <c r="W40" s="2265"/>
      <c r="X40" s="2265"/>
      <c r="Y40" s="2265"/>
      <c r="Z40" s="82"/>
      <c r="AA40" s="82"/>
      <c r="AB40" s="82"/>
    </row>
    <row r="41" spans="1:30">
      <c r="S41" s="82"/>
      <c r="T41" s="82"/>
      <c r="U41" s="82"/>
      <c r="V41" s="82"/>
      <c r="W41" s="82"/>
    </row>
    <row r="42" spans="1:30">
      <c r="S42" s="82"/>
      <c r="T42" s="82"/>
      <c r="U42" s="82"/>
      <c r="V42" s="82"/>
      <c r="W42" s="82"/>
    </row>
    <row r="43" spans="1:30">
      <c r="S43" s="82"/>
      <c r="T43" s="82"/>
      <c r="U43" s="82"/>
      <c r="V43" s="82"/>
      <c r="W43" s="82"/>
    </row>
    <row r="44" spans="1:30">
      <c r="S44" s="82"/>
      <c r="T44" s="82"/>
      <c r="U44" s="82"/>
      <c r="V44" s="82"/>
      <c r="W44" s="82"/>
    </row>
    <row r="45" spans="1:30">
      <c r="S45" s="82"/>
      <c r="T45" s="82"/>
      <c r="U45" s="82"/>
      <c r="V45" s="82"/>
      <c r="W45" s="82"/>
    </row>
    <row r="46" spans="1:30">
      <c r="S46" s="82"/>
      <c r="T46" s="82"/>
      <c r="U46" s="82"/>
      <c r="V46" s="82"/>
      <c r="W46" s="82"/>
      <c r="X46" s="82"/>
      <c r="Y46" s="82"/>
      <c r="Z46" s="82"/>
      <c r="AA46" s="82"/>
      <c r="AB46" s="82"/>
      <c r="AC46" s="82"/>
      <c r="AD46" s="82"/>
    </row>
    <row r="47" spans="1:30">
      <c r="S47" s="82"/>
      <c r="T47" s="82"/>
      <c r="U47" s="82"/>
      <c r="V47" s="82"/>
      <c r="W47" s="82"/>
      <c r="X47" s="82"/>
      <c r="Y47" s="82"/>
      <c r="Z47" s="82"/>
      <c r="AA47" s="82"/>
      <c r="AB47" s="82"/>
      <c r="AC47" s="82"/>
      <c r="AD47" s="82"/>
    </row>
    <row r="48" spans="1:30">
      <c r="S48" s="82"/>
      <c r="T48" s="82"/>
      <c r="U48" s="82"/>
      <c r="V48" s="82"/>
      <c r="W48" s="82"/>
      <c r="X48" s="82"/>
      <c r="Y48" s="82"/>
      <c r="Z48" s="82"/>
      <c r="AA48" s="82"/>
      <c r="AB48" s="82"/>
      <c r="AC48" s="82"/>
      <c r="AD48" s="82"/>
    </row>
    <row r="49" spans="2:30">
      <c r="S49" s="82"/>
      <c r="T49" s="82"/>
      <c r="U49" s="82"/>
      <c r="V49" s="82"/>
      <c r="W49" s="82"/>
      <c r="X49" s="82"/>
      <c r="Y49" s="82"/>
      <c r="Z49" s="82"/>
      <c r="AA49" s="82"/>
      <c r="AB49" s="82"/>
      <c r="AC49" s="82"/>
      <c r="AD49" s="82"/>
    </row>
    <row r="50" spans="2:30">
      <c r="S50" s="82"/>
      <c r="T50" s="82"/>
      <c r="U50" s="82"/>
      <c r="V50" s="82"/>
      <c r="W50" s="82"/>
      <c r="X50" s="82"/>
      <c r="Y50" s="82"/>
      <c r="Z50" s="82"/>
      <c r="AA50" s="82"/>
      <c r="AB50" s="82"/>
      <c r="AC50" s="82"/>
      <c r="AD50" s="82"/>
    </row>
    <row r="51" spans="2:30">
      <c r="S51" s="82"/>
      <c r="T51" s="82"/>
      <c r="U51" s="82"/>
      <c r="V51" s="82"/>
      <c r="W51" s="82"/>
      <c r="X51" s="82"/>
      <c r="Y51" s="82"/>
      <c r="Z51" s="82"/>
      <c r="AA51" s="82"/>
      <c r="AB51" s="82"/>
      <c r="AC51" s="82"/>
      <c r="AD51" s="82"/>
    </row>
    <row r="52" spans="2:30">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row>
    <row r="71" spans="24:24">
      <c r="X71" s="82"/>
    </row>
    <row r="72" spans="24:24">
      <c r="X72" s="82"/>
    </row>
    <row r="73" spans="24:24">
      <c r="X73" s="82"/>
    </row>
    <row r="74" spans="24:24">
      <c r="X74" s="82"/>
    </row>
    <row r="75" spans="24:24">
      <c r="X75" s="82"/>
    </row>
    <row r="76" spans="24:24">
      <c r="X76" s="82"/>
    </row>
    <row r="77" spans="24:24">
      <c r="X77" s="82"/>
    </row>
    <row r="78" spans="24:24">
      <c r="X78" s="82"/>
    </row>
    <row r="88" spans="24:24">
      <c r="X88" s="82"/>
    </row>
    <row r="89" spans="24:24">
      <c r="X89" s="82"/>
    </row>
    <row r="90" spans="24:24">
      <c r="X90" s="82"/>
    </row>
    <row r="91" spans="24:24">
      <c r="X91" s="82"/>
    </row>
  </sheetData>
  <mergeCells count="3">
    <mergeCell ref="A1:P1"/>
    <mergeCell ref="A2:P4"/>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9C2D8381-48DF-4E8F-B539-565B4AB74B8B}">
  <ds:schemaRefs/>
</ds:datastoreItem>
</file>

<file path=customXml/itemProps2.xml><?xml version="1.0" encoding="utf-8"?>
<ds:datastoreItem xmlns:ds="http://schemas.openxmlformats.org/officeDocument/2006/customXml" ds:itemID="{0920F2F1-6527-446B-9C6E-E71DAE4D3523}">
  <ds:schemaRefs/>
</ds:datastoreItem>
</file>

<file path=customXml/itemProps3.xml><?xml version="1.0" encoding="utf-8"?>
<ds:datastoreItem xmlns:ds="http://schemas.openxmlformats.org/officeDocument/2006/customXml" ds:itemID="{E37A5C9B-FC69-469E-A19B-65027A60E177}">
  <ds:schemaRefs/>
</ds:datastoreItem>
</file>

<file path=customXml/itemProps4.xml><?xml version="1.0" encoding="utf-8"?>
<ds:datastoreItem xmlns:ds="http://schemas.openxmlformats.org/officeDocument/2006/customXml" ds:itemID="{5FBFF5F9-F5ED-4DB7-92B9-E5FE1316C996}">
  <ds:schemaRefs/>
</ds:datastoreItem>
</file>

<file path=customXml/itemProps5.xml><?xml version="1.0" encoding="utf-8"?>
<ds:datastoreItem xmlns:ds="http://schemas.openxmlformats.org/officeDocument/2006/customXml" ds:itemID="{F23FD6F4-679F-4C28-83BA-8BC2EABB5983}">
  <ds:schemaRefs/>
</ds:datastoreItem>
</file>

<file path=customXml/itemProps6.xml><?xml version="1.0" encoding="utf-8"?>
<ds:datastoreItem xmlns:ds="http://schemas.openxmlformats.org/officeDocument/2006/customXml" ds:itemID="{66F5A4A9-28DD-42B5-A74E-D3194527FB7C}">
  <ds:schemaRefs/>
</ds:datastoreItem>
</file>

<file path=customXml/itemProps7.xml><?xml version="1.0" encoding="utf-8"?>
<ds:datastoreItem xmlns:ds="http://schemas.openxmlformats.org/officeDocument/2006/customXml" ds:itemID="{A3AC825E-7E9C-4C6C-BD57-2B0AC499A6A6}">
  <ds:schemaRefs/>
</ds:datastoreItem>
</file>

<file path=customXml/itemProps8.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9.xml><?xml version="1.0" encoding="utf-8"?>
<ds:datastoreItem xmlns:ds="http://schemas.openxmlformats.org/officeDocument/2006/customXml" ds:itemID="{FB1FD664-44D7-4790-BCC3-2C16D4990189}">
  <ds:schemaRefs/>
</ds:datastoreItem>
</file>

<file path=customXml/itemProps10.xml><?xml version="1.0" encoding="utf-8"?>
<ds:datastoreItem xmlns:ds="http://schemas.openxmlformats.org/officeDocument/2006/customXml" ds:itemID="{85171729-2316-4411-A3A8-A8DF571FC41F}">
  <ds:schemaRefs/>
</ds:datastoreItem>
</file>

<file path=customXml/itemProps11.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12.xml><?xml version="1.0" encoding="utf-8"?>
<ds:datastoreItem xmlns:ds="http://schemas.openxmlformats.org/officeDocument/2006/customXml" ds:itemID="{1734236D-193E-4861-B7AE-9E1751475E34}">
  <ds:schemaRefs/>
</ds:datastoreItem>
</file>

<file path=customXml/itemProps13.xml><?xml version="1.0" encoding="utf-8"?>
<ds:datastoreItem xmlns:ds="http://schemas.openxmlformats.org/officeDocument/2006/customXml" ds:itemID="{DECED210-9A65-4B7D-AF2B-70F65F770102}">
  <ds:schemaRefs/>
</ds:datastoreItem>
</file>

<file path=customXml/itemProps14.xml><?xml version="1.0" encoding="utf-8"?>
<ds:datastoreItem xmlns:ds="http://schemas.openxmlformats.org/officeDocument/2006/customXml" ds:itemID="{6D098F78-D094-405F-BA55-CAFE3CBEAD16}">
  <ds:schemaRefs/>
</ds:datastoreItem>
</file>

<file path=customXml/itemProps15.xml><?xml version="1.0" encoding="utf-8"?>
<ds:datastoreItem xmlns:ds="http://schemas.openxmlformats.org/officeDocument/2006/customXml" ds:itemID="{0C57BE94-DFC2-4B97-ABBE-8EC224883C92}">
  <ds:schemaRefs/>
</ds:datastoreItem>
</file>

<file path=customXml/itemProps16.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17.xml><?xml version="1.0" encoding="utf-8"?>
<ds:datastoreItem xmlns:ds="http://schemas.openxmlformats.org/officeDocument/2006/customXml" ds:itemID="{7082962A-3D58-4376-81E5-34D1EAEB3798}">
  <ds:schemaRefs/>
</ds:datastoreItem>
</file>

<file path=customXml/itemProps18.xml><?xml version="1.0" encoding="utf-8"?>
<ds:datastoreItem xmlns:ds="http://schemas.openxmlformats.org/officeDocument/2006/customXml" ds:itemID="{4A9E9C2F-2082-4906-A303-910BDA82BCD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149</vt:i4>
      </vt:variant>
      <vt:variant>
        <vt:lpstr>Rangos con nombre</vt:lpstr>
      </vt:variant>
      <vt:variant>
        <vt:i4>148</vt:i4>
      </vt:variant>
    </vt:vector>
  </HeadingPairs>
  <TitlesOfParts>
    <vt:vector size="297" baseType="lpstr">
      <vt:lpstr>Present. </vt:lpstr>
      <vt:lpstr>Resumen EEp (2)</vt:lpstr>
      <vt:lpstr>Contenido</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III.1.SFS</vt:lpstr>
      <vt:lpstr>III.1.1a. Def. Afil. SFS1</vt:lpstr>
      <vt:lpstr>III.1.1b.Def. de Afili. SFS2  </vt:lpstr>
      <vt:lpstr>III.1.2.Analisis SFS</vt:lpstr>
      <vt:lpstr>III.1.3.Afil.SFSPob.Nac.</vt:lpstr>
      <vt:lpstr>III.1.4.Afil. SFS</vt:lpstr>
      <vt:lpstr>III.1.5.Cob.Afil. SFS </vt:lpstr>
      <vt:lpstr>III.1.6.Afil. SFS x sexo</vt:lpstr>
      <vt:lpstr>III.1.7.Proy. afil.Vs pobl.</vt:lpstr>
      <vt:lpstr>III.2. SFS.RC</vt:lpstr>
      <vt:lpstr>III.2.1.Afil. SFS.RC </vt:lpstr>
      <vt:lpstr>III.2.2. Afil. SFS RC Anual </vt:lpstr>
      <vt:lpstr>III.2.3. Afil. SFS RC Mensual</vt:lpstr>
      <vt:lpstr>III.2.4.Cob.Afil. SFS RC Anual</vt:lpstr>
      <vt:lpstr> III.2.5.Cob.Afil.SFSRC Mens</vt:lpstr>
      <vt:lpstr>III.2.6.Afil. SFS RC X sex.tipo</vt:lpstr>
      <vt:lpstr>III.3.SFS.RS</vt:lpstr>
      <vt:lpstr>III.3.1.Analis.Afil. SFS.RS1  </vt:lpstr>
      <vt:lpstr>III.3.2. Afil anual SFS RS </vt:lpstr>
      <vt:lpstr> III.3.3.Afil.mensual SFS RS </vt:lpstr>
      <vt:lpstr>III.3.4.Cob.Afil anual SFS RS</vt:lpstr>
      <vt:lpstr>III.3.5.Cob.Afil.mens.SFS RS </vt:lpstr>
      <vt:lpstr>III.3.6.Afil.SFSRSsex tipo </vt:lpstr>
      <vt:lpstr>III.4.Afil.RET</vt:lpstr>
      <vt:lpstr>III.4.1.Afil.RET1</vt:lpstr>
      <vt:lpstr> III.4.2.Afil. SFSP Anual.</vt:lpstr>
      <vt:lpstr>III.5.SVDS</vt:lpstr>
      <vt:lpstr>III.5.1.Definición Afil. SVDS</vt:lpstr>
      <vt:lpstr>III.5.2.Analisis Afil. SVDS</vt:lpstr>
      <vt:lpstr>III.5.3.Afil. SVDS</vt:lpstr>
      <vt:lpstr>III.5.4.Afil. SVDS mensual</vt:lpstr>
      <vt:lpstr>III.5.5.Afil. cotiz.</vt:lpstr>
      <vt:lpstr>III.5.6.Cotiz. x rango de edad</vt:lpstr>
      <vt:lpstr>III.5.7.Cotiz x sal. min. cot.</vt:lpstr>
      <vt:lpstr>III.5.8.Cotiz.x AFP y fondos</vt:lpstr>
      <vt:lpstr>III.5.9.PEA_Pensiones_Género</vt:lpstr>
      <vt:lpstr>III.5.10.Cot.Afil X Sexo</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III.6.5.Afil. ARL x riesgo</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IV.2.3.Pagos_SFS M</vt:lpstr>
      <vt:lpstr>IV.2.4.Pagos x ARS</vt:lpstr>
      <vt:lpstr>IV.2.5.Pagos x ARS</vt:lpstr>
      <vt:lpstr>IV.2.7.INV_SFS x Entidad</vt:lpstr>
      <vt:lpstr>IV.2.8.INV_SFS x cuentas</vt:lpstr>
      <vt:lpstr>IV.2.9.Aport. GOB. y Pagos RS</vt:lpstr>
      <vt:lpstr>IV.2.10.Saldos RS mensual</vt:lpstr>
      <vt:lpstr>IV.2.11 Pagos.SFS Pens.</vt:lpstr>
      <vt:lpstr>IV.2.12.Pagos.SFS Pens.Mens.</vt:lpstr>
      <vt:lpstr>IV.3.1.AnálisisIng.Eg.SVDS</vt:lpstr>
      <vt:lpstr>IV.3.2.Pagos_ SVDS</vt:lpstr>
      <vt:lpstr>IV.3.3.Pagos anuales x cuentas</vt:lpstr>
      <vt:lpstr>IV.3.4.Pago Entidades</vt:lpstr>
      <vt:lpstr>IV.3.5.Patrim. fp anual</vt:lpstr>
      <vt:lpstr>IV.3.6.Cartera de inv fp</vt:lpstr>
      <vt:lpstr>IV.3.8.Rentab.Real</vt:lpstr>
      <vt:lpstr>IV.3.7. Rent. nom. de los FP</vt:lpstr>
      <vt:lpstr>IV.4.1. Analisis </vt:lpstr>
      <vt:lpstr>IV.4.2.Pagos ARL A</vt:lpstr>
      <vt:lpstr>IV.4.3.Pagos_ARL M</vt:lpstr>
      <vt:lpstr>V.BENEFICIOS</vt:lpstr>
      <vt:lpstr>V.1a SFS_EI</vt:lpstr>
      <vt:lpstr>V.1b. Def. EI</vt:lpstr>
      <vt:lpstr>V.1.2.AnalisEI</vt:lpstr>
      <vt:lpstr>V.1.3.Afil.EI</vt:lpstr>
      <vt:lpstr>V.1.4.Afil.EI</vt:lpstr>
      <vt:lpstr>V.2.SUBSIDIO_SFS</vt:lpstr>
      <vt:lpstr>V.2.1.SUBSIDIO_SFS Def.</vt:lpstr>
      <vt:lpstr>V.2.2.Análisis</vt:lpstr>
      <vt:lpstr> V.2.3.Benef. subsid </vt:lpstr>
      <vt:lpstr>V.2.4. Monto subsid.</vt:lpstr>
      <vt:lpstr>V.3.PENSIONES_SVDS</vt:lpstr>
      <vt:lpstr>V.3.1. Def-Análisis pens.</vt:lpstr>
      <vt:lpstr>V.3.2 Pensiones por año</vt:lpstr>
      <vt:lpstr>V.3.3.Pens.Disc. AFP</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V.4.10.Accid x sector </vt:lpstr>
      <vt:lpstr>V.4.11.Accid x sexo</vt:lpstr>
      <vt:lpstr>V.4.12.Accid x edad</vt:lpstr>
      <vt:lpstr>V.4.13.EC. Accid. Lab</vt:lpstr>
      <vt:lpstr>V.4.14.EC. Accid. Lab.</vt:lpstr>
      <vt:lpstr>V.4.15.EC. Accid. Lab x tipo</vt:lpstr>
      <vt:lpstr>V.4.16. EC. Accid. Lab x Lesión</vt:lpstr>
      <vt:lpstr>V.4.17. Accid.Lab suceso</vt:lpstr>
      <vt:lpstr>V.4.18. EC. x Agente daño</vt:lpstr>
      <vt:lpstr>V.4.19. EC. x  lugar de accid.</vt:lpstr>
      <vt:lpstr>V.4.20.EC. Accid incapac.</vt:lpstr>
      <vt:lpstr>V.4.21. EC. Enferm. Prof (R)</vt:lpstr>
      <vt:lpstr>V.4.22.EC. Accid Lab.(R)</vt:lpstr>
      <vt:lpstr>V.4.23. Accid. Aprobxtipo</vt:lpstr>
      <vt:lpstr>V.4.24. Accid. Aprob xLesión </vt:lpstr>
      <vt:lpstr>V.4.25.Accid.Aprob Según suc.</vt:lpstr>
      <vt:lpstr>VI.1.Analisis CMNR</vt:lpstr>
      <vt:lpstr>VI.2.Status</vt:lpstr>
      <vt:lpstr>VI.3.Apelaciones1</vt:lpstr>
      <vt:lpstr>VI.4. Entidad Receptora Origen</vt:lpstr>
      <vt:lpstr>VII.CBSS</vt:lpstr>
      <vt:lpstr>VII.1. Analisis CBSS</vt:lpstr>
      <vt:lpstr>VII.2.CBSS Tram.</vt:lpstr>
      <vt:lpstr>VII.3.CBSS-Benef</vt:lpstr>
      <vt:lpstr>VII.4.CBSS-Tramit.</vt:lpstr>
      <vt:lpstr>VIII.ENFT_BC</vt:lpstr>
      <vt:lpstr>VIII.1 Ocup. formal</vt:lpstr>
      <vt:lpstr>VIII.2 Pob. econ.</vt:lpstr>
      <vt:lpstr>IX.1.a SDSS Definiciones</vt:lpstr>
      <vt:lpstr>IX.1.b  SDSS Definiciones </vt:lpstr>
      <vt:lpstr>IX.1.c SDSS Definiciones</vt:lpstr>
      <vt:lpstr>IX.1.d SDSS Definiciones</vt:lpstr>
      <vt:lpstr>' II.4.Empr x No. de empl'!Área_de_impresión</vt:lpstr>
      <vt:lpstr>' III.2.5.Cob.Afil.SFSRC Mens'!Área_de_impresión</vt:lpstr>
      <vt:lpstr>' III.3.3.Afil.mensual SFS RS '!Área_de_impresión</vt:lpstr>
      <vt:lpstr>' III.4.2.Afil. SFSP Anual.'!Área_de_impresión</vt:lpstr>
      <vt:lpstr>' V.2.3.Benef. subsid '!Área_de_impresión</vt:lpstr>
      <vt:lpstr>Contenido!Área_de_impresión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'III.1.7.Proy. afil.Vs pobl.'!Área_de_impresión</vt:lpstr>
      <vt:lpstr>III.1.SFS!Área_de_impresión</vt:lpstr>
      <vt:lpstr>'III.2. SFS.RC'!Área_de_impresión</vt:lpstr>
      <vt:lpstr>'III.2.1.Afil. SFS.RC '!Área_de_impresión</vt:lpstr>
      <vt:lpstr>'III.2.2. Afil. SFS RC Anual '!Área_de_impresión</vt:lpstr>
      <vt:lpstr>'III.2.3. Afil. SFS RC Mensual'!Área_de_impresión</vt:lpstr>
      <vt:lpstr>'III.2.4.Cob.Afil. SFS RC Anual'!Área_de_impresión</vt:lpstr>
      <vt:lpstr>'III.2.6.Afil. SFS RC X sex.tipo'!Área_de_impresión</vt:lpstr>
      <vt:lpstr>'III.3.1.Analis.Afil. SFS.RS1  '!Área_de_impresión</vt:lpstr>
      <vt:lpstr>'III.3.2. Afil anual SFS RS '!Área_de_impresión</vt:lpstr>
      <vt:lpstr>'III.3.4.Cob.Afil anual SFS RS'!Área_de_impresión</vt:lpstr>
      <vt:lpstr>'III.3.5.Cob.Afil.mens.SFS RS '!Área_de_impresión</vt:lpstr>
      <vt:lpstr>'III.3.6.Afil.SFSRSsex tipo '!Área_de_impresión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'III.5.4.Afil. SVDS mensual'!Área_de_impresión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'III.6.5.Afil. ARL x riesgo'!Área_de_impresión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'IV.2.10.Saldos RS mensual'!Área_de_impresión</vt:lpstr>
      <vt:lpstr>'IV.2.11 Pagos.SFS Pens.'!Área_de_impresión</vt:lpstr>
      <vt:lpstr>'IV.2.12.Pagos.SFS Pens.Mens.'!Área_de_impresión</vt:lpstr>
      <vt:lpstr>'IV.2.2. Pagos SFS A'!Área_de_impresión</vt:lpstr>
      <vt:lpstr>'IV.2.3.Pagos_SFS M'!Área_de_impresión</vt:lpstr>
      <vt:lpstr>'IV.2.4.Pagos x ARS'!Área_de_impresión</vt:lpstr>
      <vt:lpstr>'IV.2.5.Pagos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Rent. nom. de los FP'!Área_de_impresión</vt:lpstr>
      <vt:lpstr>IV.3.8.Rentab.Real!Área_de_impresión</vt:lpstr>
      <vt:lpstr>'IV.4.1. Analisis '!Área_de_impresión</vt:lpstr>
      <vt:lpstr>'IV.4.2.Pagos ARL A'!Área_de_impresión</vt:lpstr>
      <vt:lpstr>'IV.4.3.Pagos_ARL M'!Área_de_impresión</vt:lpstr>
      <vt:lpstr>'IX.1.a SDSS Definiciones'!Área_de_impresión</vt:lpstr>
      <vt:lpstr>'IX.1.b  SDSS Definiciones '!Área_de_impresión</vt:lpstr>
      <vt:lpstr>'IX.1.c SDSS Definiciones'!Área_de_impresión</vt:lpstr>
      <vt:lpstr>'IX.1.d SDSS Definiciones'!Área_de_impresión</vt:lpstr>
      <vt:lpstr>'Present. '!Área_de_impresión</vt:lpstr>
      <vt:lpstr>'Resumen EEp (2)'!Área_de_impresión</vt:lpstr>
      <vt:lpstr>V.1.2.AnalisEI!Área_de_impresión</vt:lpstr>
      <vt:lpstr>V.1.3.Afil.EI!Área_de_impresión</vt:lpstr>
      <vt:lpstr>V.1.4.Afil.EI!Área_de_impresión</vt:lpstr>
      <vt:lpstr>'V.1a SFS_EI'!Área_de_impresión</vt:lpstr>
      <vt:lpstr>'V.1b. Def. EI'!Área_de_impresión</vt:lpstr>
      <vt:lpstr>V.2.2.Análisis!Área_de_impresión</vt:lpstr>
      <vt:lpstr>'V.2.4. Monto subsid.'!Área_de_impresión</vt:lpstr>
      <vt:lpstr>V.2.SUBSIDIO_SFS!Área_de_impresión</vt:lpstr>
      <vt:lpstr>'V.3.1. Def-Análisis pens.'!Área_de_impresión</vt:lpstr>
      <vt:lpstr>'V.3.2 Pensiones por año'!Área_de_impresión</vt:lpstr>
      <vt:lpstr>'V.3.3.Pens.Disc. AFP'!Área_de_impresión</vt:lpstr>
      <vt:lpstr>V.3.PENSIONES_SVDS!Área_de_impresión</vt:lpstr>
      <vt:lpstr>'V.4.1.Def-Analisis   '!Área_de_impresión</vt:lpstr>
      <vt:lpstr>'V.4.10.Accid x sector '!Área_de_impresión</vt:lpstr>
      <vt:lpstr>'V.4.11.Accid x sexo'!Área_de_impresión</vt:lpstr>
      <vt:lpstr>'V.4.12.Accid x edad'!Área_de_impresión</vt:lpstr>
      <vt:lpstr>'V.4.13.EC. Accid. Lab'!Área_de_impresión</vt:lpstr>
      <vt:lpstr>'V.4.14.EC. Accid. Lab.'!Área_de_impresión</vt:lpstr>
      <vt:lpstr>'V.4.15.EC. Accid. Lab x tipo'!Área_de_impresión</vt:lpstr>
      <vt:lpstr>'V.4.16. EC. Accid. Lab x Lesión'!Área_de_impresión</vt:lpstr>
      <vt:lpstr>'V.4.17. Accid.Lab suceso'!Área_de_impresión</vt:lpstr>
      <vt:lpstr>'V.4.18. EC. x Agente daño'!Área_de_impresión</vt:lpstr>
      <vt:lpstr>'V.4.19. EC. x  lugar de accid.'!Área_de_impresión</vt:lpstr>
      <vt:lpstr>'V.4.2.NA. Reportes ARL'!Área_de_impresión</vt:lpstr>
      <vt:lpstr>'V.4.20.EC. Accid incapac.'!Área_de_impresión</vt:lpstr>
      <vt:lpstr>'V.4.21. EC. Enferm. Prof (R)'!Área_de_impresión</vt:lpstr>
      <vt:lpstr>'V.4.22.EC. Accid Lab.(R)'!Área_de_impresión</vt:lpstr>
      <vt:lpstr>'V.4.23. Accid. Aprobxtipo'!Área_de_impresión</vt:lpstr>
      <vt:lpstr>'V.4.24. Accid. Aprob xLesión '!Área_de_impresión</vt:lpstr>
      <vt:lpstr>'V.4.25.Accid.Aprob Según suc.'!Área_de_impresión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'VI.1.Analisis CMNR'!Área_de_impresión</vt:lpstr>
      <vt:lpstr>VI.2.Status!Área_de_impresión</vt:lpstr>
      <vt:lpstr>VI.3.Apelaciones1!Área_de_impresión</vt:lpstr>
      <vt:lpstr>'VI.4. Entidad Receptora Origen'!Área_de_impresión</vt:lpstr>
      <vt:lpstr>'VII.1. Analisis CBSS'!Área_de_impresión</vt:lpstr>
      <vt:lpstr>'VII.2.CBSS Tram.'!Área_de_impresión</vt:lpstr>
      <vt:lpstr>'VII.3.CBSS-Benef'!Área_de_impresión</vt:lpstr>
      <vt:lpstr>'VII.4.CBSS-Tramit.'!Área_de_impresión</vt:lpstr>
      <vt:lpstr>VII.CBSS!Área_de_impresión</vt:lpstr>
      <vt:lpstr>'VIII.1 Ocup. formal'!Área_de_impresión</vt:lpstr>
      <vt:lpstr>'VIII.2 Pob. econ.'!Área_de_impresión</vt:lpstr>
      <vt:lpstr>VIII.ENFT_BC!Área_de_impresión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2020-07-27T16:16:03Z</cp:lastPrinted>
  <dcterms:created xsi:type="dcterms:W3CDTF">2010-04-06T13:07:55Z</dcterms:created>
  <dcterms:modified xsi:type="dcterms:W3CDTF">2020-07-27T17:32:14Z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